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19"/>
  <workbookPr/>
  <mc:AlternateContent xmlns:mc="http://schemas.openxmlformats.org/markup-compatibility/2006">
    <mc:Choice Requires="x15">
      <x15ac:absPath xmlns:x15ac="http://schemas.microsoft.com/office/spreadsheetml/2010/11/ac" url="C:\Users\delcy\Downloads\"/>
    </mc:Choice>
  </mc:AlternateContent>
  <xr:revisionPtr revIDLastSave="0" documentId="8_{A9D37BE0-48D0-4D66-9B69-E7198DEDB0F5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Hoja1" sheetId="1" r:id="rId1"/>
    <sheet name="Listas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34" i="1" l="1"/>
  <c r="X34" i="1" s="1"/>
  <c r="AQ36" i="1"/>
  <c r="AQ35" i="1"/>
  <c r="AQ32" i="1"/>
  <c r="AQ28" i="1"/>
  <c r="AQ27" i="1"/>
  <c r="AQ26" i="1"/>
  <c r="AQ25" i="1"/>
  <c r="AQ24" i="1"/>
  <c r="AQ23" i="1"/>
  <c r="AQ22" i="1"/>
  <c r="AQ31" i="1"/>
  <c r="AQ30" i="1"/>
  <c r="AQ20" i="1"/>
  <c r="AQ21" i="1"/>
  <c r="AQ19" i="1"/>
  <c r="AQ18" i="1"/>
  <c r="AQ17" i="1"/>
  <c r="AQ16" i="1"/>
  <c r="AQ15" i="1"/>
  <c r="AP34" i="1"/>
  <c r="X33" i="1"/>
  <c r="W33" i="1"/>
  <c r="AQ33" i="1" s="1"/>
  <c r="AP36" i="1"/>
  <c r="AR36" i="1" s="1"/>
  <c r="AK36" i="1"/>
  <c r="AM36" i="1" s="1"/>
  <c r="AF36" i="1"/>
  <c r="AH36" i="1" s="1"/>
  <c r="AA36" i="1"/>
  <c r="AC36" i="1" s="1"/>
  <c r="V36" i="1"/>
  <c r="AP35" i="1"/>
  <c r="AK35" i="1"/>
  <c r="AM35" i="1" s="1"/>
  <c r="AF35" i="1"/>
  <c r="AH35" i="1" s="1"/>
  <c r="AA35" i="1"/>
  <c r="AC35" i="1" s="1"/>
  <c r="V35" i="1"/>
  <c r="AK34" i="1"/>
  <c r="AM34" i="1" s="1"/>
  <c r="AF34" i="1"/>
  <c r="AH34" i="1" s="1"/>
  <c r="AA34" i="1"/>
  <c r="AC34" i="1" s="1"/>
  <c r="V34" i="1"/>
  <c r="AP32" i="1"/>
  <c r="AR32" i="1" s="1"/>
  <c r="AK32" i="1"/>
  <c r="AF32" i="1"/>
  <c r="AA32" i="1"/>
  <c r="V32" i="1"/>
  <c r="AP31" i="1"/>
  <c r="AR31" i="1" s="1"/>
  <c r="AK31" i="1"/>
  <c r="AM31" i="1" s="1"/>
  <c r="AF31" i="1"/>
  <c r="AH31" i="1" s="1"/>
  <c r="AA31" i="1"/>
  <c r="AC31" i="1" s="1"/>
  <c r="V31" i="1"/>
  <c r="AP30" i="1"/>
  <c r="AR30" i="1" s="1"/>
  <c r="AK30" i="1"/>
  <c r="AM30" i="1" s="1"/>
  <c r="AF30" i="1"/>
  <c r="AH30" i="1" s="1"/>
  <c r="AA30" i="1"/>
  <c r="AC30" i="1" s="1"/>
  <c r="V30" i="1"/>
  <c r="AQ34" i="1" l="1"/>
  <c r="AR34" i="1" s="1"/>
  <c r="AR37" i="1" s="1"/>
  <c r="AR35" i="1"/>
  <c r="X37" i="1"/>
  <c r="AH37" i="1"/>
  <c r="AC37" i="1"/>
  <c r="P23" i="1"/>
  <c r="P24" i="1"/>
  <c r="P25" i="1"/>
  <c r="AP25" i="1" s="1"/>
  <c r="P26" i="1"/>
  <c r="AP26" i="1" s="1"/>
  <c r="P27" i="1"/>
  <c r="P28" i="1"/>
  <c r="P22" i="1"/>
  <c r="P21" i="1"/>
  <c r="P20" i="1"/>
  <c r="AM37" i="1" l="1"/>
  <c r="P19" i="1"/>
  <c r="P18" i="1"/>
  <c r="P17" i="1"/>
  <c r="P16" i="1"/>
  <c r="AP16" i="1" s="1"/>
  <c r="P15" i="1"/>
  <c r="AP15" i="1" l="1"/>
  <c r="AR15" i="1" s="1"/>
  <c r="AK15" i="1"/>
  <c r="AM15" i="1" s="1"/>
  <c r="AP28" i="1"/>
  <c r="AR28" i="1" s="1"/>
  <c r="AP27" i="1"/>
  <c r="AR27" i="1" s="1"/>
  <c r="AR26" i="1"/>
  <c r="AR25" i="1"/>
  <c r="AP24" i="1"/>
  <c r="AR24" i="1" s="1"/>
  <c r="AP23" i="1"/>
  <c r="AR23" i="1" s="1"/>
  <c r="AP22" i="1"/>
  <c r="AR22" i="1" s="1"/>
  <c r="AP21" i="1"/>
  <c r="AR21" i="1" s="1"/>
  <c r="AP20" i="1"/>
  <c r="AR20" i="1" s="1"/>
  <c r="AP19" i="1"/>
  <c r="AR19" i="1" s="1"/>
  <c r="AP18" i="1"/>
  <c r="AR18" i="1" s="1"/>
  <c r="AP17" i="1"/>
  <c r="AR17" i="1" s="1"/>
  <c r="AR16" i="1"/>
  <c r="AK28" i="1"/>
  <c r="AM28" i="1" s="1"/>
  <c r="AK27" i="1"/>
  <c r="AM27" i="1" s="1"/>
  <c r="AK26" i="1"/>
  <c r="AM26" i="1" s="1"/>
  <c r="AK25" i="1"/>
  <c r="AM25" i="1" s="1"/>
  <c r="AK24" i="1"/>
  <c r="AM24" i="1" s="1"/>
  <c r="AK23" i="1"/>
  <c r="AM23" i="1" s="1"/>
  <c r="AK22" i="1"/>
  <c r="AM22" i="1" s="1"/>
  <c r="AK21" i="1"/>
  <c r="AM21" i="1" s="1"/>
  <c r="AK20" i="1"/>
  <c r="AM20" i="1" s="1"/>
  <c r="AK19" i="1"/>
  <c r="AM19" i="1" s="1"/>
  <c r="AK18" i="1"/>
  <c r="AM18" i="1" s="1"/>
  <c r="AK17" i="1"/>
  <c r="AM17" i="1" s="1"/>
  <c r="AK16" i="1"/>
  <c r="AM16" i="1" s="1"/>
  <c r="AF28" i="1"/>
  <c r="AH28" i="1" s="1"/>
  <c r="AF27" i="1"/>
  <c r="AH27" i="1" s="1"/>
  <c r="AF26" i="1"/>
  <c r="AH26" i="1" s="1"/>
  <c r="AF25" i="1"/>
  <c r="AH25" i="1" s="1"/>
  <c r="AF24" i="1"/>
  <c r="AH24" i="1" s="1"/>
  <c r="AF23" i="1"/>
  <c r="AH23" i="1" s="1"/>
  <c r="AF22" i="1"/>
  <c r="AH22" i="1" s="1"/>
  <c r="AF21" i="1"/>
  <c r="AH21" i="1" s="1"/>
  <c r="AF20" i="1"/>
  <c r="AH20" i="1" s="1"/>
  <c r="AF19" i="1"/>
  <c r="AH19" i="1" s="1"/>
  <c r="AF18" i="1"/>
  <c r="AH18" i="1" s="1"/>
  <c r="AF17" i="1"/>
  <c r="AH17" i="1" s="1"/>
  <c r="AF16" i="1"/>
  <c r="AH16" i="1" s="1"/>
  <c r="AF15" i="1"/>
  <c r="AH15" i="1" s="1"/>
  <c r="AA28" i="1"/>
  <c r="AC28" i="1" s="1"/>
  <c r="AA27" i="1"/>
  <c r="AC27" i="1" s="1"/>
  <c r="AA26" i="1"/>
  <c r="AC26" i="1" s="1"/>
  <c r="AA25" i="1"/>
  <c r="AC25" i="1" s="1"/>
  <c r="AA24" i="1"/>
  <c r="AC24" i="1" s="1"/>
  <c r="AA23" i="1"/>
  <c r="AC23" i="1" s="1"/>
  <c r="AA22" i="1"/>
  <c r="AC22" i="1" s="1"/>
  <c r="AA21" i="1"/>
  <c r="AC21" i="1" s="1"/>
  <c r="AA20" i="1"/>
  <c r="AC20" i="1" s="1"/>
  <c r="AA19" i="1"/>
  <c r="AC19" i="1" s="1"/>
  <c r="AA18" i="1"/>
  <c r="AC18" i="1" s="1"/>
  <c r="AA17" i="1"/>
  <c r="AC17" i="1" s="1"/>
  <c r="AA16" i="1"/>
  <c r="AC16" i="1" s="1"/>
  <c r="AA15" i="1"/>
  <c r="AC15" i="1" s="1"/>
  <c r="V28" i="1"/>
  <c r="X28" i="1" s="1"/>
  <c r="V27" i="1"/>
  <c r="X27" i="1" s="1"/>
  <c r="V26" i="1"/>
  <c r="X26" i="1" s="1"/>
  <c r="V25" i="1"/>
  <c r="X25" i="1" s="1"/>
  <c r="V24" i="1"/>
  <c r="X24" i="1" s="1"/>
  <c r="V23" i="1"/>
  <c r="X23" i="1" s="1"/>
  <c r="V22" i="1"/>
  <c r="X22" i="1" s="1"/>
  <c r="V21" i="1"/>
  <c r="X21" i="1" s="1"/>
  <c r="V20" i="1"/>
  <c r="X20" i="1" s="1"/>
  <c r="V19" i="1"/>
  <c r="X19" i="1" s="1"/>
  <c r="V18" i="1"/>
  <c r="X18" i="1" s="1"/>
  <c r="V17" i="1"/>
  <c r="X17" i="1" s="1"/>
  <c r="V16" i="1"/>
  <c r="X16" i="1" s="1"/>
  <c r="V15" i="1"/>
  <c r="X29" i="1" l="1"/>
  <c r="X38" i="1" s="1"/>
  <c r="AR29" i="1"/>
  <c r="AR38" i="1" s="1"/>
  <c r="AC29" i="1"/>
  <c r="AC38" i="1" s="1"/>
  <c r="AM29" i="1"/>
  <c r="AM38" i="1" s="1"/>
  <c r="AH29" i="1"/>
  <c r="AH3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Yamile Espinosa Galindo</author>
  </authors>
  <commentList>
    <comment ref="F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Cuadro que resume los cambios realizados de una versión a otra</t>
        </r>
      </text>
    </comment>
    <comment ref="F5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Número consecutivo de la versión generada </t>
        </r>
      </text>
    </comment>
    <comment ref="G5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Fecha de la versión generada</t>
        </r>
      </text>
    </comment>
    <comment ref="H5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Breve descripción del cambio realizado en la nueva versión</t>
        </r>
      </text>
    </comment>
    <comment ref="C12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Indique el nombre del proceso al cual está asociada la meta</t>
        </r>
      </text>
    </comment>
    <comment ref="A14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Incluya el número del objetivo estratégico, de acuerdo con lo adoptado en el Plan Estratégico Institucional</t>
        </r>
      </text>
    </comment>
    <comment ref="B14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>Incluya el objetivo estratégico, de acuerdo con lo adoptado en el Plan Estratégico Institucional, al cual se asocia la meta</t>
        </r>
      </text>
    </comment>
    <comment ref="D14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>Escriba el número de la meta, en orden consecutivo</t>
        </r>
      </text>
    </comment>
    <comment ref="E14" authorId="0" shapeId="0" xr:uid="{00000000-0006-0000-0000-000009000000}">
      <text>
        <r>
          <rPr>
            <b/>
            <sz val="9"/>
            <color indexed="81"/>
            <rFont val="Tahoma"/>
            <family val="2"/>
          </rPr>
          <t xml:space="preserve">Son el resultado aceptable que se espera alcanzar en un periodo de tiempo a través de la ejecución y/o cumplimiento de los entregables. 
Se debe redactar la meta iniciando con un verbo en infinitivo fuerte, seguido de una magnitud o cantidad, una unidad de medida que se encuentre en términos numéricos o porcentuales y finalmente el complemento.
verbo + magnitud + unidad de medida + complemento
</t>
        </r>
      </text>
    </comment>
    <comment ref="F14" authorId="0" shapeId="0" xr:uid="{00000000-0006-0000-0000-00000A000000}">
      <text>
        <r>
          <rPr>
            <b/>
            <sz val="9"/>
            <color indexed="81"/>
            <rFont val="Tahoma"/>
            <family val="2"/>
          </rPr>
          <t xml:space="preserve">Seleccione la opción que corresponda
</t>
        </r>
      </text>
    </comment>
    <comment ref="G14" authorId="0" shapeId="0" xr:uid="{00000000-0006-0000-0000-00000B000000}">
      <text>
        <r>
          <rPr>
            <b/>
            <sz val="9"/>
            <color indexed="81"/>
            <rFont val="Tahoma"/>
            <family val="2"/>
          </rPr>
          <t>Indique un nombre corto que refleje lo que pretende medir. 
Ej. Porcentaje de giros acumulados</t>
        </r>
      </text>
    </comment>
    <comment ref="H14" authorId="0" shapeId="0" xr:uid="{00000000-0006-0000-0000-00000C000000}">
      <text>
        <r>
          <rPr>
            <b/>
            <sz val="9"/>
            <color indexed="81"/>
            <rFont val="Tahoma"/>
            <family val="2"/>
          </rPr>
          <t>Indique la fórmula (relación entre variables) que permite medir el cumplimiento de la meta. Debe existir una coherencia lógica entre la magnitud y unidad de medida de la meta y las variables del indicador</t>
        </r>
      </text>
    </comment>
    <comment ref="I14" authorId="0" shapeId="0" xr:uid="{00000000-0006-0000-0000-00000D000000}">
      <text>
        <r>
          <rPr>
            <b/>
            <sz val="9"/>
            <color indexed="81"/>
            <rFont val="Tahoma"/>
            <family val="2"/>
          </rPr>
          <t>Valor inicial que se toma como referencia para comparar el avance de la meta. Es imporante indicar la magnitud, unidad de medida y la vigencia en la cual se obtuvo</t>
        </r>
      </text>
    </comment>
    <comment ref="J14" authorId="0" shapeId="0" xr:uid="{00000000-0006-0000-0000-00000E000000}">
      <text>
        <r>
          <rPr>
            <b/>
            <sz val="9"/>
            <color indexed="81"/>
            <rFont val="Tahoma"/>
            <family val="2"/>
          </rPr>
          <t>Indique el tipo de programación que corresponde: 
- Suma
- Constante
- Creciente
- Decreciente 
Este tipo depende de la forma en que se acumulan los resultados del indicador trimestralmente para la vigencia. Ver Manual PLE-PIN-M002</t>
        </r>
      </text>
    </comment>
    <comment ref="K14" authorId="0" shapeId="0" xr:uid="{00000000-0006-0000-0000-00000F000000}">
      <text>
        <r>
          <rPr>
            <b/>
            <sz val="9"/>
            <color indexed="81"/>
            <rFont val="Tahoma"/>
            <family val="2"/>
          </rPr>
          <t xml:space="preserve">Indique la forma en la que se expresa la magnitud de la meta. Ej. Porcentaje, actuaciones administrativas, informes, etc.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4" authorId="0" shapeId="0" xr:uid="{00000000-0006-0000-0000-000010000000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M14" authorId="0" shapeId="0" xr:uid="{00000000-0006-0000-0000-000011000000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N14" authorId="0" shapeId="0" xr:uid="{00000000-0006-0000-0000-000012000000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O14" authorId="0" shapeId="0" xr:uid="{00000000-0006-0000-0000-000013000000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P14" authorId="0" shapeId="0" xr:uid="{00000000-0006-0000-0000-000014000000}">
      <text>
        <r>
          <rPr>
            <b/>
            <sz val="9"/>
            <color indexed="81"/>
            <rFont val="Tahoma"/>
            <family val="2"/>
          </rPr>
          <t>Indique la programación total de la vigencia. 
Debe ser coherente con la meta.</t>
        </r>
      </text>
    </comment>
    <comment ref="Q14" authorId="0" shapeId="0" xr:uid="{00000000-0006-0000-0000-000015000000}">
      <text>
        <r>
          <rPr>
            <b/>
            <sz val="9"/>
            <color indexed="81"/>
            <rFont val="Tahoma"/>
            <family val="2"/>
          </rPr>
          <t xml:space="preserve">Indique el tipo de indicador: 
- Eficancia 
- Eficiencia 
- Efectividad </t>
        </r>
      </text>
    </comment>
    <comment ref="R14" authorId="0" shapeId="0" xr:uid="{00000000-0006-0000-0000-000016000000}">
      <text>
        <r>
          <rPr>
            <b/>
            <sz val="9"/>
            <color indexed="81"/>
            <rFont val="Tahoma"/>
            <family val="2"/>
          </rPr>
          <t>Indique la evidencia a presentar del cumplimiento de la meta. Se debe redactar de forma concreta y coherente con la meta</t>
        </r>
      </text>
    </comment>
    <comment ref="S14" authorId="0" shapeId="0" xr:uid="{00000000-0006-0000-0000-000017000000}">
      <text>
        <r>
          <rPr>
            <b/>
            <sz val="9"/>
            <color indexed="81"/>
            <rFont val="Tahoma"/>
            <family val="2"/>
          </rPr>
          <t>Indique la herramienta o aplicativo donde reposa la información que da origen al entregable o en el que es posible contrastar o verificar la información de ser necesario.</t>
        </r>
      </text>
    </comment>
    <comment ref="T14" authorId="0" shapeId="0" xr:uid="{00000000-0006-0000-0000-000018000000}">
      <text>
        <r>
          <rPr>
            <b/>
            <sz val="9"/>
            <color indexed="81"/>
            <rFont val="Tahoma"/>
            <family val="2"/>
          </rPr>
          <t>Indique el área y grupo de trabajo (si se tiene), responsable de cumplir o ejecutar la meta</t>
        </r>
      </text>
    </comment>
    <comment ref="U14" authorId="0" shapeId="0" xr:uid="{00000000-0006-0000-0000-000019000000}">
      <text>
        <r>
          <rPr>
            <b/>
            <sz val="9"/>
            <color indexed="81"/>
            <rFont val="Tahoma"/>
            <family val="2"/>
          </rPr>
          <t>Indique el nombre de la dependencia responsable de reportar trimestralmente la meta a la OAP</t>
        </r>
      </text>
    </comment>
    <comment ref="V14" authorId="0" shapeId="0" xr:uid="{00000000-0006-0000-0000-00001A000000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W14" authorId="0" shapeId="0" xr:uid="{00000000-0006-0000-0000-00001B000000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X14" authorId="0" shapeId="0" xr:uid="{00000000-0006-0000-0000-00001C000000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Y14" authorId="0" shapeId="0" xr:uid="{00000000-0006-0000-0000-00001D000000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Z14" authorId="0" shapeId="0" xr:uid="{00000000-0006-0000-0000-00001E000000}">
      <text>
        <r>
          <rPr>
            <b/>
            <sz val="9"/>
            <color indexed="81"/>
            <rFont val="Tahoma"/>
            <family val="2"/>
          </rPr>
          <t xml:space="preserve">Indicar el nombre concreto de la evidencia aportada. </t>
        </r>
      </text>
    </comment>
    <comment ref="AA14" authorId="0" shapeId="0" xr:uid="{00000000-0006-0000-0000-00001F000000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AB14" authorId="0" shapeId="0" xr:uid="{00000000-0006-0000-0000-000020000000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AC14" authorId="0" shapeId="0" xr:uid="{00000000-0006-0000-0000-000021000000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D14" authorId="0" shapeId="0" xr:uid="{00000000-0006-0000-0000-000022000000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AE14" authorId="0" shapeId="0" xr:uid="{00000000-0006-0000-0000-000023000000}">
      <text>
        <r>
          <rPr>
            <b/>
            <sz val="9"/>
            <color indexed="81"/>
            <rFont val="Tahoma"/>
            <family val="2"/>
          </rPr>
          <t xml:space="preserve">Indicar el nombre concreto de la evidencia aportada. </t>
        </r>
      </text>
    </comment>
    <comment ref="AF14" authorId="0" shapeId="0" xr:uid="{00000000-0006-0000-0000-000024000000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AG14" authorId="0" shapeId="0" xr:uid="{00000000-0006-0000-0000-000025000000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AH14" authorId="0" shapeId="0" xr:uid="{00000000-0006-0000-0000-000026000000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I14" authorId="0" shapeId="0" xr:uid="{00000000-0006-0000-0000-000027000000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AJ14" authorId="0" shapeId="0" xr:uid="{00000000-0006-0000-0000-000028000000}">
      <text>
        <r>
          <rPr>
            <b/>
            <sz val="9"/>
            <color indexed="81"/>
            <rFont val="Tahoma"/>
            <family val="2"/>
          </rPr>
          <t xml:space="preserve">Indicar el nombre concreto de la evidencia aportada. </t>
        </r>
      </text>
    </comment>
    <comment ref="AK14" authorId="0" shapeId="0" xr:uid="{00000000-0006-0000-0000-000029000000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AL14" authorId="0" shapeId="0" xr:uid="{00000000-0006-0000-0000-00002A000000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AM14" authorId="0" shapeId="0" xr:uid="{00000000-0006-0000-0000-00002B000000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N14" authorId="0" shapeId="0" xr:uid="{00000000-0006-0000-0000-00002C000000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AO14" authorId="0" shapeId="0" xr:uid="{00000000-0006-0000-0000-00002D000000}">
      <text>
        <r>
          <rPr>
            <b/>
            <sz val="9"/>
            <color indexed="81"/>
            <rFont val="Tahoma"/>
            <family val="2"/>
          </rPr>
          <t xml:space="preserve">Indicar el nombre concreto de la evidencia aportada. </t>
        </r>
      </text>
    </comment>
    <comment ref="AP14" authorId="0" shapeId="0" xr:uid="{00000000-0006-0000-0000-00002E000000}">
      <text>
        <r>
          <rPr>
            <b/>
            <sz val="9"/>
            <color indexed="81"/>
            <rFont val="Tahoma"/>
            <family val="2"/>
          </rPr>
          <t>Indique la magnitud total programada para la vigencia</t>
        </r>
      </text>
    </comment>
    <comment ref="AQ14" authorId="0" shapeId="0" xr:uid="{00000000-0006-0000-0000-00002F000000}">
      <text>
        <r>
          <rPr>
            <b/>
            <sz val="9"/>
            <color indexed="81"/>
            <rFont val="Tahoma"/>
            <family val="2"/>
          </rPr>
          <t xml:space="preserve">Indique la magnitud ejecutada acumulada para la vigencia </t>
        </r>
      </text>
    </comment>
    <comment ref="AR14" authorId="0" shapeId="0" xr:uid="{00000000-0006-0000-0000-000030000000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S14" authorId="0" shapeId="0" xr:uid="{00000000-0006-0000-0000-000031000000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 acumulados para la vigencia</t>
        </r>
      </text>
    </comment>
    <comment ref="E29" authorId="0" shapeId="0" xr:uid="{00000000-0006-0000-0000-000032000000}">
      <text>
        <r>
          <rPr>
            <b/>
            <sz val="9"/>
            <color indexed="81"/>
            <rFont val="Tahoma"/>
            <family val="2"/>
          </rPr>
          <t>Promedio obtenido para el periodo x 80%</t>
        </r>
      </text>
    </comment>
    <comment ref="E37" authorId="0" shapeId="0" xr:uid="{00000000-0006-0000-0000-000033000000}">
      <text>
        <r>
          <rPr>
            <b/>
            <sz val="9"/>
            <color indexed="81"/>
            <rFont val="Tahoma"/>
            <family val="2"/>
          </rPr>
          <t>Promedio obtenido en las metas transversales para el periodo x 20%</t>
        </r>
      </text>
    </comment>
    <comment ref="E38" authorId="0" shapeId="0" xr:uid="{00000000-0006-0000-0000-000034000000}">
      <text>
        <r>
          <rPr>
            <b/>
            <sz val="9"/>
            <color indexed="81"/>
            <rFont val="Tahoma"/>
            <family val="2"/>
          </rPr>
          <t>Sumatoria del total de metas técnicas y metas transversales</t>
        </r>
      </text>
    </comment>
  </commentList>
</comments>
</file>

<file path=xl/sharedStrings.xml><?xml version="1.0" encoding="utf-8"?>
<sst xmlns="http://schemas.openxmlformats.org/spreadsheetml/2006/main" count="473" uniqueCount="251">
  <si>
    <r>
      <rPr>
        <b/>
        <sz val="14"/>
        <rFont val="Calibri Light"/>
        <family val="2"/>
        <scheme val="major"/>
      </rPr>
      <t>FORMULACIÓN Y SEGUIMIENTO PLANES DE GESTIÓN NIVEL LOCAL</t>
    </r>
    <r>
      <rPr>
        <b/>
        <sz val="11"/>
        <color theme="1"/>
        <rFont val="Calibri Light"/>
        <family val="2"/>
        <scheme val="major"/>
      </rPr>
      <t xml:space="preserve">
ALCALDÍA LOCAL DE </t>
    </r>
    <r>
      <rPr>
        <b/>
        <u/>
        <sz val="11"/>
        <color theme="1"/>
        <rFont val="Calibri Light"/>
        <family val="2"/>
        <scheme val="major"/>
      </rPr>
      <t>RAFAEL URIBE URIBE</t>
    </r>
  </si>
  <si>
    <r>
      <rPr>
        <b/>
        <sz val="11"/>
        <color theme="1"/>
        <rFont val="Calibri Light"/>
        <family val="2"/>
        <scheme val="major"/>
      </rPr>
      <t xml:space="preserve">Código Formato: </t>
    </r>
    <r>
      <rPr>
        <sz val="11"/>
        <color theme="1"/>
        <rFont val="Calibri Light"/>
        <family val="2"/>
        <scheme val="major"/>
      </rPr>
      <t xml:space="preserve">PLE-PIN-F018
</t>
    </r>
    <r>
      <rPr>
        <b/>
        <sz val="11"/>
        <color theme="1"/>
        <rFont val="Calibri Light"/>
        <family val="2"/>
        <scheme val="major"/>
      </rPr>
      <t xml:space="preserve">Versión: </t>
    </r>
    <r>
      <rPr>
        <sz val="11"/>
        <color theme="1"/>
        <rFont val="Calibri Light"/>
        <family val="2"/>
        <scheme val="major"/>
      </rPr>
      <t xml:space="preserve">6
</t>
    </r>
    <r>
      <rPr>
        <b/>
        <sz val="11"/>
        <color theme="1"/>
        <rFont val="Calibri Light"/>
        <family val="2"/>
        <scheme val="major"/>
      </rPr>
      <t xml:space="preserve">Vigencia desde: </t>
    </r>
    <r>
      <rPr>
        <sz val="11"/>
        <color theme="1"/>
        <rFont val="Calibri Light"/>
        <family val="2"/>
        <scheme val="major"/>
      </rPr>
      <t xml:space="preserve">23 de enero de 2023
</t>
    </r>
    <r>
      <rPr>
        <b/>
        <sz val="11"/>
        <color theme="1"/>
        <rFont val="Calibri Light"/>
        <family val="2"/>
        <scheme val="major"/>
      </rPr>
      <t xml:space="preserve">Caso HOLA: </t>
    </r>
    <r>
      <rPr>
        <sz val="11"/>
        <color theme="1"/>
        <rFont val="Calibri Light"/>
        <family val="2"/>
        <scheme val="major"/>
      </rPr>
      <t>291736</t>
    </r>
  </si>
  <si>
    <t>VIGENCIA DE LA PLANEACIÓN 2025</t>
  </si>
  <si>
    <t>CONTROL DE CAMBIOS</t>
  </si>
  <si>
    <t>VERSIÓN</t>
  </si>
  <si>
    <t>FECHA</t>
  </si>
  <si>
    <t>DESCRIPCIÓN DE LA MODIFICACIÓN</t>
  </si>
  <si>
    <t>29 de enero de 2025</t>
  </si>
  <si>
    <t>Publicación del plan de gestión aprobado. Caso HOLA: 116462</t>
  </si>
  <si>
    <t>16 de abril de 2025</t>
  </si>
  <si>
    <t>Para el primer trimestre de la vigencia 2025, el Plan de Gestión de la alcaldia local  de Rafael Uribe Uribe alcanzó un nivel de desempeño del 86,87% y del 32,80% acumulado para la vigencia.</t>
  </si>
  <si>
    <t>26 de mayo de 2025</t>
  </si>
  <si>
    <t>Se realiza ajuste teniendo en cuenta el memorando de alcance  Radicado No. 20254600193883 Fecha: 23-05-2025 de la Oficina de Atencion a la Ciudadania sobre la meta transversal No MT4 y MT5, del Plan de Gestión de la alcaldia local  de Rafael Uribe Uribe alcanzó un nivel de desempeño del 84,25% y del 32,14% acumulado para la vigenc</t>
  </si>
  <si>
    <t>16 de junio de 2025</t>
  </si>
  <si>
    <r>
      <rPr>
        <sz val="11"/>
        <color rgb="FF000000"/>
        <rFont val="Calibri Light"/>
        <scheme val="major"/>
      </rPr>
      <t xml:space="preserve">Se realiza ajuste a la programacion de las metas tecnicas 9 y 10, atendiendo la solicitud de la alcaldia con radicado No  20256830111503 y la viabilidad dada por  la Dra Camila Cortes Daza, Directora para la  Gestion Policiva de fecha 12 de junio, al igual,  teniendo en cuenta las justificaciones dadas. </t>
    </r>
    <r>
      <rPr>
        <b/>
        <sz val="11"/>
        <color rgb="FF000000"/>
        <rFont val="Calibri Light"/>
        <scheme val="major"/>
      </rPr>
      <t>Caso Hola No 162798</t>
    </r>
  </si>
  <si>
    <t>PLAN ESTRATÉGICO INSTITUCIONAL</t>
  </si>
  <si>
    <t>PROCESO</t>
  </si>
  <si>
    <t>META</t>
  </si>
  <si>
    <t>INDICADOR</t>
  </si>
  <si>
    <t>RESULTADO</t>
  </si>
  <si>
    <t>I TRIMESTRE</t>
  </si>
  <si>
    <t>II TRIMESTRE</t>
  </si>
  <si>
    <t>III TRIMESTRE</t>
  </si>
  <si>
    <t>IV TRIMESTRE</t>
  </si>
  <si>
    <t>SEGUIMIENTO ACUMULADO PLAN GESTIÓN</t>
  </si>
  <si>
    <t>No OE</t>
  </si>
  <si>
    <t>OBJETIVO ESTRATÉGICO</t>
  </si>
  <si>
    <t xml:space="preserve">No. Meta </t>
  </si>
  <si>
    <t>META PLAN DE GESTIÓN VIGENCIA</t>
  </si>
  <si>
    <t>TIPO DE META</t>
  </si>
  <si>
    <t>NOMBRE DEL INDICADOR</t>
  </si>
  <si>
    <t>FÓRMULA DEL INDICADOR</t>
  </si>
  <si>
    <t>LÍNEA BASE</t>
  </si>
  <si>
    <t>TIPO DE PROGRAMACIÓN</t>
  </si>
  <si>
    <t>UNIDAD DE MEDIDA</t>
  </si>
  <si>
    <t>I TRI</t>
  </si>
  <si>
    <t>II TRI</t>
  </si>
  <si>
    <t>III TRI</t>
  </si>
  <si>
    <t>IV TRI</t>
  </si>
  <si>
    <t>TOTAL PROGRAMACIÓN VIGENCIA</t>
  </si>
  <si>
    <t>TIPO DE INDICADOR</t>
  </si>
  <si>
    <t>ENTREGABLE</t>
  </si>
  <si>
    <t>FUENTE DE INFORMACIÓN</t>
  </si>
  <si>
    <t>RESPONSABLES DE LA META</t>
  </si>
  <si>
    <t>DEPENDENCIA RESPONSABLE DEL REPORTE DE LA META</t>
  </si>
  <si>
    <t>PROGRAMADO</t>
  </si>
  <si>
    <t>EJECUTADO</t>
  </si>
  <si>
    <t>RESULTADO DE LA MEDICIÓN</t>
  </si>
  <si>
    <t>ANÁLISIS DE AVANCE</t>
  </si>
  <si>
    <t xml:space="preserve">EVIDENCIA </t>
  </si>
  <si>
    <t>Fortalecer la articulación de la administración pública central y local para una gestión local y policiva más efectiva y transparente.</t>
  </si>
  <si>
    <t>Gestión Pública Territorial Local</t>
  </si>
  <si>
    <t>1</t>
  </si>
  <si>
    <t>Alcanzar el 40% de avance del total de las metas proyecto programadas del Plan de Desarrollo Local de la vigencia, al 30 de septiembre de 2025</t>
  </si>
  <si>
    <t>Gestión</t>
  </si>
  <si>
    <t>Porcentaje de avance de las metas proyecto del Plan de Desarrollo Local en la vigencia 2025</t>
  </si>
  <si>
    <t>Sumatoria total del porcentaje de avance de las metas proyecto programadas en el 2025  / Numero total de metas proyectos programadas del PDL en el 2025.
NOTA: El porcentaje máximo de avance es hasta el 100%</t>
  </si>
  <si>
    <t>39,62% (Con corte a 30 de septiembre de 2021)</t>
  </si>
  <si>
    <t>Creciente</t>
  </si>
  <si>
    <t>Porcentaje</t>
  </si>
  <si>
    <t>Eficacia</t>
  </si>
  <si>
    <t>Reporte trimestral de avance del Plan de Desarrollo Local - PDL</t>
  </si>
  <si>
    <t>SEGPLAN  - Reporte plan de acción componente de inversión</t>
  </si>
  <si>
    <t>Alcaldía Local -  Gestión del Desarrollo, Administrativa y Financiera</t>
  </si>
  <si>
    <t>Subsecretaría de Gestión Local - Dirección para la Gestión del Desarrollo Local</t>
  </si>
  <si>
    <t>Meta no programada</t>
  </si>
  <si>
    <t xml:space="preserve">Meta no programada </t>
  </si>
  <si>
    <t>Propiciar la revolución del servicio público con criterios de calidad, calidez, eficacia, oportunidad, sostenibilidad y transformación digital.</t>
  </si>
  <si>
    <t>Gestión Corporativa Institucional</t>
  </si>
  <si>
    <t>2</t>
  </si>
  <si>
    <t>Girar mínimo el 68% del presupuesto comprometido constituido como obligaciones por pagar de la vigencia 2024</t>
  </si>
  <si>
    <t>Porcentaje de giros acumulados de obligaciones por pagar de la vigencia 2024</t>
  </si>
  <si>
    <t>(Giros acumulados obligaciones por pagar de la vigencia 2024/Presupuesto comprometido constituido como obligaciones por pagar de la vigencia 2024)*100</t>
  </si>
  <si>
    <t>76%. (Corte a 31 de diciembre de 2023)</t>
  </si>
  <si>
    <t>Reporte seguimiento mensual consolidado</t>
  </si>
  <si>
    <t>BOGDATA</t>
  </si>
  <si>
    <t>Alcaldía Local -  Gestión del Desarrollo, Adminsitrativa y Financiera</t>
  </si>
  <si>
    <t>Se superó la meta programada para el 1er trimestre</t>
  </si>
  <si>
    <t>Reporte metas plan  de Gestion de la DGDL</t>
  </si>
  <si>
    <t>La meta alcanzó un 33,71% del programado para la vigencia.</t>
  </si>
  <si>
    <t>3</t>
  </si>
  <si>
    <t>Girar mínimo el 63% del presupuesto comprometido constituido como obligaciones por pagar de la vigencia 2023 y anteriores</t>
  </si>
  <si>
    <t>Porcentaje de giros acumulados de obligaciones por pagar de la vigencia 2023 y anteriores</t>
  </si>
  <si>
    <t>(Giros acumulados obligaciones por pagar de la vigencia 2023 y anteriores/Presupuesto comprometido constituido como obligaciones por pagar de la vigencia 2023 y anteriores)*100</t>
  </si>
  <si>
    <t>62% (Corte a 31 de diciembre de 2023)</t>
  </si>
  <si>
    <t xml:space="preserve">supero la meta progrmada </t>
  </si>
  <si>
    <t>La meta alcanzó un 26,86% del programado para la vigencia.</t>
  </si>
  <si>
    <t>4</t>
  </si>
  <si>
    <t>Comprometer mínimo el 97% del presupuesto de inversión directa de la vigencia</t>
  </si>
  <si>
    <t>Porcentaje de compromiso del presupuesto de inversión directa de la vigencia 2025</t>
  </si>
  <si>
    <t>(Valor de RP de inversión directa de la vigencia  / Valor total del presupuesto de inversión directa de la Vigencia)*100</t>
  </si>
  <si>
    <t>95.94% (Corte a 31 de diciembre de 2021)</t>
  </si>
  <si>
    <t xml:space="preserve">supero la meta programada </t>
  </si>
  <si>
    <t>La meta alcanzó un 11,96% del programado para la vigencia.</t>
  </si>
  <si>
    <t>5</t>
  </si>
  <si>
    <t>Girar mínimo el 51% del presupuesto total  disponible de inversión directa de la vigencia</t>
  </si>
  <si>
    <t>Porcentaje de giros acumulados de inversión directa de la vigencia</t>
  </si>
  <si>
    <t>(Giros acumulados de inversión directa de la vigencia/Presupuesto disponible de inversión directa de la vigencia)*100</t>
  </si>
  <si>
    <t>57.24% (Corte a 31 de diciembre de 2021)</t>
  </si>
  <si>
    <t>No alcanzo a cumplir la meta programada</t>
  </si>
  <si>
    <t>La meta alcanzó un 4,27% del programado para la vigencia.</t>
  </si>
  <si>
    <t>6</t>
  </si>
  <si>
    <t>Lograr que el 97% de los contratos registrados en SIPSE-Local se encuentren dentro del sistema en estado “ejecución”</t>
  </si>
  <si>
    <t>Porcentaje de contratos en estado ejecución registrados en SIPSE Local</t>
  </si>
  <si>
    <t>(Número de contratos registrados en SIPSE Local en estado ejecución /Número total de contratos registrados en SECOP en estado En ejecucion o Firmado)*100%
Nota: No se tendrán en cuenta los procesos registrados en SIPSE susceptibles a cambio de base de datos y que no se puedan registrar y una vez se cuente con la debida justificación tramitada por el FDL</t>
  </si>
  <si>
    <t>93,63% (Corte a 31 diciembre 2023)</t>
  </si>
  <si>
    <t>Constante</t>
  </si>
  <si>
    <t>SIPSE LOCAL</t>
  </si>
  <si>
    <t>La meta alcanzó un 23,45% del programado para la vigencia.</t>
  </si>
  <si>
    <t>7</t>
  </si>
  <si>
    <t xml:space="preserve">Registrar el avance del 100% de las metas de los proyectos de inversión de la vigencia 2025, en el Módulo de proyectos de SIPSE LOCAL </t>
  </si>
  <si>
    <t>Retadora (mejora)</t>
  </si>
  <si>
    <t>Porcentaje de registro de avance de las metas de los proyectos de inversión de la vigencia 2025,  en el Módulo de proyectos de SIPSE LOCAL</t>
  </si>
  <si>
    <t>(Número de metas con avances registrados en el periodo de los Proyectos de inversión de la vigencia 2025,  en el Módulo de proyectos de SIPSE LOCAL / Número total de metas de los Proyectos de inversión de la vigencia 2025)*100%</t>
  </si>
  <si>
    <t>N/A</t>
  </si>
  <si>
    <t>Se presentó avance cualitativo del 41% de las metas establecidas para la vigencia.
Se evidencia que tiene 13 proyectos a las cuales no se les ha cargado las metas y se encuentran desconciliados.</t>
  </si>
  <si>
    <t>La meta alcanzó un 41,00% del programado para la vigencia.</t>
  </si>
  <si>
    <t>Inspección, Vigilancia y Control</t>
  </si>
  <si>
    <t>8</t>
  </si>
  <si>
    <t>Realizar 19.324 impulsos procesales (avocar, rechazar, enviar al competente y todo lo que derive del desarrollo de la actuación) sobre las actuaciones de policía que se encuentran a cargo de las inspecciones de policía</t>
  </si>
  <si>
    <t>Expedientes a cargo de las inspecciones de policía impulsados</t>
  </si>
  <si>
    <t>Número de expedientes a cargo de las inspecciones de policía impulsados</t>
  </si>
  <si>
    <t>Resultados a 31 de diciembre de 2024</t>
  </si>
  <si>
    <t>Suma</t>
  </si>
  <si>
    <t>Reporte de seguimiento de impulsos procesales</t>
  </si>
  <si>
    <t>Aplicativo ARCO</t>
  </si>
  <si>
    <t>Alcaldía Local -  Gestión Policiva</t>
  </si>
  <si>
    <t>Subsecretaría de Gestión Local - Dirección para la Gestión Policiva</t>
  </si>
  <si>
    <t xml:space="preserve">expedientes a cargo de las Inspecciones de Policia </t>
  </si>
  <si>
    <t>Reporte de la DGP radicado  20252200137553</t>
  </si>
  <si>
    <t>La meta alcanzó un 58,34% del programado para la vigencia.</t>
  </si>
  <si>
    <t>9</t>
  </si>
  <si>
    <t>Proferir 3.708 fallos de fondo en primera instancia sobre las actuaciones de policía que se encuentran a cargo de las inspecciones de policía</t>
  </si>
  <si>
    <t>Fallos de fondo en primera instancia proferidos</t>
  </si>
  <si>
    <t>Número de fallos de fondo en primera instancia proferidos</t>
  </si>
  <si>
    <t>Reporte de seguimiento de fallos de fondo de actuaciones de policía</t>
  </si>
  <si>
    <t xml:space="preserve">Fallos de fondo </t>
  </si>
  <si>
    <t>La meta alcanzó un 45,47% del programado para la vigencia.</t>
  </si>
  <si>
    <t>10</t>
  </si>
  <si>
    <t>Terminar (archivar) 180 actuaciones administrativas activas</t>
  </si>
  <si>
    <t>Actuaciones administrativas terminadas (archivadas)</t>
  </si>
  <si>
    <t>Número de actuaciones administrativas terminadas (archivadas)</t>
  </si>
  <si>
    <t>Actuaciones administrativas terminadas</t>
  </si>
  <si>
    <t>Reporte de seguimiento de actuaciones administrativas terminadas por vía gubernativa</t>
  </si>
  <si>
    <t>Aplicativo Si Actúa</t>
  </si>
  <si>
    <t xml:space="preserve">Actuacion administrativa </t>
  </si>
  <si>
    <t>La meta alcanzó un 0,56% del programado para la vigencia.</t>
  </si>
  <si>
    <t>11</t>
  </si>
  <si>
    <t>Terminar 200 actuaciones administrativas en primera instancia</t>
  </si>
  <si>
    <t>Actuaciones administrativas terminadas hasta la primera instancia</t>
  </si>
  <si>
    <t>Número de actuaciones administrativas terminadas hasta la primera instancia</t>
  </si>
  <si>
    <t>Actuaciones administrativas terminadas por vía gubernativa</t>
  </si>
  <si>
    <t xml:space="preserve">Actuacion administrativas terminadas </t>
  </si>
  <si>
    <t>La meta alcanzó un 14.00% del programado para la vigencia.</t>
  </si>
  <si>
    <t>12</t>
  </si>
  <si>
    <t>Realizar 144 operativos de inspección, vigilancia y control en materia de integridad del espacio público</t>
  </si>
  <si>
    <t>Acciones de control u operativos en materia de  integridad del espacio público</t>
  </si>
  <si>
    <t>Número de acciones de control u operativos en materia de  integridad del espacio público</t>
  </si>
  <si>
    <t>Acciones de control u operativos</t>
  </si>
  <si>
    <t>Formatos de evidencia de reunión diligenciados de los operativos realizados en materia de integridad del espacio público</t>
  </si>
  <si>
    <t>Registros de operativos Alcaldía Local</t>
  </si>
  <si>
    <t>Se realizaron 55 Operativos de IVC en materia de Espacio Público en el primer trimestre, para una ejecución superior al 100% respecto a lo programado para dicho periodo de tiempo.</t>
  </si>
  <si>
    <t xml:space="preserve">Actas de evidencia </t>
  </si>
  <si>
    <t>La meta alcanzó un 38,19% del programado para la vigencia.</t>
  </si>
  <si>
    <t>13</t>
  </si>
  <si>
    <t>Realizar 232 operativos de inspección, vigilancia y control en materia de actividad económica</t>
  </si>
  <si>
    <t>Acciones de control u operativos en materia de actividad económica realizadas</t>
  </si>
  <si>
    <t>Número de acciones de control u operativos en materia de actividad económica realizadas</t>
  </si>
  <si>
    <t>Formatos de evidencia de reunión diligenciados de los operativos realizados en materia de actividad económica</t>
  </si>
  <si>
    <t>Se realizaron 51 Operativos de IVC en materia de Actividad Económica en el primer trimestre, para una ejecución superior al 100% respecto a lo programado para dicho periodo de tiempo.</t>
  </si>
  <si>
    <t>La meta alcanzó un 21,55% del programado para la vigencia.</t>
  </si>
  <si>
    <t>14</t>
  </si>
  <si>
    <t>Realizar 122 operativos de inspección, vigilancia y control en materia de actividad ambiental</t>
  </si>
  <si>
    <t>Acciones de control u operativos en materia de actividad ambiental realizadas</t>
  </si>
  <si>
    <t>Número de acciones de control u operativos en materia de actividad ambiental realizadas</t>
  </si>
  <si>
    <t>Formatos de evidencia de reunión diligenciados de los operativos realizados en materia de actividad ambiental</t>
  </si>
  <si>
    <t>Se realizaron 37 Operativos de IVC  correspendiente al componente ambiental en el primer trimestre, para una ejecución superior al 100% respecto a lo programado.</t>
  </si>
  <si>
    <t>La meta alcanzó un 23,77% del programado para la vigencia.</t>
  </si>
  <si>
    <t>Total metas técnicas (80%)</t>
  </si>
  <si>
    <t>Planeación institucional</t>
  </si>
  <si>
    <t>MT1</t>
  </si>
  <si>
    <t>Obtener una calificación semestral del 80% en la medición de desempeño ambiental de acuerdo a los criterios establecidos para el Sistema de Gestión Ambiental.</t>
  </si>
  <si>
    <t>Sostenibilidad del sistema de gestión</t>
  </si>
  <si>
    <t>Porcentaje de cumplimiento de los criteros ambientales</t>
  </si>
  <si>
    <t>Número de criterios ambientales cumplidos / Número total de criterios ambientales establecidos * 100</t>
  </si>
  <si>
    <t>80% meta 2024</t>
  </si>
  <si>
    <t>Porcentaje de cumplimiento de los criterios ambientales</t>
  </si>
  <si>
    <t xml:space="preserve">No programada </t>
  </si>
  <si>
    <t xml:space="preserve">Reporte de cumplimiento porcentual de los criterios ambientales </t>
  </si>
  <si>
    <t>Herramienta de medición del cumplimiento de criterios ambientales OAP</t>
  </si>
  <si>
    <t>Alcaldía Local</t>
  </si>
  <si>
    <t>Oficina Asesora de Planeación</t>
  </si>
  <si>
    <t xml:space="preserve">Promover la transparencia, la integridad y la participación en la gestión pública, para mejorar la gobernabilidad democrática distrital y local. </t>
  </si>
  <si>
    <t>Comunicación estratégica</t>
  </si>
  <si>
    <t>MT2</t>
  </si>
  <si>
    <t>Mantener el 100% de la información de la página Web actualizada, de acuerdo a lo establecido en la Resolución 1519 de 2020 de MINTIC</t>
  </si>
  <si>
    <t>Porcentaje de cumplimiento en la actualización de la información publicada en la página web</t>
  </si>
  <si>
    <t>(No. de requisitos cumplidos de la Resolución 1519 de 2020 de MINTIC relacionados con la actualización de la información publicada en la página web / No total de requisitos de la Resolución 1519 de 2020 de MINTIC de publicación de la información) X 100</t>
  </si>
  <si>
    <t>100% meta 2024</t>
  </si>
  <si>
    <t xml:space="preserve">Constante </t>
  </si>
  <si>
    <t>No programada</t>
  </si>
  <si>
    <t xml:space="preserve">Eficacia </t>
  </si>
  <si>
    <t>Reporte de actualización de la información en la página web de la alcaldía local</t>
  </si>
  <si>
    <t>Página Web Alcaldía Local</t>
  </si>
  <si>
    <t>Alcaldía local</t>
  </si>
  <si>
    <t>Oficina Asesora de Comunicaciones</t>
  </si>
  <si>
    <t>MT3</t>
  </si>
  <si>
    <t xml:space="preserve">Realizar dos jornadas de capacitación o entrenamiento por parte de los promotores de mejora sobre el Sistema de Gestión y/o los procesos, dirigidas al personal de planta y contratistas para el fortalecimiento del Modelo Integrado de Planeación y Gestión. </t>
  </si>
  <si>
    <t>Jornadas de capacitación sobre el Sistema de Gestión realizadas</t>
  </si>
  <si>
    <t xml:space="preserve">Número de jornadas de capacitación sobre el Sistema de Gestión realizadas </t>
  </si>
  <si>
    <t>2 jornadas en 2024</t>
  </si>
  <si>
    <t>Registro de asistencia y presentación realizada (o estrategia desarrollada)</t>
  </si>
  <si>
    <t>Servicio a la ciudadanía</t>
  </si>
  <si>
    <t>MT4</t>
  </si>
  <si>
    <t>Dar respuesta al 100% de los requerimientos ciudadanos asignados a las Alcaldías Locales con corte a 31 de diciembre de 2024 tipificadas como Derechos de Petición registradas en el aplicativo Bogotá Te Escucha y gestor documental ORFEO</t>
  </si>
  <si>
    <t xml:space="preserve">Porcentaje de requerimientos ciudadanos con respuesta definitiva </t>
  </si>
  <si>
    <t>(No. de respuestas efectuadas / No. requerimientos instaurados antes del 31 de diciembre 2024 pendientes por gestionar) X 100</t>
  </si>
  <si>
    <t>Peticiones pendientes por gestionar al 31 de diciembre de  2024</t>
  </si>
  <si>
    <t>Porcentaje de requerimientos ciudadanos con respuesta definitiva</t>
  </si>
  <si>
    <t>Reporte de peticiones ciudadanas gestionadas  (con respuesta definitiva o traslado por competencia)</t>
  </si>
  <si>
    <t xml:space="preserve">Reporte Sistema Distrital de Gestión de Peticiones Ciudadanas - Bogotá te  Escucha </t>
  </si>
  <si>
    <t>Subsecretaría de Gestión Institucional - Servicio de Atención a la Ciudadanía</t>
  </si>
  <si>
    <t xml:space="preserve">la alcaldia local dio respuesta a 96 requerimientos de los 97 instaurados. </t>
  </si>
  <si>
    <t>segun radicado Radicado No. 20254600138593
Fecha: 07-04-2025 de la oficina de atencion al ciudadano y Radicado No. 20254600193883
Fecha: 23-05-2025</t>
  </si>
  <si>
    <t>No programado</t>
  </si>
  <si>
    <t>La meta alcanzó un 96,30% del programado para la vigencia.</t>
  </si>
  <si>
    <t>MT5</t>
  </si>
  <si>
    <t>Gestionar oportunamente el 100% de los requerimientos  que se tipifiquen como derecho de petición ciudadano en los aplicativos Bogotá Te Escucha y  ORFEO, que  sean asignados a las Alcaldías Locales durante la vigencia 2025.</t>
  </si>
  <si>
    <t>Porcentaje de requerimientos ciudadanos  gestionados dentro del término de ley.</t>
  </si>
  <si>
    <t>(No. de peticiones gestionadas en los terminos de ley / No. Requerimientos recibidos en la vigencia 2025 que deben tener respuesta) X 100</t>
  </si>
  <si>
    <t xml:space="preserve">Eficiencia </t>
  </si>
  <si>
    <t>Reporte de peticiones ciudadanas gestionadas en los términos de ley (con respuesta definitiva o traslado por competencia)</t>
  </si>
  <si>
    <t xml:space="preserve">Reporte Sistema Distrital de Gestión de Peticiones Ciudadanas - Bogotá Te  Escucha </t>
  </si>
  <si>
    <t xml:space="preserve">la alcaldia local dio respuesta a 27  requerimientos de los 60 instaurados para el periodo </t>
  </si>
  <si>
    <t>La meta alcanzó un 11,25% del programado para la vigencia.</t>
  </si>
  <si>
    <t>Gerencia de TIC</t>
  </si>
  <si>
    <t>MT6</t>
  </si>
  <si>
    <t>Contar con una matriz de activos de información de la Alcaldía Local, en el formato GDI-TIC-F032, aprobada por la Dirección de Tecnologías e Información</t>
  </si>
  <si>
    <t>Matriz de activos de información aprobada por la Dirección de Tecnologías e Información</t>
  </si>
  <si>
    <t>Número de matrices de activos de información aprobadas</t>
  </si>
  <si>
    <t>No Aplica</t>
  </si>
  <si>
    <t>Catálogo de componentes de Información</t>
  </si>
  <si>
    <t>Dirección de Tecnologías e Información</t>
  </si>
  <si>
    <t>MT7</t>
  </si>
  <si>
    <t>Contar con una matriz de riesgos de seguridad de la información de la Alcaldía Local, en el formato GDI-TIC-F042, aprobada por la Dirección de Tecnologías e Información</t>
  </si>
  <si>
    <t>Matriz de matriz de riesgos de seguridad de la información aprobada por la Dirección de Tecnologías e Información</t>
  </si>
  <si>
    <t>Número de matrices de riesgos de seguridad de la información aprobadas</t>
  </si>
  <si>
    <t>Matriz de riesgos de seguridad de la información aprobada por la Dirección de Tecnologías e Información</t>
  </si>
  <si>
    <t>Matriz de activos de información</t>
  </si>
  <si>
    <t>Total metas transversales (20%)</t>
  </si>
  <si>
    <t xml:space="preserve">Total plan de gestión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</si>
</sst>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64" formatCode="0.0%"/>
    <numFmt numFmtId="165" formatCode="0.000%"/>
    <numFmt numFmtId="166" formatCode="0.0"/>
  </numFmts>
  <fonts count="21">
    <font>
      <sz val="11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sz val="11"/>
      <color theme="1"/>
      <name val="Calibri"/>
      <family val="2"/>
      <scheme val="minor"/>
    </font>
    <font>
      <sz val="11"/>
      <color rgb="FF0070C0"/>
      <name val="Calibri Light"/>
      <family val="2"/>
      <scheme val="major"/>
    </font>
    <font>
      <sz val="12"/>
      <color theme="1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sz val="14"/>
      <color theme="1"/>
      <name val="Calibri Light"/>
      <family val="2"/>
      <scheme val="major"/>
    </font>
    <font>
      <b/>
      <sz val="14"/>
      <color theme="1"/>
      <name val="Calibri Light"/>
      <family val="2"/>
      <scheme val="major"/>
    </font>
    <font>
      <b/>
      <sz val="12"/>
      <color rgb="FF0070C0"/>
      <name val="Calibri Light"/>
      <family val="2"/>
      <scheme val="major"/>
    </font>
    <font>
      <b/>
      <sz val="14"/>
      <name val="Calibri Light"/>
      <family val="2"/>
      <scheme val="maj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name val="Calibri"/>
      <family val="2"/>
      <scheme val="minor"/>
    </font>
    <font>
      <b/>
      <u/>
      <sz val="11"/>
      <color theme="1"/>
      <name val="Calibri Light"/>
      <family val="2"/>
      <scheme val="major"/>
    </font>
    <font>
      <sz val="11"/>
      <color rgb="FF242424"/>
      <name val="Aptos Narrow"/>
      <charset val="1"/>
    </font>
    <font>
      <sz val="11"/>
      <color rgb="FF0070C0"/>
      <name val="Calibri Light"/>
      <family val="2"/>
    </font>
    <font>
      <sz val="11"/>
      <color rgb="FF000000"/>
      <name val="Calibri Light"/>
      <family val="2"/>
    </font>
    <font>
      <sz val="11"/>
      <color rgb="FF000000"/>
      <name val="Calibri Light"/>
      <scheme val="major"/>
    </font>
    <font>
      <b/>
      <sz val="11"/>
      <color rgb="FF000000"/>
      <name val="Calibri Light"/>
      <scheme val="major"/>
    </font>
  </fonts>
  <fills count="11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135">
    <xf numFmtId="0" fontId="0" fillId="0" borderId="0" xfId="0"/>
    <xf numFmtId="0" fontId="1" fillId="0" borderId="0" xfId="0" applyFont="1" applyAlignment="1">
      <alignment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8" fillId="2" borderId="1" xfId="0" applyFont="1" applyFill="1" applyBorder="1" applyAlignment="1">
      <alignment wrapText="1"/>
    </xf>
    <xf numFmtId="0" fontId="9" fillId="2" borderId="1" xfId="0" applyFont="1" applyFill="1" applyBorder="1" applyAlignment="1">
      <alignment wrapText="1"/>
    </xf>
    <xf numFmtId="9" fontId="8" fillId="2" borderId="1" xfId="1" applyFont="1" applyFill="1" applyBorder="1" applyAlignment="1">
      <alignment wrapText="1"/>
    </xf>
    <xf numFmtId="0" fontId="8" fillId="0" borderId="0" xfId="0" applyFont="1" applyAlignment="1">
      <alignment wrapText="1"/>
    </xf>
    <xf numFmtId="0" fontId="6" fillId="3" borderId="1" xfId="0" applyFont="1" applyFill="1" applyBorder="1" applyAlignment="1">
      <alignment wrapText="1"/>
    </xf>
    <xf numFmtId="0" fontId="10" fillId="3" borderId="1" xfId="0" applyFont="1" applyFill="1" applyBorder="1" applyAlignment="1">
      <alignment wrapText="1"/>
    </xf>
    <xf numFmtId="9" fontId="10" fillId="3" borderId="1" xfId="0" applyNumberFormat="1" applyFont="1" applyFill="1" applyBorder="1" applyAlignment="1">
      <alignment wrapText="1"/>
    </xf>
    <xf numFmtId="0" fontId="7" fillId="3" borderId="1" xfId="0" applyFont="1" applyFill="1" applyBorder="1"/>
    <xf numFmtId="0" fontId="7" fillId="3" borderId="1" xfId="0" applyFont="1" applyFill="1" applyBorder="1" applyAlignment="1">
      <alignment wrapText="1"/>
    </xf>
    <xf numFmtId="9" fontId="7" fillId="3" borderId="1" xfId="1" applyFont="1" applyFill="1" applyBorder="1" applyAlignment="1">
      <alignment wrapText="1"/>
    </xf>
    <xf numFmtId="9" fontId="7" fillId="3" borderId="1" xfId="1" applyFont="1" applyFill="1" applyBorder="1" applyAlignment="1">
      <alignment horizontal="right" wrapText="1"/>
    </xf>
    <xf numFmtId="9" fontId="10" fillId="3" borderId="1" xfId="0" applyNumberFormat="1" applyFont="1" applyFill="1" applyBorder="1" applyAlignment="1">
      <alignment horizontal="right" wrapText="1"/>
    </xf>
    <xf numFmtId="9" fontId="8" fillId="2" borderId="1" xfId="1" applyFont="1" applyFill="1" applyBorder="1" applyAlignment="1">
      <alignment horizontal="right" wrapText="1"/>
    </xf>
    <xf numFmtId="9" fontId="9" fillId="2" borderId="1" xfId="0" applyNumberFormat="1" applyFont="1" applyFill="1" applyBorder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justify" vertical="center" wrapText="1"/>
    </xf>
    <xf numFmtId="0" fontId="5" fillId="9" borderId="1" xfId="0" applyFont="1" applyFill="1" applyBorder="1" applyAlignment="1">
      <alignment horizontal="justify" vertical="center" wrapText="1"/>
    </xf>
    <xf numFmtId="1" fontId="1" fillId="0" borderId="1" xfId="0" applyNumberFormat="1" applyFont="1" applyBorder="1" applyAlignment="1">
      <alignment horizontal="justify" vertical="center" wrapText="1"/>
    </xf>
    <xf numFmtId="0" fontId="1" fillId="0" borderId="0" xfId="0" applyFont="1" applyAlignment="1">
      <alignment horizontal="justify" vertical="center" wrapText="1"/>
    </xf>
    <xf numFmtId="9" fontId="1" fillId="0" borderId="1" xfId="0" applyNumberFormat="1" applyFont="1" applyBorder="1" applyAlignment="1">
      <alignment horizontal="justify" vertical="center" wrapText="1"/>
    </xf>
    <xf numFmtId="9" fontId="1" fillId="0" borderId="1" xfId="1" applyFont="1" applyBorder="1" applyAlignment="1">
      <alignment horizontal="justify" vertical="center" wrapText="1"/>
    </xf>
    <xf numFmtId="0" fontId="3" fillId="0" borderId="1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1" fillId="9" borderId="0" xfId="0" applyFont="1" applyFill="1" applyAlignment="1">
      <alignment wrapText="1"/>
    </xf>
    <xf numFmtId="0" fontId="2" fillId="9" borderId="0" xfId="0" applyFont="1" applyFill="1" applyAlignment="1">
      <alignment vertical="center" wrapText="1"/>
    </xf>
    <xf numFmtId="0" fontId="1" fillId="9" borderId="0" xfId="0" applyFont="1" applyFill="1" applyAlignment="1">
      <alignment vertical="center" wrapText="1"/>
    </xf>
    <xf numFmtId="1" fontId="1" fillId="0" borderId="1" xfId="2" applyNumberFormat="1" applyFont="1" applyBorder="1" applyAlignment="1">
      <alignment horizontal="justify" vertical="center" wrapText="1"/>
    </xf>
    <xf numFmtId="0" fontId="5" fillId="10" borderId="1" xfId="0" applyFont="1" applyFill="1" applyBorder="1" applyAlignment="1">
      <alignment horizontal="justify" vertical="center" wrapText="1"/>
    </xf>
    <xf numFmtId="0" fontId="5" fillId="10" borderId="1" xfId="0" applyFont="1" applyFill="1" applyBorder="1" applyAlignment="1">
      <alignment horizontal="center" vertical="center" wrapText="1"/>
    </xf>
    <xf numFmtId="9" fontId="5" fillId="10" borderId="1" xfId="0" applyNumberFormat="1" applyFont="1" applyFill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justify" vertical="center" wrapText="1"/>
    </xf>
    <xf numFmtId="9" fontId="5" fillId="0" borderId="1" xfId="1" applyFont="1" applyBorder="1" applyAlignment="1">
      <alignment horizontal="justify" vertical="center" wrapText="1"/>
    </xf>
    <xf numFmtId="0" fontId="5" fillId="0" borderId="0" xfId="0" applyFont="1" applyAlignment="1">
      <alignment horizontal="justify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center" vertical="center" wrapText="1"/>
    </xf>
    <xf numFmtId="9" fontId="5" fillId="0" borderId="11" xfId="0" applyNumberFormat="1" applyFont="1" applyBorder="1" applyAlignment="1">
      <alignment horizontal="center" vertical="center" wrapText="1"/>
    </xf>
    <xf numFmtId="9" fontId="5" fillId="0" borderId="1" xfId="0" applyNumberFormat="1" applyFont="1" applyBorder="1" applyAlignment="1">
      <alignment horizontal="center" vertical="center" wrapText="1"/>
    </xf>
    <xf numFmtId="0" fontId="5" fillId="0" borderId="12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1" fontId="5" fillId="9" borderId="1" xfId="1" applyNumberFormat="1" applyFont="1" applyFill="1" applyBorder="1" applyAlignment="1">
      <alignment horizontal="center" vertical="center" wrapText="1"/>
    </xf>
    <xf numFmtId="9" fontId="5" fillId="0" borderId="1" xfId="1" applyFont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 wrapText="1"/>
    </xf>
    <xf numFmtId="1" fontId="5" fillId="9" borderId="1" xfId="3" applyNumberFormat="1" applyFont="1" applyFill="1" applyBorder="1" applyAlignment="1" applyProtection="1">
      <alignment horizontal="center" vertical="center" wrapText="1"/>
      <protection locked="0"/>
    </xf>
    <xf numFmtId="1" fontId="5" fillId="9" borderId="1" xfId="3" applyNumberFormat="1" applyFont="1" applyFill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justify" vertical="center" wrapText="1"/>
    </xf>
    <xf numFmtId="10" fontId="1" fillId="0" borderId="1" xfId="0" applyNumberFormat="1" applyFont="1" applyBorder="1" applyAlignment="1">
      <alignment horizontal="justify" vertical="center" wrapText="1"/>
    </xf>
    <xf numFmtId="10" fontId="5" fillId="0" borderId="1" xfId="0" applyNumberFormat="1" applyFont="1" applyBorder="1" applyAlignment="1">
      <alignment horizontal="justify" vertical="center" wrapText="1"/>
    </xf>
    <xf numFmtId="164" fontId="7" fillId="3" borderId="1" xfId="1" applyNumberFormat="1" applyFont="1" applyFill="1" applyBorder="1" applyAlignment="1">
      <alignment wrapText="1"/>
    </xf>
    <xf numFmtId="0" fontId="16" fillId="0" borderId="0" xfId="0" applyFont="1" applyAlignment="1">
      <alignment wrapText="1"/>
    </xf>
    <xf numFmtId="0" fontId="1" fillId="9" borderId="1" xfId="0" applyFont="1" applyFill="1" applyBorder="1" applyAlignment="1">
      <alignment horizontal="justify" vertical="center" wrapText="1"/>
    </xf>
    <xf numFmtId="9" fontId="1" fillId="0" borderId="1" xfId="1" applyFont="1" applyBorder="1" applyAlignment="1">
      <alignment horizontal="right" vertical="center" wrapText="1"/>
    </xf>
    <xf numFmtId="0" fontId="1" fillId="0" borderId="1" xfId="0" applyFont="1" applyBorder="1" applyAlignment="1">
      <alignment horizontal="right" vertical="center" wrapText="1"/>
    </xf>
    <xf numFmtId="10" fontId="1" fillId="0" borderId="1" xfId="0" applyNumberFormat="1" applyFont="1" applyBorder="1" applyAlignment="1">
      <alignment horizontal="right" vertical="center" wrapText="1"/>
    </xf>
    <xf numFmtId="9" fontId="1" fillId="0" borderId="1" xfId="0" applyNumberFormat="1" applyFont="1" applyBorder="1" applyAlignment="1">
      <alignment horizontal="right" vertical="center" wrapText="1"/>
    </xf>
    <xf numFmtId="1" fontId="1" fillId="0" borderId="1" xfId="0" applyNumberFormat="1" applyFont="1" applyBorder="1" applyAlignment="1">
      <alignment horizontal="right" vertical="center" wrapText="1"/>
    </xf>
    <xf numFmtId="0" fontId="1" fillId="9" borderId="1" xfId="0" applyFont="1" applyFill="1" applyBorder="1" applyAlignment="1">
      <alignment horizontal="right" vertical="center" wrapText="1"/>
    </xf>
    <xf numFmtId="10" fontId="7" fillId="3" borderId="1" xfId="1" applyNumberFormat="1" applyFont="1" applyFill="1" applyBorder="1" applyAlignment="1">
      <alignment horizontal="right" wrapText="1"/>
    </xf>
    <xf numFmtId="1" fontId="5" fillId="0" borderId="1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right" vertical="center" wrapText="1"/>
    </xf>
    <xf numFmtId="165" fontId="5" fillId="0" borderId="1" xfId="0" applyNumberFormat="1" applyFont="1" applyBorder="1" applyAlignment="1">
      <alignment horizontal="right" vertical="center" wrapText="1"/>
    </xf>
    <xf numFmtId="9" fontId="5" fillId="0" borderId="1" xfId="0" applyNumberFormat="1" applyFont="1" applyBorder="1" applyAlignment="1">
      <alignment horizontal="right" vertical="center" wrapText="1"/>
    </xf>
    <xf numFmtId="165" fontId="5" fillId="0" borderId="1" xfId="1" applyNumberFormat="1" applyFont="1" applyBorder="1" applyAlignment="1">
      <alignment horizontal="right" vertical="center" wrapText="1"/>
    </xf>
    <xf numFmtId="164" fontId="5" fillId="0" borderId="1" xfId="1" applyNumberFormat="1" applyFont="1" applyBorder="1" applyAlignment="1">
      <alignment horizontal="right" vertical="center" wrapText="1"/>
    </xf>
    <xf numFmtId="164" fontId="5" fillId="0" borderId="1" xfId="0" applyNumberFormat="1" applyFont="1" applyBorder="1" applyAlignment="1">
      <alignment horizontal="right" vertical="center" wrapText="1"/>
    </xf>
    <xf numFmtId="9" fontId="5" fillId="0" borderId="1" xfId="1" applyFont="1" applyBorder="1" applyAlignment="1">
      <alignment horizontal="right" vertical="center" wrapText="1"/>
    </xf>
    <xf numFmtId="10" fontId="5" fillId="0" borderId="1" xfId="0" applyNumberFormat="1" applyFont="1" applyBorder="1" applyAlignment="1">
      <alignment horizontal="right" vertical="center" wrapText="1"/>
    </xf>
    <xf numFmtId="10" fontId="7" fillId="3" borderId="1" xfId="0" applyNumberFormat="1" applyFont="1" applyFill="1" applyBorder="1" applyAlignment="1">
      <alignment horizontal="right" wrapText="1"/>
    </xf>
    <xf numFmtId="10" fontId="9" fillId="2" borderId="1" xfId="0" applyNumberFormat="1" applyFont="1" applyFill="1" applyBorder="1" applyAlignment="1">
      <alignment horizontal="right" wrapText="1"/>
    </xf>
    <xf numFmtId="10" fontId="5" fillId="0" borderId="1" xfId="1" applyNumberFormat="1" applyFont="1" applyBorder="1" applyAlignment="1">
      <alignment horizontal="right" vertical="center" wrapText="1"/>
    </xf>
    <xf numFmtId="0" fontId="17" fillId="0" borderId="1" xfId="0" applyFont="1" applyBorder="1" applyAlignment="1">
      <alignment vertical="center" wrapText="1"/>
    </xf>
    <xf numFmtId="0" fontId="18" fillId="0" borderId="1" xfId="0" applyFont="1" applyBorder="1" applyAlignment="1">
      <alignment vertical="center" wrapText="1"/>
    </xf>
    <xf numFmtId="164" fontId="1" fillId="0" borderId="1" xfId="0" applyNumberFormat="1" applyFont="1" applyBorder="1" applyAlignment="1">
      <alignment horizontal="right" vertical="center" wrapText="1"/>
    </xf>
    <xf numFmtId="166" fontId="1" fillId="0" borderId="1" xfId="0" applyNumberFormat="1" applyFont="1" applyBorder="1" applyAlignment="1">
      <alignment horizontal="right" vertical="center" wrapText="1"/>
    </xf>
    <xf numFmtId="166" fontId="5" fillId="0" borderId="1" xfId="0" applyNumberFormat="1" applyFont="1" applyBorder="1" applyAlignment="1">
      <alignment horizontal="right" vertical="center" wrapText="1"/>
    </xf>
    <xf numFmtId="0" fontId="1" fillId="9" borderId="0" xfId="0" applyFont="1" applyFill="1" applyAlignment="1">
      <alignment horizontal="center" vertical="center" wrapText="1"/>
    </xf>
    <xf numFmtId="0" fontId="1" fillId="9" borderId="0" xfId="0" applyFont="1" applyFill="1" applyAlignment="1">
      <alignment horizontal="justify" vertical="center" wrapText="1"/>
    </xf>
    <xf numFmtId="1" fontId="1" fillId="2" borderId="1" xfId="0" applyNumberFormat="1" applyFont="1" applyFill="1" applyBorder="1" applyAlignment="1">
      <alignment horizontal="justify" vertical="center" wrapText="1"/>
    </xf>
    <xf numFmtId="1" fontId="1" fillId="2" borderId="1" xfId="2" applyNumberFormat="1" applyFont="1" applyFill="1" applyBorder="1" applyAlignment="1">
      <alignment horizontal="justify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justify" vertical="center" wrapText="1"/>
    </xf>
    <xf numFmtId="0" fontId="19" fillId="9" borderId="2" xfId="0" applyFont="1" applyFill="1" applyBorder="1" applyAlignment="1">
      <alignment horizontal="left" vertical="center" wrapText="1"/>
    </xf>
    <xf numFmtId="0" fontId="1" fillId="9" borderId="4" xfId="0" applyFont="1" applyFill="1" applyBorder="1" applyAlignment="1">
      <alignment horizontal="left" vertical="center" wrapText="1"/>
    </xf>
    <xf numFmtId="0" fontId="1" fillId="9" borderId="3" xfId="0" applyFont="1" applyFill="1" applyBorder="1" applyAlignment="1">
      <alignment horizontal="left" vertical="center" wrapText="1"/>
    </xf>
    <xf numFmtId="0" fontId="2" fillId="9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center" vertical="center" wrapText="1"/>
    </xf>
    <xf numFmtId="0" fontId="2" fillId="9" borderId="5" xfId="0" applyFont="1" applyFill="1" applyBorder="1" applyAlignment="1">
      <alignment horizontal="center" vertical="center" wrapText="1"/>
    </xf>
    <xf numFmtId="0" fontId="2" fillId="9" borderId="6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 wrapText="1"/>
    </xf>
    <xf numFmtId="0" fontId="2" fillId="5" borderId="9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0" fontId="2" fillId="6" borderId="7" xfId="0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2" fillId="7" borderId="5" xfId="0" applyFont="1" applyFill="1" applyBorder="1" applyAlignment="1">
      <alignment horizontal="center" vertical="center" wrapText="1"/>
    </xf>
    <xf numFmtId="0" fontId="2" fillId="7" borderId="6" xfId="0" applyFont="1" applyFill="1" applyBorder="1" applyAlignment="1">
      <alignment horizontal="center" vertical="center" wrapText="1"/>
    </xf>
    <xf numFmtId="0" fontId="2" fillId="7" borderId="7" xfId="0" applyFont="1" applyFill="1" applyBorder="1" applyAlignment="1">
      <alignment horizontal="center" vertical="center" wrapText="1"/>
    </xf>
    <xf numFmtId="0" fontId="2" fillId="7" borderId="8" xfId="0" applyFont="1" applyFill="1" applyBorder="1" applyAlignment="1">
      <alignment horizontal="center" vertical="center" wrapText="1"/>
    </xf>
    <xf numFmtId="0" fontId="2" fillId="7" borderId="9" xfId="0" applyFont="1" applyFill="1" applyBorder="1" applyAlignment="1">
      <alignment horizontal="center" vertical="center" wrapText="1"/>
    </xf>
    <xf numFmtId="0" fontId="2" fillId="7" borderId="10" xfId="0" applyFont="1" applyFill="1" applyBorder="1" applyAlignment="1">
      <alignment horizontal="center" vertical="center" wrapText="1"/>
    </xf>
    <xf numFmtId="0" fontId="2" fillId="8" borderId="5" xfId="0" applyFont="1" applyFill="1" applyBorder="1" applyAlignment="1">
      <alignment horizontal="center" vertical="center" wrapText="1"/>
    </xf>
    <xf numFmtId="0" fontId="2" fillId="8" borderId="6" xfId="0" applyFont="1" applyFill="1" applyBorder="1" applyAlignment="1">
      <alignment horizontal="center" vertical="center" wrapText="1"/>
    </xf>
    <xf numFmtId="0" fontId="2" fillId="8" borderId="7" xfId="0" applyFont="1" applyFill="1" applyBorder="1" applyAlignment="1">
      <alignment horizontal="center" vertical="center" wrapText="1"/>
    </xf>
    <xf numFmtId="0" fontId="2" fillId="8" borderId="8" xfId="0" applyFont="1" applyFill="1" applyBorder="1" applyAlignment="1">
      <alignment horizontal="center" vertical="center" wrapText="1"/>
    </xf>
    <xf numFmtId="0" fontId="2" fillId="8" borderId="9" xfId="0" applyFont="1" applyFill="1" applyBorder="1" applyAlignment="1">
      <alignment horizontal="center" vertical="center" wrapText="1"/>
    </xf>
    <xf numFmtId="0" fontId="2" fillId="8" borderId="10" xfId="0" applyFont="1" applyFill="1" applyBorder="1" applyAlignment="1">
      <alignment horizontal="center" vertical="center" wrapText="1"/>
    </xf>
  </cellXfs>
  <cellStyles count="4">
    <cellStyle name="Millares" xfId="3" builtinId="3"/>
    <cellStyle name="Millares [0]" xfId="2" builtinId="6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2</xdr:col>
      <xdr:colOff>298986</xdr:colOff>
      <xdr:row>0</xdr:row>
      <xdr:rowOff>742950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703797-4AAF-448D-A59A-0DA885684A1E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050"/>
          <a:ext cx="2374900" cy="723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S38"/>
  <sheetViews>
    <sheetView tabSelected="1" topLeftCell="E23" zoomScaleNormal="100" workbookViewId="0">
      <selection activeCell="K23" sqref="K23"/>
    </sheetView>
  </sheetViews>
  <sheetFormatPr defaultColWidth="10.85546875" defaultRowHeight="15"/>
  <cols>
    <col min="1" max="1" width="4.140625" style="1" customWidth="1"/>
    <col min="2" max="2" width="25.5703125" style="1" customWidth="1"/>
    <col min="3" max="3" width="13.85546875" style="1" customWidth="1"/>
    <col min="4" max="4" width="8.140625" style="1" customWidth="1"/>
    <col min="5" max="5" width="44.28515625" style="1" bestFit="1" customWidth="1"/>
    <col min="6" max="6" width="10.85546875" style="1" customWidth="1"/>
    <col min="7" max="7" width="24.42578125" style="1" customWidth="1"/>
    <col min="8" max="8" width="27.28515625" style="1" customWidth="1"/>
    <col min="9" max="9" width="11.5703125" style="1" customWidth="1"/>
    <col min="10" max="10" width="18.42578125" style="1" customWidth="1"/>
    <col min="11" max="11" width="18.140625" style="1" customWidth="1"/>
    <col min="12" max="15" width="7.28515625" style="1" customWidth="1"/>
    <col min="16" max="16" width="22.5703125" style="1" customWidth="1"/>
    <col min="17" max="17" width="17.85546875" style="1" customWidth="1"/>
    <col min="18" max="18" width="19.7109375" style="1" customWidth="1"/>
    <col min="19" max="19" width="21.7109375" style="1" customWidth="1"/>
    <col min="20" max="21" width="25.42578125" style="1" customWidth="1"/>
    <col min="22" max="24" width="16.5703125" style="1" customWidth="1"/>
    <col min="25" max="25" width="40.28515625" style="1" customWidth="1"/>
    <col min="26" max="26" width="16.5703125" style="1" customWidth="1"/>
    <col min="27" max="29" width="16.5703125" style="1" hidden="1" customWidth="1"/>
    <col min="30" max="30" width="33.42578125" style="1" hidden="1" customWidth="1"/>
    <col min="31" max="34" width="16.5703125" style="1" hidden="1" customWidth="1"/>
    <col min="35" max="35" width="43.7109375" style="1" hidden="1" customWidth="1"/>
    <col min="36" max="36" width="16.5703125" style="1" hidden="1" customWidth="1"/>
    <col min="37" max="38" width="22" style="1" hidden="1" customWidth="1"/>
    <col min="39" max="39" width="16.5703125" style="1" hidden="1" customWidth="1"/>
    <col min="40" max="40" width="34.85546875" style="1" hidden="1" customWidth="1"/>
    <col min="41" max="41" width="16.5703125" style="1" hidden="1" customWidth="1"/>
    <col min="42" max="43" width="16.5703125" style="1" customWidth="1"/>
    <col min="44" max="44" width="21.5703125" style="1" customWidth="1"/>
    <col min="45" max="45" width="39.42578125" style="1" customWidth="1"/>
    <col min="46" max="16384" width="10.85546875" style="1"/>
  </cols>
  <sheetData>
    <row r="1" spans="1:45" s="36" customFormat="1" ht="70.5" customHeight="1">
      <c r="A1" s="99" t="s">
        <v>0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1" t="s">
        <v>1</v>
      </c>
      <c r="M1" s="101"/>
      <c r="N1" s="101"/>
      <c r="O1" s="101"/>
      <c r="P1" s="101"/>
    </row>
    <row r="2" spans="1:45" s="38" customFormat="1" ht="23.45" customHeight="1">
      <c r="A2" s="103" t="s">
        <v>2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37"/>
      <c r="M2" s="37"/>
      <c r="N2" s="37"/>
      <c r="O2" s="37"/>
      <c r="P2" s="37"/>
    </row>
    <row r="3" spans="1:45" s="36" customFormat="1"/>
    <row r="4" spans="1:45" s="36" customFormat="1" ht="29.1" customHeight="1">
      <c r="F4" s="92" t="s">
        <v>3</v>
      </c>
      <c r="G4" s="93"/>
      <c r="H4" s="93"/>
      <c r="I4" s="93"/>
      <c r="J4" s="93"/>
      <c r="K4" s="94"/>
    </row>
    <row r="5" spans="1:45" s="36" customFormat="1" ht="15" customHeight="1">
      <c r="F5" s="2" t="s">
        <v>4</v>
      </c>
      <c r="G5" s="2" t="s">
        <v>5</v>
      </c>
      <c r="H5" s="92" t="s">
        <v>6</v>
      </c>
      <c r="I5" s="93"/>
      <c r="J5" s="93"/>
      <c r="K5" s="94"/>
    </row>
    <row r="6" spans="1:45" s="36" customFormat="1">
      <c r="F6" s="35">
        <v>1</v>
      </c>
      <c r="G6" s="35" t="s">
        <v>7</v>
      </c>
      <c r="H6" s="95" t="s">
        <v>8</v>
      </c>
      <c r="I6" s="95"/>
      <c r="J6" s="95"/>
      <c r="K6" s="95"/>
    </row>
    <row r="7" spans="1:45" s="36" customFormat="1" ht="47.25" customHeight="1">
      <c r="F7" s="35">
        <v>2</v>
      </c>
      <c r="G7" s="35" t="s">
        <v>9</v>
      </c>
      <c r="H7" s="95" t="s">
        <v>10</v>
      </c>
      <c r="I7" s="95"/>
      <c r="J7" s="95"/>
      <c r="K7" s="95"/>
    </row>
    <row r="8" spans="1:45" s="36" customFormat="1" ht="68.25" customHeight="1">
      <c r="F8" s="35">
        <v>3</v>
      </c>
      <c r="G8" s="35" t="s">
        <v>11</v>
      </c>
      <c r="H8" s="95" t="s">
        <v>12</v>
      </c>
      <c r="I8" s="95"/>
      <c r="J8" s="95"/>
      <c r="K8" s="95"/>
    </row>
    <row r="9" spans="1:45" s="36" customFormat="1" ht="72" customHeight="1">
      <c r="F9" s="35">
        <v>4</v>
      </c>
      <c r="G9" s="35" t="s">
        <v>13</v>
      </c>
      <c r="H9" s="96" t="s">
        <v>14</v>
      </c>
      <c r="I9" s="97"/>
      <c r="J9" s="97"/>
      <c r="K9" s="98"/>
    </row>
    <row r="10" spans="1:45" s="36" customFormat="1" ht="59.25" customHeight="1">
      <c r="F10" s="87"/>
      <c r="G10" s="87"/>
      <c r="H10" s="88"/>
      <c r="I10" s="88"/>
      <c r="J10" s="88"/>
      <c r="K10" s="88"/>
    </row>
    <row r="11" spans="1:45" s="36" customFormat="1"/>
    <row r="12" spans="1:45" ht="14.45" customHeight="1">
      <c r="A12" s="91" t="s">
        <v>15</v>
      </c>
      <c r="B12" s="91"/>
      <c r="C12" s="91" t="s">
        <v>16</v>
      </c>
      <c r="D12" s="91" t="s">
        <v>17</v>
      </c>
      <c r="E12" s="91"/>
      <c r="F12" s="91"/>
      <c r="G12" s="102" t="s">
        <v>18</v>
      </c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91" t="s">
        <v>19</v>
      </c>
      <c r="S12" s="91"/>
      <c r="T12" s="91"/>
      <c r="U12" s="91"/>
      <c r="V12" s="105" t="s">
        <v>20</v>
      </c>
      <c r="W12" s="106"/>
      <c r="X12" s="106"/>
      <c r="Y12" s="106"/>
      <c r="Z12" s="107"/>
      <c r="AA12" s="111" t="s">
        <v>21</v>
      </c>
      <c r="AB12" s="112"/>
      <c r="AC12" s="112"/>
      <c r="AD12" s="112"/>
      <c r="AE12" s="113"/>
      <c r="AF12" s="117" t="s">
        <v>22</v>
      </c>
      <c r="AG12" s="118"/>
      <c r="AH12" s="118"/>
      <c r="AI12" s="118"/>
      <c r="AJ12" s="119"/>
      <c r="AK12" s="123" t="s">
        <v>23</v>
      </c>
      <c r="AL12" s="124"/>
      <c r="AM12" s="124"/>
      <c r="AN12" s="124"/>
      <c r="AO12" s="125"/>
      <c r="AP12" s="129" t="s">
        <v>24</v>
      </c>
      <c r="AQ12" s="130"/>
      <c r="AR12" s="130"/>
      <c r="AS12" s="131"/>
    </row>
    <row r="13" spans="1:45" ht="14.45" customHeight="1">
      <c r="A13" s="91"/>
      <c r="B13" s="91"/>
      <c r="C13" s="91"/>
      <c r="D13" s="91"/>
      <c r="E13" s="91"/>
      <c r="F13" s="91"/>
      <c r="G13" s="102"/>
      <c r="H13" s="102"/>
      <c r="I13" s="102"/>
      <c r="J13" s="102"/>
      <c r="K13" s="102"/>
      <c r="L13" s="102"/>
      <c r="M13" s="102"/>
      <c r="N13" s="102"/>
      <c r="O13" s="102"/>
      <c r="P13" s="102"/>
      <c r="Q13" s="102"/>
      <c r="R13" s="91"/>
      <c r="S13" s="91"/>
      <c r="T13" s="91"/>
      <c r="U13" s="91"/>
      <c r="V13" s="108"/>
      <c r="W13" s="109"/>
      <c r="X13" s="109"/>
      <c r="Y13" s="109"/>
      <c r="Z13" s="110"/>
      <c r="AA13" s="114"/>
      <c r="AB13" s="115"/>
      <c r="AC13" s="115"/>
      <c r="AD13" s="115"/>
      <c r="AE13" s="116"/>
      <c r="AF13" s="120"/>
      <c r="AG13" s="121"/>
      <c r="AH13" s="121"/>
      <c r="AI13" s="121"/>
      <c r="AJ13" s="122"/>
      <c r="AK13" s="126"/>
      <c r="AL13" s="127"/>
      <c r="AM13" s="127"/>
      <c r="AN13" s="127"/>
      <c r="AO13" s="128"/>
      <c r="AP13" s="132"/>
      <c r="AQ13" s="133"/>
      <c r="AR13" s="133"/>
      <c r="AS13" s="134"/>
    </row>
    <row r="14" spans="1:45" ht="45">
      <c r="A14" s="2" t="s">
        <v>25</v>
      </c>
      <c r="B14" s="2" t="s">
        <v>26</v>
      </c>
      <c r="C14" s="91"/>
      <c r="D14" s="2" t="s">
        <v>27</v>
      </c>
      <c r="E14" s="2" t="s">
        <v>28</v>
      </c>
      <c r="F14" s="2" t="s">
        <v>29</v>
      </c>
      <c r="G14" s="20" t="s">
        <v>30</v>
      </c>
      <c r="H14" s="20" t="s">
        <v>31</v>
      </c>
      <c r="I14" s="20" t="s">
        <v>32</v>
      </c>
      <c r="J14" s="20" t="s">
        <v>33</v>
      </c>
      <c r="K14" s="20" t="s">
        <v>34</v>
      </c>
      <c r="L14" s="20" t="s">
        <v>35</v>
      </c>
      <c r="M14" s="20" t="s">
        <v>36</v>
      </c>
      <c r="N14" s="20" t="s">
        <v>37</v>
      </c>
      <c r="O14" s="20" t="s">
        <v>38</v>
      </c>
      <c r="P14" s="20" t="s">
        <v>39</v>
      </c>
      <c r="Q14" s="20" t="s">
        <v>40</v>
      </c>
      <c r="R14" s="2" t="s">
        <v>41</v>
      </c>
      <c r="S14" s="2" t="s">
        <v>42</v>
      </c>
      <c r="T14" s="2" t="s">
        <v>43</v>
      </c>
      <c r="U14" s="2" t="s">
        <v>44</v>
      </c>
      <c r="V14" s="3" t="s">
        <v>45</v>
      </c>
      <c r="W14" s="3" t="s">
        <v>46</v>
      </c>
      <c r="X14" s="3" t="s">
        <v>47</v>
      </c>
      <c r="Y14" s="3" t="s">
        <v>48</v>
      </c>
      <c r="Z14" s="3" t="s">
        <v>49</v>
      </c>
      <c r="AA14" s="23" t="s">
        <v>45</v>
      </c>
      <c r="AB14" s="23" t="s">
        <v>46</v>
      </c>
      <c r="AC14" s="23" t="s">
        <v>47</v>
      </c>
      <c r="AD14" s="23" t="s">
        <v>48</v>
      </c>
      <c r="AE14" s="23" t="s">
        <v>49</v>
      </c>
      <c r="AF14" s="24" t="s">
        <v>45</v>
      </c>
      <c r="AG14" s="24" t="s">
        <v>46</v>
      </c>
      <c r="AH14" s="24" t="s">
        <v>47</v>
      </c>
      <c r="AI14" s="24" t="s">
        <v>48</v>
      </c>
      <c r="AJ14" s="24" t="s">
        <v>49</v>
      </c>
      <c r="AK14" s="25" t="s">
        <v>45</v>
      </c>
      <c r="AL14" s="25" t="s">
        <v>46</v>
      </c>
      <c r="AM14" s="25" t="s">
        <v>47</v>
      </c>
      <c r="AN14" s="25" t="s">
        <v>48</v>
      </c>
      <c r="AO14" s="25" t="s">
        <v>49</v>
      </c>
      <c r="AP14" s="4" t="s">
        <v>45</v>
      </c>
      <c r="AQ14" s="4" t="s">
        <v>46</v>
      </c>
      <c r="AR14" s="4" t="s">
        <v>47</v>
      </c>
      <c r="AS14" s="4" t="s">
        <v>48</v>
      </c>
    </row>
    <row r="15" spans="1:45" s="30" customFormat="1" ht="150">
      <c r="A15" s="22">
        <v>4</v>
      </c>
      <c r="B15" s="21" t="s">
        <v>50</v>
      </c>
      <c r="C15" s="21" t="s">
        <v>51</v>
      </c>
      <c r="D15" s="26" t="s">
        <v>52</v>
      </c>
      <c r="E15" s="21" t="s">
        <v>53</v>
      </c>
      <c r="F15" s="21" t="s">
        <v>54</v>
      </c>
      <c r="G15" s="21" t="s">
        <v>55</v>
      </c>
      <c r="H15" s="21" t="s">
        <v>56</v>
      </c>
      <c r="I15" s="31" t="s">
        <v>57</v>
      </c>
      <c r="J15" s="21" t="s">
        <v>58</v>
      </c>
      <c r="K15" s="21" t="s">
        <v>59</v>
      </c>
      <c r="L15" s="32">
        <v>0</v>
      </c>
      <c r="M15" s="32">
        <v>0.1</v>
      </c>
      <c r="N15" s="32">
        <v>0.2</v>
      </c>
      <c r="O15" s="32">
        <v>0.4</v>
      </c>
      <c r="P15" s="32">
        <f t="shared" ref="P15:P21" si="0">O15</f>
        <v>0.4</v>
      </c>
      <c r="Q15" s="21" t="s">
        <v>60</v>
      </c>
      <c r="R15" s="21" t="s">
        <v>61</v>
      </c>
      <c r="S15" s="21" t="s">
        <v>62</v>
      </c>
      <c r="T15" s="21" t="s">
        <v>63</v>
      </c>
      <c r="U15" s="21" t="s">
        <v>64</v>
      </c>
      <c r="V15" s="63">
        <f t="shared" ref="V15:V28" si="1">L15</f>
        <v>0</v>
      </c>
      <c r="W15" s="64" t="s">
        <v>65</v>
      </c>
      <c r="X15" s="65" t="s">
        <v>66</v>
      </c>
      <c r="Y15" s="21" t="s">
        <v>65</v>
      </c>
      <c r="Z15" s="61" t="s">
        <v>66</v>
      </c>
      <c r="AA15" s="32">
        <f t="shared" ref="AA15:AA28" si="2">M15</f>
        <v>0.1</v>
      </c>
      <c r="AB15" s="21"/>
      <c r="AC15" s="58">
        <f>IF(AB15/AA15&gt;100%,100%,AB15/AA15)</f>
        <v>0</v>
      </c>
      <c r="AD15" s="21"/>
      <c r="AE15" s="21"/>
      <c r="AF15" s="32">
        <f t="shared" ref="AF15:AF28" si="3">N15</f>
        <v>0.2</v>
      </c>
      <c r="AG15" s="21"/>
      <c r="AH15" s="58">
        <f>IF(AG15/AF15&gt;100%,100%,AG15/AF15)</f>
        <v>0</v>
      </c>
      <c r="AI15" s="21"/>
      <c r="AJ15" s="21"/>
      <c r="AK15" s="32">
        <f t="shared" ref="AK15:AK28" si="4">O15</f>
        <v>0.4</v>
      </c>
      <c r="AL15" s="21"/>
      <c r="AM15" s="58">
        <f>IF(AL15/AK15&gt;100%,100%,AL15/AK15)</f>
        <v>0</v>
      </c>
      <c r="AN15" s="21"/>
      <c r="AO15" s="21"/>
      <c r="AP15" s="63">
        <f t="shared" ref="AP15:AP28" si="5">P15</f>
        <v>0.4</v>
      </c>
      <c r="AQ15" s="66">
        <f>IFERROR(MAX(W15,AB15,AG15,AL15),0)</f>
        <v>0</v>
      </c>
      <c r="AR15" s="65">
        <f>IF(AQ15/AP15&gt;100%,100%,AQ15/AP15)</f>
        <v>0</v>
      </c>
      <c r="AS15" s="21" t="s">
        <v>65</v>
      </c>
    </row>
    <row r="16" spans="1:45" s="30" customFormat="1" ht="90">
      <c r="A16" s="22">
        <v>3</v>
      </c>
      <c r="B16" s="21" t="s">
        <v>67</v>
      </c>
      <c r="C16" s="21" t="s">
        <v>68</v>
      </c>
      <c r="D16" s="26" t="s">
        <v>69</v>
      </c>
      <c r="E16" s="21" t="s">
        <v>70</v>
      </c>
      <c r="F16" s="21" t="s">
        <v>54</v>
      </c>
      <c r="G16" s="21" t="s">
        <v>71</v>
      </c>
      <c r="H16" s="21" t="s">
        <v>72</v>
      </c>
      <c r="I16" s="21" t="s">
        <v>73</v>
      </c>
      <c r="J16" s="21" t="s">
        <v>58</v>
      </c>
      <c r="K16" s="21" t="s">
        <v>59</v>
      </c>
      <c r="L16" s="32">
        <v>0.12</v>
      </c>
      <c r="M16" s="32">
        <v>0.25</v>
      </c>
      <c r="N16" s="32">
        <v>0.51</v>
      </c>
      <c r="O16" s="32">
        <v>0.68</v>
      </c>
      <c r="P16" s="32">
        <f t="shared" si="0"/>
        <v>0.68</v>
      </c>
      <c r="Q16" s="21" t="s">
        <v>60</v>
      </c>
      <c r="R16" s="21" t="s">
        <v>74</v>
      </c>
      <c r="S16" s="21" t="s">
        <v>75</v>
      </c>
      <c r="T16" s="21" t="s">
        <v>76</v>
      </c>
      <c r="U16" s="21" t="s">
        <v>64</v>
      </c>
      <c r="V16" s="63">
        <f t="shared" si="1"/>
        <v>0.12</v>
      </c>
      <c r="W16" s="65">
        <v>0.22919999999999999</v>
      </c>
      <c r="X16" s="65">
        <f t="shared" ref="X16:X28" si="6">IF(W16/V16&gt;100%,100%,W16/V16)</f>
        <v>1</v>
      </c>
      <c r="Y16" s="21" t="s">
        <v>77</v>
      </c>
      <c r="Z16" s="21" t="s">
        <v>78</v>
      </c>
      <c r="AA16" s="32">
        <f t="shared" si="2"/>
        <v>0.25</v>
      </c>
      <c r="AB16" s="21"/>
      <c r="AC16" s="58">
        <f t="shared" ref="AC16:AC28" si="7">IF(AB16/AA16&gt;100%,100%,AB16/AA16)</f>
        <v>0</v>
      </c>
      <c r="AD16" s="21"/>
      <c r="AE16" s="21"/>
      <c r="AF16" s="32">
        <f t="shared" si="3"/>
        <v>0.51</v>
      </c>
      <c r="AG16" s="21"/>
      <c r="AH16" s="58">
        <f t="shared" ref="AH16:AH28" si="8">IF(AG16/AF16&gt;100%,100%,AG16/AF16)</f>
        <v>0</v>
      </c>
      <c r="AI16" s="21"/>
      <c r="AJ16" s="21"/>
      <c r="AK16" s="32">
        <f t="shared" si="4"/>
        <v>0.68</v>
      </c>
      <c r="AL16" s="21"/>
      <c r="AM16" s="58">
        <f t="shared" ref="AM16:AM28" si="9">IF(AL16/AK16&gt;100%,100%,AL16/AK16)</f>
        <v>0</v>
      </c>
      <c r="AN16" s="21"/>
      <c r="AO16" s="21"/>
      <c r="AP16" s="63">
        <f>P16</f>
        <v>0.68</v>
      </c>
      <c r="AQ16" s="84">
        <f>IFERROR(MAX(W16,AB16,AG16,AL16),0)</f>
        <v>0.22919999999999999</v>
      </c>
      <c r="AR16" s="65">
        <f t="shared" ref="AR16:AR28" si="10">IF(AQ16/AP16&gt;100%,100%,AQ16/AP16)</f>
        <v>0.33705882352941174</v>
      </c>
      <c r="AS16" s="83" t="s">
        <v>79</v>
      </c>
    </row>
    <row r="17" spans="1:45" s="30" customFormat="1" ht="120">
      <c r="A17" s="22">
        <v>3</v>
      </c>
      <c r="B17" s="21" t="s">
        <v>67</v>
      </c>
      <c r="C17" s="21" t="s">
        <v>68</v>
      </c>
      <c r="D17" s="26" t="s">
        <v>80</v>
      </c>
      <c r="E17" s="21" t="s">
        <v>81</v>
      </c>
      <c r="F17" s="21" t="s">
        <v>54</v>
      </c>
      <c r="G17" s="21" t="s">
        <v>82</v>
      </c>
      <c r="H17" s="21" t="s">
        <v>83</v>
      </c>
      <c r="I17" s="21" t="s">
        <v>84</v>
      </c>
      <c r="J17" s="21" t="s">
        <v>58</v>
      </c>
      <c r="K17" s="21" t="s">
        <v>59</v>
      </c>
      <c r="L17" s="32">
        <v>0.05</v>
      </c>
      <c r="M17" s="32">
        <v>0.2</v>
      </c>
      <c r="N17" s="32">
        <v>0.48</v>
      </c>
      <c r="O17" s="32">
        <v>0.63</v>
      </c>
      <c r="P17" s="32">
        <f t="shared" si="0"/>
        <v>0.63</v>
      </c>
      <c r="Q17" s="21" t="s">
        <v>60</v>
      </c>
      <c r="R17" s="21" t="s">
        <v>74</v>
      </c>
      <c r="S17" s="21" t="s">
        <v>75</v>
      </c>
      <c r="T17" s="21" t="s">
        <v>76</v>
      </c>
      <c r="U17" s="21" t="s">
        <v>64</v>
      </c>
      <c r="V17" s="63">
        <f t="shared" si="1"/>
        <v>0.05</v>
      </c>
      <c r="W17" s="65">
        <v>0.16919999999999999</v>
      </c>
      <c r="X17" s="65">
        <f t="shared" si="6"/>
        <v>1</v>
      </c>
      <c r="Y17" s="21" t="s">
        <v>85</v>
      </c>
      <c r="Z17" s="21" t="s">
        <v>78</v>
      </c>
      <c r="AA17" s="32">
        <f t="shared" si="2"/>
        <v>0.2</v>
      </c>
      <c r="AB17" s="21"/>
      <c r="AC17" s="58">
        <f t="shared" si="7"/>
        <v>0</v>
      </c>
      <c r="AD17" s="21"/>
      <c r="AE17" s="21"/>
      <c r="AF17" s="32">
        <f t="shared" si="3"/>
        <v>0.48</v>
      </c>
      <c r="AG17" s="21"/>
      <c r="AH17" s="58">
        <f t="shared" si="8"/>
        <v>0</v>
      </c>
      <c r="AI17" s="21"/>
      <c r="AJ17" s="21"/>
      <c r="AK17" s="32">
        <f t="shared" si="4"/>
        <v>0.63</v>
      </c>
      <c r="AL17" s="21"/>
      <c r="AM17" s="58">
        <f t="shared" si="9"/>
        <v>0</v>
      </c>
      <c r="AN17" s="21"/>
      <c r="AO17" s="21"/>
      <c r="AP17" s="63">
        <f t="shared" si="5"/>
        <v>0.63</v>
      </c>
      <c r="AQ17" s="84">
        <f>IFERROR(MAX(W17,AB17,AG17,AL17),0)</f>
        <v>0.16919999999999999</v>
      </c>
      <c r="AR17" s="65">
        <f t="shared" si="10"/>
        <v>0.26857142857142857</v>
      </c>
      <c r="AS17" s="83" t="s">
        <v>86</v>
      </c>
    </row>
    <row r="18" spans="1:45" s="30" customFormat="1" ht="75">
      <c r="A18" s="22">
        <v>3</v>
      </c>
      <c r="B18" s="21" t="s">
        <v>67</v>
      </c>
      <c r="C18" s="21" t="s">
        <v>68</v>
      </c>
      <c r="D18" s="26" t="s">
        <v>87</v>
      </c>
      <c r="E18" s="21" t="s">
        <v>88</v>
      </c>
      <c r="F18" s="21" t="s">
        <v>54</v>
      </c>
      <c r="G18" s="21" t="s">
        <v>89</v>
      </c>
      <c r="H18" s="21" t="s">
        <v>90</v>
      </c>
      <c r="I18" s="31" t="s">
        <v>91</v>
      </c>
      <c r="J18" s="21" t="s">
        <v>58</v>
      </c>
      <c r="K18" s="21" t="s">
        <v>59</v>
      </c>
      <c r="L18" s="32">
        <v>0.1</v>
      </c>
      <c r="M18" s="32">
        <v>0.35</v>
      </c>
      <c r="N18" s="32">
        <v>0.7</v>
      </c>
      <c r="O18" s="32">
        <v>0.97</v>
      </c>
      <c r="P18" s="32">
        <f t="shared" si="0"/>
        <v>0.97</v>
      </c>
      <c r="Q18" s="21" t="s">
        <v>60</v>
      </c>
      <c r="R18" s="21" t="s">
        <v>74</v>
      </c>
      <c r="S18" s="21" t="s">
        <v>75</v>
      </c>
      <c r="T18" s="21" t="s">
        <v>76</v>
      </c>
      <c r="U18" s="21" t="s">
        <v>64</v>
      </c>
      <c r="V18" s="63">
        <f t="shared" si="1"/>
        <v>0.1</v>
      </c>
      <c r="W18" s="65">
        <v>0.11600000000000001</v>
      </c>
      <c r="X18" s="65">
        <f t="shared" si="6"/>
        <v>1</v>
      </c>
      <c r="Y18" s="21" t="s">
        <v>92</v>
      </c>
      <c r="Z18" s="21" t="s">
        <v>78</v>
      </c>
      <c r="AA18" s="32">
        <f t="shared" si="2"/>
        <v>0.35</v>
      </c>
      <c r="AB18" s="21"/>
      <c r="AC18" s="58">
        <f t="shared" si="7"/>
        <v>0</v>
      </c>
      <c r="AD18" s="21"/>
      <c r="AE18" s="21"/>
      <c r="AF18" s="32">
        <f t="shared" si="3"/>
        <v>0.7</v>
      </c>
      <c r="AG18" s="21"/>
      <c r="AH18" s="58">
        <f t="shared" si="8"/>
        <v>0</v>
      </c>
      <c r="AI18" s="21"/>
      <c r="AJ18" s="21"/>
      <c r="AK18" s="32">
        <f t="shared" si="4"/>
        <v>0.97</v>
      </c>
      <c r="AL18" s="21"/>
      <c r="AM18" s="58">
        <f t="shared" si="9"/>
        <v>0</v>
      </c>
      <c r="AN18" s="21"/>
      <c r="AO18" s="21"/>
      <c r="AP18" s="63">
        <f t="shared" si="5"/>
        <v>0.97</v>
      </c>
      <c r="AQ18" s="84">
        <f>IFERROR(MAX(W18,AB18,AG18,AL18),0)</f>
        <v>0.11600000000000001</v>
      </c>
      <c r="AR18" s="65">
        <f t="shared" si="10"/>
        <v>0.11958762886597939</v>
      </c>
      <c r="AS18" s="83" t="s">
        <v>93</v>
      </c>
    </row>
    <row r="19" spans="1:45" s="30" customFormat="1" ht="75">
      <c r="A19" s="22">
        <v>3</v>
      </c>
      <c r="B19" s="21" t="s">
        <v>67</v>
      </c>
      <c r="C19" s="21" t="s">
        <v>68</v>
      </c>
      <c r="D19" s="26" t="s">
        <v>94</v>
      </c>
      <c r="E19" s="21" t="s">
        <v>95</v>
      </c>
      <c r="F19" s="21" t="s">
        <v>54</v>
      </c>
      <c r="G19" s="21" t="s">
        <v>96</v>
      </c>
      <c r="H19" s="21" t="s">
        <v>97</v>
      </c>
      <c r="I19" s="31" t="s">
        <v>98</v>
      </c>
      <c r="J19" s="21" t="s">
        <v>58</v>
      </c>
      <c r="K19" s="21" t="s">
        <v>59</v>
      </c>
      <c r="L19" s="32">
        <v>0.05</v>
      </c>
      <c r="M19" s="32">
        <v>0.15</v>
      </c>
      <c r="N19" s="32">
        <v>0.28000000000000003</v>
      </c>
      <c r="O19" s="32">
        <v>0.51</v>
      </c>
      <c r="P19" s="32">
        <f t="shared" si="0"/>
        <v>0.51</v>
      </c>
      <c r="Q19" s="21" t="s">
        <v>60</v>
      </c>
      <c r="R19" s="21" t="s">
        <v>74</v>
      </c>
      <c r="S19" s="21" t="s">
        <v>75</v>
      </c>
      <c r="T19" s="21" t="s">
        <v>76</v>
      </c>
      <c r="U19" s="21" t="s">
        <v>64</v>
      </c>
      <c r="V19" s="63">
        <f t="shared" si="1"/>
        <v>0.05</v>
      </c>
      <c r="W19" s="65">
        <v>2.18E-2</v>
      </c>
      <c r="X19" s="65">
        <f t="shared" si="6"/>
        <v>0.436</v>
      </c>
      <c r="Y19" s="21" t="s">
        <v>99</v>
      </c>
      <c r="Z19" s="21" t="s">
        <v>78</v>
      </c>
      <c r="AA19" s="32">
        <f t="shared" si="2"/>
        <v>0.15</v>
      </c>
      <c r="AB19" s="21"/>
      <c r="AC19" s="58">
        <f t="shared" si="7"/>
        <v>0</v>
      </c>
      <c r="AD19" s="21"/>
      <c r="AE19" s="21"/>
      <c r="AF19" s="32">
        <f t="shared" si="3"/>
        <v>0.28000000000000003</v>
      </c>
      <c r="AG19" s="21"/>
      <c r="AH19" s="58">
        <f t="shared" si="8"/>
        <v>0</v>
      </c>
      <c r="AI19" s="21"/>
      <c r="AJ19" s="21"/>
      <c r="AK19" s="32">
        <f t="shared" si="4"/>
        <v>0.51</v>
      </c>
      <c r="AL19" s="21"/>
      <c r="AM19" s="58">
        <f t="shared" si="9"/>
        <v>0</v>
      </c>
      <c r="AN19" s="21"/>
      <c r="AO19" s="21"/>
      <c r="AP19" s="63">
        <f t="shared" si="5"/>
        <v>0.51</v>
      </c>
      <c r="AQ19" s="84">
        <f>IFERROR(MAX(W19,AB19,AG19,AL19),0)</f>
        <v>2.18E-2</v>
      </c>
      <c r="AR19" s="65">
        <f t="shared" si="10"/>
        <v>4.2745098039215688E-2</v>
      </c>
      <c r="AS19" s="83" t="s">
        <v>100</v>
      </c>
    </row>
    <row r="20" spans="1:45" s="30" customFormat="1" ht="225">
      <c r="A20" s="22">
        <v>3</v>
      </c>
      <c r="B20" s="21" t="s">
        <v>67</v>
      </c>
      <c r="C20" s="21" t="s">
        <v>68</v>
      </c>
      <c r="D20" s="26" t="s">
        <v>101</v>
      </c>
      <c r="E20" s="21" t="s">
        <v>102</v>
      </c>
      <c r="F20" s="21" t="s">
        <v>54</v>
      </c>
      <c r="G20" s="21" t="s">
        <v>103</v>
      </c>
      <c r="H20" s="21" t="s">
        <v>104</v>
      </c>
      <c r="I20" s="21" t="s">
        <v>105</v>
      </c>
      <c r="J20" s="21" t="s">
        <v>106</v>
      </c>
      <c r="K20" s="21" t="s">
        <v>59</v>
      </c>
      <c r="L20" s="32">
        <v>0.97</v>
      </c>
      <c r="M20" s="32">
        <v>0.97</v>
      </c>
      <c r="N20" s="32">
        <v>0.97</v>
      </c>
      <c r="O20" s="32">
        <v>0.97</v>
      </c>
      <c r="P20" s="32">
        <f t="shared" si="0"/>
        <v>0.97</v>
      </c>
      <c r="Q20" s="21" t="s">
        <v>60</v>
      </c>
      <c r="R20" s="21" t="s">
        <v>74</v>
      </c>
      <c r="S20" s="21" t="s">
        <v>107</v>
      </c>
      <c r="T20" s="21" t="s">
        <v>76</v>
      </c>
      <c r="U20" s="21" t="s">
        <v>64</v>
      </c>
      <c r="V20" s="63">
        <f t="shared" si="1"/>
        <v>0.97</v>
      </c>
      <c r="W20" s="66">
        <v>0.91</v>
      </c>
      <c r="X20" s="65">
        <f t="shared" si="6"/>
        <v>0.93814432989690733</v>
      </c>
      <c r="Y20" s="21" t="s">
        <v>99</v>
      </c>
      <c r="Z20" s="21" t="s">
        <v>78</v>
      </c>
      <c r="AA20" s="32">
        <f t="shared" si="2"/>
        <v>0.97</v>
      </c>
      <c r="AB20" s="21"/>
      <c r="AC20" s="58">
        <f t="shared" si="7"/>
        <v>0</v>
      </c>
      <c r="AD20" s="21"/>
      <c r="AE20" s="21"/>
      <c r="AF20" s="32">
        <f t="shared" si="3"/>
        <v>0.97</v>
      </c>
      <c r="AG20" s="21"/>
      <c r="AH20" s="58">
        <f t="shared" si="8"/>
        <v>0</v>
      </c>
      <c r="AI20" s="21"/>
      <c r="AJ20" s="21"/>
      <c r="AK20" s="32">
        <f t="shared" si="4"/>
        <v>0.97</v>
      </c>
      <c r="AL20" s="21"/>
      <c r="AM20" s="58">
        <f t="shared" si="9"/>
        <v>0</v>
      </c>
      <c r="AN20" s="21"/>
      <c r="AO20" s="21"/>
      <c r="AP20" s="63">
        <f t="shared" si="5"/>
        <v>0.97</v>
      </c>
      <c r="AQ20" s="84">
        <f>IFERROR(AVERAGE(W20,AB20,AG20,AL20)*0.25,0)</f>
        <v>0.22750000000000001</v>
      </c>
      <c r="AR20" s="65">
        <f t="shared" si="10"/>
        <v>0.23453608247422683</v>
      </c>
      <c r="AS20" s="83" t="s">
        <v>108</v>
      </c>
    </row>
    <row r="21" spans="1:45" s="30" customFormat="1" ht="135">
      <c r="A21" s="22">
        <v>3</v>
      </c>
      <c r="B21" s="21" t="s">
        <v>67</v>
      </c>
      <c r="C21" s="21" t="s">
        <v>68</v>
      </c>
      <c r="D21" s="26" t="s">
        <v>109</v>
      </c>
      <c r="E21" s="21" t="s">
        <v>110</v>
      </c>
      <c r="F21" s="21" t="s">
        <v>111</v>
      </c>
      <c r="G21" s="21" t="s">
        <v>112</v>
      </c>
      <c r="H21" s="21" t="s">
        <v>113</v>
      </c>
      <c r="I21" s="21" t="s">
        <v>114</v>
      </c>
      <c r="J21" s="21" t="s">
        <v>58</v>
      </c>
      <c r="K21" s="21" t="s">
        <v>59</v>
      </c>
      <c r="L21" s="32">
        <v>0.4</v>
      </c>
      <c r="M21" s="32">
        <v>0.7</v>
      </c>
      <c r="N21" s="32">
        <v>0.9</v>
      </c>
      <c r="O21" s="32">
        <v>1</v>
      </c>
      <c r="P21" s="32">
        <f t="shared" si="0"/>
        <v>1</v>
      </c>
      <c r="Q21" s="21" t="s">
        <v>60</v>
      </c>
      <c r="R21" s="21" t="s">
        <v>74</v>
      </c>
      <c r="S21" s="21" t="s">
        <v>107</v>
      </c>
      <c r="T21" s="21" t="s">
        <v>76</v>
      </c>
      <c r="U21" s="21" t="s">
        <v>64</v>
      </c>
      <c r="V21" s="63">
        <f t="shared" si="1"/>
        <v>0.4</v>
      </c>
      <c r="W21" s="66">
        <v>0.41</v>
      </c>
      <c r="X21" s="65">
        <f t="shared" si="6"/>
        <v>1</v>
      </c>
      <c r="Y21" s="62" t="s">
        <v>115</v>
      </c>
      <c r="Z21" s="21" t="s">
        <v>78</v>
      </c>
      <c r="AA21" s="32">
        <f t="shared" si="2"/>
        <v>0.7</v>
      </c>
      <c r="AB21" s="21"/>
      <c r="AC21" s="58">
        <f t="shared" si="7"/>
        <v>0</v>
      </c>
      <c r="AD21" s="21"/>
      <c r="AE21" s="21"/>
      <c r="AF21" s="32">
        <f t="shared" si="3"/>
        <v>0.9</v>
      </c>
      <c r="AG21" s="21"/>
      <c r="AH21" s="58">
        <f t="shared" si="8"/>
        <v>0</v>
      </c>
      <c r="AI21" s="21"/>
      <c r="AJ21" s="21"/>
      <c r="AK21" s="32">
        <f t="shared" si="4"/>
        <v>1</v>
      </c>
      <c r="AL21" s="21"/>
      <c r="AM21" s="58">
        <f t="shared" si="9"/>
        <v>0</v>
      </c>
      <c r="AN21" s="21"/>
      <c r="AO21" s="21"/>
      <c r="AP21" s="63">
        <f t="shared" si="5"/>
        <v>1</v>
      </c>
      <c r="AQ21" s="84">
        <f>IFERROR(MAX(W21,AB21,AG21,AL21),0)</f>
        <v>0.41</v>
      </c>
      <c r="AR21" s="65">
        <f t="shared" si="10"/>
        <v>0.41</v>
      </c>
      <c r="AS21" s="83" t="s">
        <v>116</v>
      </c>
    </row>
    <row r="22" spans="1:45" s="30" customFormat="1" ht="75">
      <c r="A22" s="22">
        <v>4</v>
      </c>
      <c r="B22" s="21" t="s">
        <v>50</v>
      </c>
      <c r="C22" s="21" t="s">
        <v>117</v>
      </c>
      <c r="D22" s="26" t="s">
        <v>118</v>
      </c>
      <c r="E22" s="21" t="s">
        <v>119</v>
      </c>
      <c r="F22" s="21" t="s">
        <v>54</v>
      </c>
      <c r="G22" s="21" t="s">
        <v>120</v>
      </c>
      <c r="H22" s="21" t="s">
        <v>121</v>
      </c>
      <c r="I22" s="21" t="s">
        <v>122</v>
      </c>
      <c r="J22" s="21" t="s">
        <v>123</v>
      </c>
      <c r="K22" s="21" t="s">
        <v>120</v>
      </c>
      <c r="L22" s="29">
        <v>4000</v>
      </c>
      <c r="M22" s="29">
        <v>5108</v>
      </c>
      <c r="N22" s="29">
        <v>5108</v>
      </c>
      <c r="O22" s="29">
        <v>5108</v>
      </c>
      <c r="P22" s="29">
        <f>SUM(L22:O22)</f>
        <v>19324</v>
      </c>
      <c r="Q22" s="21" t="s">
        <v>60</v>
      </c>
      <c r="R22" s="21" t="s">
        <v>124</v>
      </c>
      <c r="S22" s="21" t="s">
        <v>125</v>
      </c>
      <c r="T22" s="21" t="s">
        <v>126</v>
      </c>
      <c r="U22" s="21" t="s">
        <v>127</v>
      </c>
      <c r="V22" s="67">
        <f t="shared" si="1"/>
        <v>4000</v>
      </c>
      <c r="W22" s="64">
        <v>11274</v>
      </c>
      <c r="X22" s="65">
        <f t="shared" si="6"/>
        <v>1</v>
      </c>
      <c r="Y22" s="21" t="s">
        <v>128</v>
      </c>
      <c r="Z22" s="21" t="s">
        <v>129</v>
      </c>
      <c r="AA22" s="29">
        <f t="shared" si="2"/>
        <v>5108</v>
      </c>
      <c r="AB22" s="21"/>
      <c r="AC22" s="58">
        <f t="shared" si="7"/>
        <v>0</v>
      </c>
      <c r="AD22" s="21"/>
      <c r="AE22" s="21"/>
      <c r="AF22" s="29">
        <f t="shared" si="3"/>
        <v>5108</v>
      </c>
      <c r="AG22" s="21"/>
      <c r="AH22" s="58">
        <f t="shared" si="8"/>
        <v>0</v>
      </c>
      <c r="AI22" s="21"/>
      <c r="AJ22" s="21"/>
      <c r="AK22" s="29">
        <f t="shared" si="4"/>
        <v>5108</v>
      </c>
      <c r="AL22" s="21"/>
      <c r="AM22" s="58">
        <f t="shared" si="9"/>
        <v>0</v>
      </c>
      <c r="AN22" s="21"/>
      <c r="AO22" s="21"/>
      <c r="AP22" s="64">
        <f t="shared" si="5"/>
        <v>19324</v>
      </c>
      <c r="AQ22" s="85">
        <f t="shared" ref="AQ22:AQ28" si="11">IFERROR(W22+AB22+AG22+AL22,0)</f>
        <v>11274</v>
      </c>
      <c r="AR22" s="65">
        <f t="shared" si="10"/>
        <v>0.58341958186710829</v>
      </c>
      <c r="AS22" s="83" t="s">
        <v>130</v>
      </c>
    </row>
    <row r="23" spans="1:45" s="30" customFormat="1" ht="75">
      <c r="A23" s="22">
        <v>4</v>
      </c>
      <c r="B23" s="21" t="s">
        <v>50</v>
      </c>
      <c r="C23" s="21" t="s">
        <v>117</v>
      </c>
      <c r="D23" s="26" t="s">
        <v>131</v>
      </c>
      <c r="E23" s="21" t="s">
        <v>132</v>
      </c>
      <c r="F23" s="21" t="s">
        <v>54</v>
      </c>
      <c r="G23" s="21" t="s">
        <v>133</v>
      </c>
      <c r="H23" s="21" t="s">
        <v>134</v>
      </c>
      <c r="I23" s="21" t="s">
        <v>122</v>
      </c>
      <c r="J23" s="21" t="s">
        <v>123</v>
      </c>
      <c r="K23" s="21" t="s">
        <v>133</v>
      </c>
      <c r="L23" s="29">
        <v>900</v>
      </c>
      <c r="M23" s="29">
        <v>936</v>
      </c>
      <c r="N23" s="29">
        <v>936</v>
      </c>
      <c r="O23" s="29">
        <v>936</v>
      </c>
      <c r="P23" s="29">
        <f t="shared" ref="P23:P28" si="12">SUM(L23:O23)</f>
        <v>3708</v>
      </c>
      <c r="Q23" s="21" t="s">
        <v>60</v>
      </c>
      <c r="R23" s="33" t="s">
        <v>135</v>
      </c>
      <c r="S23" s="33" t="s">
        <v>125</v>
      </c>
      <c r="T23" s="21" t="s">
        <v>126</v>
      </c>
      <c r="U23" s="21" t="s">
        <v>127</v>
      </c>
      <c r="V23" s="67">
        <f t="shared" si="1"/>
        <v>900</v>
      </c>
      <c r="W23" s="64">
        <v>1686</v>
      </c>
      <c r="X23" s="65">
        <f t="shared" si="6"/>
        <v>1</v>
      </c>
      <c r="Y23" s="21" t="s">
        <v>136</v>
      </c>
      <c r="Z23" s="21" t="s">
        <v>129</v>
      </c>
      <c r="AA23" s="29">
        <f t="shared" si="2"/>
        <v>936</v>
      </c>
      <c r="AB23" s="21"/>
      <c r="AC23" s="58">
        <f t="shared" si="7"/>
        <v>0</v>
      </c>
      <c r="AD23" s="21"/>
      <c r="AE23" s="21"/>
      <c r="AF23" s="29">
        <f t="shared" si="3"/>
        <v>936</v>
      </c>
      <c r="AG23" s="21"/>
      <c r="AH23" s="58">
        <f t="shared" si="8"/>
        <v>0</v>
      </c>
      <c r="AI23" s="21"/>
      <c r="AJ23" s="21"/>
      <c r="AK23" s="29">
        <f t="shared" si="4"/>
        <v>936</v>
      </c>
      <c r="AL23" s="21"/>
      <c r="AM23" s="58">
        <f t="shared" si="9"/>
        <v>0</v>
      </c>
      <c r="AN23" s="21"/>
      <c r="AO23" s="21"/>
      <c r="AP23" s="64">
        <f t="shared" si="5"/>
        <v>3708</v>
      </c>
      <c r="AQ23" s="85">
        <f t="shared" si="11"/>
        <v>1686</v>
      </c>
      <c r="AR23" s="65">
        <f t="shared" si="10"/>
        <v>0.45469255663430419</v>
      </c>
      <c r="AS23" s="83" t="s">
        <v>137</v>
      </c>
    </row>
    <row r="24" spans="1:45" s="30" customFormat="1" ht="90">
      <c r="A24" s="22">
        <v>4</v>
      </c>
      <c r="B24" s="21" t="s">
        <v>50</v>
      </c>
      <c r="C24" s="21" t="s">
        <v>117</v>
      </c>
      <c r="D24" s="26" t="s">
        <v>138</v>
      </c>
      <c r="E24" s="21" t="s">
        <v>139</v>
      </c>
      <c r="F24" s="21" t="s">
        <v>54</v>
      </c>
      <c r="G24" s="21" t="s">
        <v>140</v>
      </c>
      <c r="H24" s="21" t="s">
        <v>141</v>
      </c>
      <c r="I24" s="21" t="s">
        <v>122</v>
      </c>
      <c r="J24" s="21" t="s">
        <v>123</v>
      </c>
      <c r="K24" s="21" t="s">
        <v>142</v>
      </c>
      <c r="L24" s="29">
        <v>51</v>
      </c>
      <c r="M24" s="89">
        <v>87</v>
      </c>
      <c r="N24" s="89">
        <v>20</v>
      </c>
      <c r="O24" s="89">
        <v>22</v>
      </c>
      <c r="P24" s="89">
        <f t="shared" si="12"/>
        <v>180</v>
      </c>
      <c r="Q24" s="21" t="s">
        <v>60</v>
      </c>
      <c r="R24" s="21" t="s">
        <v>143</v>
      </c>
      <c r="S24" s="21" t="s">
        <v>144</v>
      </c>
      <c r="T24" s="21" t="s">
        <v>126</v>
      </c>
      <c r="U24" s="21" t="s">
        <v>127</v>
      </c>
      <c r="V24" s="67">
        <f t="shared" si="1"/>
        <v>51</v>
      </c>
      <c r="W24" s="64">
        <v>1</v>
      </c>
      <c r="X24" s="65">
        <f>IF(W24/V24&gt;100%,100%,W24/V24)</f>
        <v>1.9607843137254902E-2</v>
      </c>
      <c r="Y24" s="21" t="s">
        <v>145</v>
      </c>
      <c r="Z24" s="21" t="s">
        <v>129</v>
      </c>
      <c r="AA24" s="29">
        <f t="shared" si="2"/>
        <v>87</v>
      </c>
      <c r="AB24" s="21"/>
      <c r="AC24" s="58">
        <f t="shared" si="7"/>
        <v>0</v>
      </c>
      <c r="AD24" s="21"/>
      <c r="AE24" s="21"/>
      <c r="AF24" s="29">
        <f t="shared" si="3"/>
        <v>20</v>
      </c>
      <c r="AG24" s="21"/>
      <c r="AH24" s="58">
        <f t="shared" si="8"/>
        <v>0</v>
      </c>
      <c r="AI24" s="21"/>
      <c r="AJ24" s="21"/>
      <c r="AK24" s="29">
        <f t="shared" si="4"/>
        <v>22</v>
      </c>
      <c r="AL24" s="21"/>
      <c r="AM24" s="58">
        <f t="shared" si="9"/>
        <v>0</v>
      </c>
      <c r="AN24" s="21"/>
      <c r="AO24" s="21"/>
      <c r="AP24" s="64">
        <f t="shared" si="5"/>
        <v>180</v>
      </c>
      <c r="AQ24" s="85">
        <f t="shared" si="11"/>
        <v>1</v>
      </c>
      <c r="AR24" s="65">
        <f t="shared" si="10"/>
        <v>5.5555555555555558E-3</v>
      </c>
      <c r="AS24" s="83" t="s">
        <v>146</v>
      </c>
    </row>
    <row r="25" spans="1:45" s="30" customFormat="1" ht="90">
      <c r="A25" s="22">
        <v>4</v>
      </c>
      <c r="B25" s="21" t="s">
        <v>50</v>
      </c>
      <c r="C25" s="21" t="s">
        <v>117</v>
      </c>
      <c r="D25" s="26" t="s">
        <v>147</v>
      </c>
      <c r="E25" s="21" t="s">
        <v>148</v>
      </c>
      <c r="F25" s="21" t="s">
        <v>54</v>
      </c>
      <c r="G25" s="21" t="s">
        <v>149</v>
      </c>
      <c r="H25" s="21" t="s">
        <v>150</v>
      </c>
      <c r="I25" s="21" t="s">
        <v>122</v>
      </c>
      <c r="J25" s="21" t="s">
        <v>123</v>
      </c>
      <c r="K25" s="21" t="s">
        <v>151</v>
      </c>
      <c r="L25" s="39">
        <v>21</v>
      </c>
      <c r="M25" s="90">
        <v>36</v>
      </c>
      <c r="N25" s="90">
        <v>76</v>
      </c>
      <c r="O25" s="90">
        <v>67</v>
      </c>
      <c r="P25" s="89">
        <f t="shared" si="12"/>
        <v>200</v>
      </c>
      <c r="Q25" s="21" t="s">
        <v>60</v>
      </c>
      <c r="R25" s="21" t="s">
        <v>143</v>
      </c>
      <c r="S25" s="21" t="s">
        <v>144</v>
      </c>
      <c r="T25" s="21" t="s">
        <v>126</v>
      </c>
      <c r="U25" s="21" t="s">
        <v>127</v>
      </c>
      <c r="V25" s="67">
        <f t="shared" si="1"/>
        <v>21</v>
      </c>
      <c r="W25" s="64">
        <v>28</v>
      </c>
      <c r="X25" s="65">
        <f t="shared" si="6"/>
        <v>1</v>
      </c>
      <c r="Y25" s="21" t="s">
        <v>152</v>
      </c>
      <c r="Z25" s="21" t="s">
        <v>129</v>
      </c>
      <c r="AA25" s="29">
        <f t="shared" si="2"/>
        <v>36</v>
      </c>
      <c r="AB25" s="21"/>
      <c r="AC25" s="58">
        <f t="shared" si="7"/>
        <v>0</v>
      </c>
      <c r="AD25" s="21"/>
      <c r="AE25" s="21"/>
      <c r="AF25" s="29">
        <f t="shared" si="3"/>
        <v>76</v>
      </c>
      <c r="AG25" s="21"/>
      <c r="AH25" s="58">
        <f t="shared" si="8"/>
        <v>0</v>
      </c>
      <c r="AI25" s="21"/>
      <c r="AJ25" s="21"/>
      <c r="AK25" s="29">
        <f t="shared" si="4"/>
        <v>67</v>
      </c>
      <c r="AL25" s="21"/>
      <c r="AM25" s="58">
        <f t="shared" si="9"/>
        <v>0</v>
      </c>
      <c r="AN25" s="21"/>
      <c r="AO25" s="21"/>
      <c r="AP25" s="67">
        <f>P25</f>
        <v>200</v>
      </c>
      <c r="AQ25" s="85">
        <f t="shared" si="11"/>
        <v>28</v>
      </c>
      <c r="AR25" s="65">
        <f t="shared" si="10"/>
        <v>0.14000000000000001</v>
      </c>
      <c r="AS25" s="83" t="s">
        <v>153</v>
      </c>
    </row>
    <row r="26" spans="1:45" s="30" customFormat="1" ht="105">
      <c r="A26" s="22">
        <v>4</v>
      </c>
      <c r="B26" s="21" t="s">
        <v>50</v>
      </c>
      <c r="C26" s="21" t="s">
        <v>117</v>
      </c>
      <c r="D26" s="26" t="s">
        <v>154</v>
      </c>
      <c r="E26" s="21" t="s">
        <v>155</v>
      </c>
      <c r="F26" s="21" t="s">
        <v>54</v>
      </c>
      <c r="G26" s="21" t="s">
        <v>156</v>
      </c>
      <c r="H26" s="21" t="s">
        <v>157</v>
      </c>
      <c r="I26" s="21" t="s">
        <v>122</v>
      </c>
      <c r="J26" s="21" t="s">
        <v>123</v>
      </c>
      <c r="K26" s="21" t="s">
        <v>158</v>
      </c>
      <c r="L26" s="39">
        <v>30</v>
      </c>
      <c r="M26" s="39">
        <v>39</v>
      </c>
      <c r="N26" s="39">
        <v>39</v>
      </c>
      <c r="O26" s="39">
        <v>36</v>
      </c>
      <c r="P26" s="29">
        <f t="shared" si="12"/>
        <v>144</v>
      </c>
      <c r="Q26" s="21" t="s">
        <v>60</v>
      </c>
      <c r="R26" s="21" t="s">
        <v>159</v>
      </c>
      <c r="S26" s="21" t="s">
        <v>160</v>
      </c>
      <c r="T26" s="21" t="s">
        <v>126</v>
      </c>
      <c r="U26" s="21" t="s">
        <v>127</v>
      </c>
      <c r="V26" s="67">
        <f t="shared" si="1"/>
        <v>30</v>
      </c>
      <c r="W26" s="68">
        <v>55</v>
      </c>
      <c r="X26" s="65">
        <f>IF(W26/V26&gt;100%,100%,W26/V26)</f>
        <v>1</v>
      </c>
      <c r="Y26" s="21" t="s">
        <v>161</v>
      </c>
      <c r="Z26" s="21" t="s">
        <v>162</v>
      </c>
      <c r="AA26" s="29">
        <f t="shared" si="2"/>
        <v>39</v>
      </c>
      <c r="AB26" s="21"/>
      <c r="AC26" s="58">
        <f t="shared" si="7"/>
        <v>0</v>
      </c>
      <c r="AD26" s="21"/>
      <c r="AE26" s="21"/>
      <c r="AF26" s="29">
        <f t="shared" si="3"/>
        <v>39</v>
      </c>
      <c r="AG26" s="21"/>
      <c r="AH26" s="58">
        <f t="shared" si="8"/>
        <v>0</v>
      </c>
      <c r="AI26" s="21"/>
      <c r="AJ26" s="21"/>
      <c r="AK26" s="29">
        <f t="shared" si="4"/>
        <v>36</v>
      </c>
      <c r="AL26" s="21"/>
      <c r="AM26" s="58">
        <f t="shared" si="9"/>
        <v>0</v>
      </c>
      <c r="AN26" s="21"/>
      <c r="AO26" s="21"/>
      <c r="AP26" s="67">
        <f>P26</f>
        <v>144</v>
      </c>
      <c r="AQ26" s="85">
        <f t="shared" si="11"/>
        <v>55</v>
      </c>
      <c r="AR26" s="65">
        <f t="shared" si="10"/>
        <v>0.38194444444444442</v>
      </c>
      <c r="AS26" s="83" t="s">
        <v>163</v>
      </c>
    </row>
    <row r="27" spans="1:45" s="30" customFormat="1" ht="90">
      <c r="A27" s="22">
        <v>4</v>
      </c>
      <c r="B27" s="21" t="s">
        <v>50</v>
      </c>
      <c r="C27" s="21" t="s">
        <v>117</v>
      </c>
      <c r="D27" s="26" t="s">
        <v>164</v>
      </c>
      <c r="E27" s="21" t="s">
        <v>165</v>
      </c>
      <c r="F27" s="21" t="s">
        <v>54</v>
      </c>
      <c r="G27" s="21" t="s">
        <v>166</v>
      </c>
      <c r="H27" s="21" t="s">
        <v>167</v>
      </c>
      <c r="I27" s="21" t="s">
        <v>122</v>
      </c>
      <c r="J27" s="21" t="s">
        <v>123</v>
      </c>
      <c r="K27" s="21" t="s">
        <v>158</v>
      </c>
      <c r="L27" s="29">
        <v>42</v>
      </c>
      <c r="M27" s="29">
        <v>69</v>
      </c>
      <c r="N27" s="29">
        <v>69</v>
      </c>
      <c r="O27" s="29">
        <v>52</v>
      </c>
      <c r="P27" s="29">
        <f t="shared" si="12"/>
        <v>232</v>
      </c>
      <c r="Q27" s="21" t="s">
        <v>60</v>
      </c>
      <c r="R27" s="21" t="s">
        <v>168</v>
      </c>
      <c r="S27" s="21" t="s">
        <v>160</v>
      </c>
      <c r="T27" s="21" t="s">
        <v>126</v>
      </c>
      <c r="U27" s="21" t="s">
        <v>127</v>
      </c>
      <c r="V27" s="67">
        <f t="shared" si="1"/>
        <v>42</v>
      </c>
      <c r="W27" s="68">
        <v>50</v>
      </c>
      <c r="X27" s="65">
        <f t="shared" si="6"/>
        <v>1</v>
      </c>
      <c r="Y27" s="21" t="s">
        <v>169</v>
      </c>
      <c r="Z27" s="21" t="s">
        <v>162</v>
      </c>
      <c r="AA27" s="29">
        <f t="shared" si="2"/>
        <v>69</v>
      </c>
      <c r="AB27" s="21"/>
      <c r="AC27" s="58">
        <f t="shared" si="7"/>
        <v>0</v>
      </c>
      <c r="AD27" s="21"/>
      <c r="AE27" s="21"/>
      <c r="AF27" s="29">
        <f t="shared" si="3"/>
        <v>69</v>
      </c>
      <c r="AG27" s="21"/>
      <c r="AH27" s="58">
        <f t="shared" si="8"/>
        <v>0</v>
      </c>
      <c r="AI27" s="21"/>
      <c r="AJ27" s="21"/>
      <c r="AK27" s="29">
        <f t="shared" si="4"/>
        <v>52</v>
      </c>
      <c r="AL27" s="21"/>
      <c r="AM27" s="58">
        <f t="shared" si="9"/>
        <v>0</v>
      </c>
      <c r="AN27" s="21"/>
      <c r="AO27" s="21"/>
      <c r="AP27" s="64">
        <f t="shared" si="5"/>
        <v>232</v>
      </c>
      <c r="AQ27" s="85">
        <f t="shared" si="11"/>
        <v>50</v>
      </c>
      <c r="AR27" s="65">
        <f t="shared" si="10"/>
        <v>0.21551724137931033</v>
      </c>
      <c r="AS27" s="83" t="s">
        <v>170</v>
      </c>
    </row>
    <row r="28" spans="1:45" s="30" customFormat="1" ht="90">
      <c r="A28" s="22">
        <v>4</v>
      </c>
      <c r="B28" s="21" t="s">
        <v>50</v>
      </c>
      <c r="C28" s="21" t="s">
        <v>117</v>
      </c>
      <c r="D28" s="26" t="s">
        <v>171</v>
      </c>
      <c r="E28" s="21" t="s">
        <v>172</v>
      </c>
      <c r="F28" s="21" t="s">
        <v>54</v>
      </c>
      <c r="G28" s="21" t="s">
        <v>173</v>
      </c>
      <c r="H28" s="21" t="s">
        <v>174</v>
      </c>
      <c r="I28" s="21" t="s">
        <v>122</v>
      </c>
      <c r="J28" s="21" t="s">
        <v>123</v>
      </c>
      <c r="K28" s="21" t="s">
        <v>158</v>
      </c>
      <c r="L28" s="29">
        <v>25</v>
      </c>
      <c r="M28" s="29">
        <v>33</v>
      </c>
      <c r="N28" s="29">
        <v>33</v>
      </c>
      <c r="O28" s="29">
        <v>31</v>
      </c>
      <c r="P28" s="29">
        <f t="shared" si="12"/>
        <v>122</v>
      </c>
      <c r="Q28" s="21" t="s">
        <v>60</v>
      </c>
      <c r="R28" s="21" t="s">
        <v>175</v>
      </c>
      <c r="S28" s="21" t="s">
        <v>160</v>
      </c>
      <c r="T28" s="21" t="s">
        <v>126</v>
      </c>
      <c r="U28" s="21" t="s">
        <v>127</v>
      </c>
      <c r="V28" s="67">
        <f t="shared" si="1"/>
        <v>25</v>
      </c>
      <c r="W28" s="68">
        <v>29</v>
      </c>
      <c r="X28" s="65">
        <f t="shared" si="6"/>
        <v>1</v>
      </c>
      <c r="Y28" s="21" t="s">
        <v>176</v>
      </c>
      <c r="Z28" s="21" t="s">
        <v>162</v>
      </c>
      <c r="AA28" s="29">
        <f t="shared" si="2"/>
        <v>33</v>
      </c>
      <c r="AB28" s="57"/>
      <c r="AC28" s="58">
        <f t="shared" si="7"/>
        <v>0</v>
      </c>
      <c r="AD28" s="21"/>
      <c r="AE28" s="21"/>
      <c r="AF28" s="29">
        <f t="shared" si="3"/>
        <v>33</v>
      </c>
      <c r="AG28" s="21"/>
      <c r="AH28" s="58">
        <f t="shared" si="8"/>
        <v>0</v>
      </c>
      <c r="AI28" s="21"/>
      <c r="AJ28" s="21"/>
      <c r="AK28" s="29">
        <f t="shared" si="4"/>
        <v>31</v>
      </c>
      <c r="AL28" s="21"/>
      <c r="AM28" s="58">
        <f t="shared" si="9"/>
        <v>0</v>
      </c>
      <c r="AN28" s="21"/>
      <c r="AO28" s="21"/>
      <c r="AP28" s="64">
        <f t="shared" si="5"/>
        <v>122</v>
      </c>
      <c r="AQ28" s="85">
        <f t="shared" si="11"/>
        <v>29</v>
      </c>
      <c r="AR28" s="65">
        <f t="shared" si="10"/>
        <v>0.23770491803278687</v>
      </c>
      <c r="AS28" s="83" t="s">
        <v>177</v>
      </c>
    </row>
    <row r="29" spans="1:45" s="5" customFormat="1" ht="31.5">
      <c r="A29" s="10"/>
      <c r="B29" s="10"/>
      <c r="C29" s="10"/>
      <c r="D29" s="10"/>
      <c r="E29" s="13" t="s">
        <v>178</v>
      </c>
      <c r="F29" s="10"/>
      <c r="G29" s="10"/>
      <c r="H29" s="10"/>
      <c r="I29" s="10"/>
      <c r="J29" s="10"/>
      <c r="K29" s="10"/>
      <c r="L29" s="15"/>
      <c r="M29" s="15"/>
      <c r="N29" s="15"/>
      <c r="O29" s="15"/>
      <c r="P29" s="15"/>
      <c r="Q29" s="10"/>
      <c r="R29" s="10"/>
      <c r="S29" s="10"/>
      <c r="T29" s="10" t="s">
        <v>126</v>
      </c>
      <c r="U29" s="10"/>
      <c r="V29" s="16"/>
      <c r="W29" s="16"/>
      <c r="X29" s="69">
        <f>AVERAGE(X16:X28)*80%</f>
        <v>0.70115397987902539</v>
      </c>
      <c r="Y29" s="15"/>
      <c r="Z29" s="15"/>
      <c r="AA29" s="15"/>
      <c r="AB29" s="15"/>
      <c r="AC29" s="15">
        <f>AVERAGE(AC15:AC28)*80%</f>
        <v>0</v>
      </c>
      <c r="AD29" s="15"/>
      <c r="AE29" s="15"/>
      <c r="AF29" s="15"/>
      <c r="AG29" s="15"/>
      <c r="AH29" s="60">
        <f>AVERAGE(AH15:AH28)*80%</f>
        <v>0</v>
      </c>
      <c r="AI29" s="15"/>
      <c r="AJ29" s="15"/>
      <c r="AK29" s="15"/>
      <c r="AL29" s="15"/>
      <c r="AM29" s="15">
        <f>AVERAGE(AM15:AM28)*80%</f>
        <v>0</v>
      </c>
      <c r="AN29" s="10"/>
      <c r="AO29" s="10"/>
      <c r="AP29" s="16"/>
      <c r="AQ29" s="16"/>
      <c r="AR29" s="69">
        <f>AVERAGE(AR16:AR28)*80%</f>
        <v>0.2111589759626937</v>
      </c>
      <c r="AS29" s="10"/>
    </row>
    <row r="30" spans="1:45" s="45" customFormat="1" ht="75">
      <c r="A30" s="34">
        <v>3</v>
      </c>
      <c r="B30" s="27" t="s">
        <v>67</v>
      </c>
      <c r="C30" s="27" t="s">
        <v>179</v>
      </c>
      <c r="D30" s="34" t="s">
        <v>180</v>
      </c>
      <c r="E30" s="27" t="s">
        <v>181</v>
      </c>
      <c r="F30" s="27" t="s">
        <v>182</v>
      </c>
      <c r="G30" s="27" t="s">
        <v>183</v>
      </c>
      <c r="H30" s="27" t="s">
        <v>184</v>
      </c>
      <c r="I30" s="27" t="s">
        <v>185</v>
      </c>
      <c r="J30" s="40" t="s">
        <v>106</v>
      </c>
      <c r="K30" s="40" t="s">
        <v>186</v>
      </c>
      <c r="L30" s="41" t="s">
        <v>187</v>
      </c>
      <c r="M30" s="42">
        <v>0.8</v>
      </c>
      <c r="N30" s="41" t="s">
        <v>187</v>
      </c>
      <c r="O30" s="42">
        <v>0.8</v>
      </c>
      <c r="P30" s="42">
        <v>0.8</v>
      </c>
      <c r="Q30" s="27" t="s">
        <v>60</v>
      </c>
      <c r="R30" s="27" t="s">
        <v>188</v>
      </c>
      <c r="S30" s="27" t="s">
        <v>189</v>
      </c>
      <c r="T30" s="27" t="s">
        <v>190</v>
      </c>
      <c r="U30" s="27" t="s">
        <v>191</v>
      </c>
      <c r="V30" s="70" t="str">
        <f>L30</f>
        <v xml:space="preserve">No programada </v>
      </c>
      <c r="W30" s="71" t="s">
        <v>65</v>
      </c>
      <c r="X30" s="72" t="s">
        <v>66</v>
      </c>
      <c r="Y30" s="27" t="s">
        <v>65</v>
      </c>
      <c r="Z30" s="27" t="s">
        <v>66</v>
      </c>
      <c r="AA30" s="44">
        <f>M30</f>
        <v>0.8</v>
      </c>
      <c r="AB30" s="27"/>
      <c r="AC30" s="59">
        <f t="shared" ref="AC30:AC36" si="13">IF(AB30/AA30&gt;100%,100%,AB30/AA30)</f>
        <v>0</v>
      </c>
      <c r="AD30" s="27"/>
      <c r="AE30" s="27"/>
      <c r="AF30" s="43" t="str">
        <f>N30</f>
        <v xml:space="preserve">No programada </v>
      </c>
      <c r="AG30" s="27"/>
      <c r="AH30" s="59" t="e">
        <f>IF(AG30/AF30&gt;100%,100%,AG30/AF30)</f>
        <v>#VALUE!</v>
      </c>
      <c r="AI30" s="27"/>
      <c r="AJ30" s="27"/>
      <c r="AK30" s="44">
        <f>O30</f>
        <v>0.8</v>
      </c>
      <c r="AL30" s="27"/>
      <c r="AM30" s="59">
        <f t="shared" ref="AM30:AM36" si="14">IF(AL30/AK30&gt;100%,100%,AL30/AK30)</f>
        <v>0</v>
      </c>
      <c r="AN30" s="27"/>
      <c r="AO30" s="27"/>
      <c r="AP30" s="77">
        <f>P30</f>
        <v>0.8</v>
      </c>
      <c r="AQ30" s="76">
        <f>IFERROR(AVERAGE(W30,AB30,AG30,AL30)*0.25,0)</f>
        <v>0</v>
      </c>
      <c r="AR30" s="81">
        <f t="shared" ref="AR30:AR36" si="15">IF(AQ30/AP30&gt;100%,100%,AQ30/AP30)</f>
        <v>0</v>
      </c>
      <c r="AS30" s="27" t="s">
        <v>65</v>
      </c>
    </row>
    <row r="31" spans="1:45" s="45" customFormat="1" ht="150">
      <c r="A31" s="34">
        <v>5</v>
      </c>
      <c r="B31" s="27" t="s">
        <v>192</v>
      </c>
      <c r="C31" s="27" t="s">
        <v>193</v>
      </c>
      <c r="D31" s="34" t="s">
        <v>194</v>
      </c>
      <c r="E31" s="46" t="s">
        <v>195</v>
      </c>
      <c r="F31" s="46" t="s">
        <v>182</v>
      </c>
      <c r="G31" s="46" t="s">
        <v>196</v>
      </c>
      <c r="H31" s="46" t="s">
        <v>197</v>
      </c>
      <c r="I31" s="46" t="s">
        <v>198</v>
      </c>
      <c r="J31" s="46" t="s">
        <v>199</v>
      </c>
      <c r="K31" s="46" t="s">
        <v>196</v>
      </c>
      <c r="L31" s="47" t="s">
        <v>200</v>
      </c>
      <c r="M31" s="48">
        <v>1</v>
      </c>
      <c r="N31" s="48">
        <v>1</v>
      </c>
      <c r="O31" s="49">
        <v>1</v>
      </c>
      <c r="P31" s="49">
        <v>1</v>
      </c>
      <c r="Q31" s="46" t="s">
        <v>201</v>
      </c>
      <c r="R31" s="46" t="s">
        <v>202</v>
      </c>
      <c r="S31" s="46" t="s">
        <v>203</v>
      </c>
      <c r="T31" s="50" t="s">
        <v>204</v>
      </c>
      <c r="U31" s="51" t="s">
        <v>205</v>
      </c>
      <c r="V31" s="70" t="str">
        <f>L31</f>
        <v>No programada</v>
      </c>
      <c r="W31" s="71" t="s">
        <v>65</v>
      </c>
      <c r="X31" s="72" t="s">
        <v>66</v>
      </c>
      <c r="Y31" s="27" t="s">
        <v>65</v>
      </c>
      <c r="Z31" s="27" t="s">
        <v>66</v>
      </c>
      <c r="AA31" s="44">
        <f>M31</f>
        <v>1</v>
      </c>
      <c r="AB31" s="27"/>
      <c r="AC31" s="59">
        <f t="shared" si="13"/>
        <v>0</v>
      </c>
      <c r="AD31" s="27"/>
      <c r="AE31" s="27"/>
      <c r="AF31" s="44">
        <f>N31</f>
        <v>1</v>
      </c>
      <c r="AG31" s="27"/>
      <c r="AH31" s="59">
        <f t="shared" ref="AH31:AH36" si="16">IF(AG31/AF31&gt;100%,100%,AG31/AF31)</f>
        <v>0</v>
      </c>
      <c r="AI31" s="27"/>
      <c r="AJ31" s="27"/>
      <c r="AK31" s="44">
        <f>O31</f>
        <v>1</v>
      </c>
      <c r="AL31" s="27"/>
      <c r="AM31" s="59">
        <f t="shared" si="14"/>
        <v>0</v>
      </c>
      <c r="AN31" s="27"/>
      <c r="AO31" s="27"/>
      <c r="AP31" s="77">
        <f>P31</f>
        <v>1</v>
      </c>
      <c r="AQ31" s="76">
        <f>IFERROR(AVERAGE(W31,AB31,AG31,AL31)*0.25,0)</f>
        <v>0</v>
      </c>
      <c r="AR31" s="81">
        <f t="shared" si="15"/>
        <v>0</v>
      </c>
      <c r="AS31" s="27" t="s">
        <v>65</v>
      </c>
    </row>
    <row r="32" spans="1:45" s="45" customFormat="1" ht="90">
      <c r="A32" s="34">
        <v>3</v>
      </c>
      <c r="B32" s="27" t="s">
        <v>67</v>
      </c>
      <c r="C32" s="27" t="s">
        <v>179</v>
      </c>
      <c r="D32" s="34" t="s">
        <v>206</v>
      </c>
      <c r="E32" s="27" t="s">
        <v>207</v>
      </c>
      <c r="F32" s="27" t="s">
        <v>182</v>
      </c>
      <c r="G32" s="27" t="s">
        <v>208</v>
      </c>
      <c r="H32" s="27" t="s">
        <v>209</v>
      </c>
      <c r="I32" s="34" t="s">
        <v>210</v>
      </c>
      <c r="J32" s="28" t="s">
        <v>123</v>
      </c>
      <c r="K32" s="27" t="s">
        <v>208</v>
      </c>
      <c r="L32" s="52">
        <v>0</v>
      </c>
      <c r="M32" s="52">
        <v>1</v>
      </c>
      <c r="N32" s="52">
        <v>0</v>
      </c>
      <c r="O32" s="52">
        <v>1</v>
      </c>
      <c r="P32" s="52">
        <v>2</v>
      </c>
      <c r="Q32" s="27" t="s">
        <v>60</v>
      </c>
      <c r="R32" s="46" t="s">
        <v>211</v>
      </c>
      <c r="S32" s="46" t="s">
        <v>211</v>
      </c>
      <c r="T32" s="46" t="s">
        <v>190</v>
      </c>
      <c r="U32" s="46" t="s">
        <v>190</v>
      </c>
      <c r="V32" s="70">
        <f>L32</f>
        <v>0</v>
      </c>
      <c r="W32" s="73" t="s">
        <v>65</v>
      </c>
      <c r="X32" s="74" t="s">
        <v>66</v>
      </c>
      <c r="Y32" s="27" t="s">
        <v>65</v>
      </c>
      <c r="Z32" s="27" t="s">
        <v>66</v>
      </c>
      <c r="AA32" s="43">
        <f>M32</f>
        <v>1</v>
      </c>
      <c r="AB32" s="27"/>
      <c r="AC32" s="59"/>
      <c r="AD32" s="27"/>
      <c r="AE32" s="27"/>
      <c r="AF32" s="43">
        <f>N32</f>
        <v>0</v>
      </c>
      <c r="AG32" s="27"/>
      <c r="AH32" s="59"/>
      <c r="AI32" s="27"/>
      <c r="AJ32" s="27"/>
      <c r="AK32" s="43">
        <f>O32</f>
        <v>1</v>
      </c>
      <c r="AL32" s="27"/>
      <c r="AM32" s="59"/>
      <c r="AN32" s="27"/>
      <c r="AO32" s="27"/>
      <c r="AP32" s="71">
        <f>P32</f>
        <v>2</v>
      </c>
      <c r="AQ32" s="86">
        <f>IFERROR(W32+AB32+AG32+AL32,0)</f>
        <v>0</v>
      </c>
      <c r="AR32" s="81">
        <f t="shared" si="15"/>
        <v>0</v>
      </c>
      <c r="AS32" s="27" t="s">
        <v>65</v>
      </c>
    </row>
    <row r="33" spans="1:45" s="45" customFormat="1" ht="195">
      <c r="A33" s="34">
        <v>3</v>
      </c>
      <c r="B33" s="27" t="s">
        <v>67</v>
      </c>
      <c r="C33" s="27" t="s">
        <v>212</v>
      </c>
      <c r="D33" s="34" t="s">
        <v>213</v>
      </c>
      <c r="E33" s="46" t="s">
        <v>214</v>
      </c>
      <c r="F33" s="46" t="s">
        <v>182</v>
      </c>
      <c r="G33" s="46" t="s">
        <v>215</v>
      </c>
      <c r="H33" s="46" t="s">
        <v>216</v>
      </c>
      <c r="I33" s="46" t="s">
        <v>217</v>
      </c>
      <c r="J33" s="46" t="s">
        <v>123</v>
      </c>
      <c r="K33" s="46" t="s">
        <v>218</v>
      </c>
      <c r="L33" s="53">
        <v>1</v>
      </c>
      <c r="M33" s="53">
        <v>0</v>
      </c>
      <c r="N33" s="53">
        <v>0</v>
      </c>
      <c r="O33" s="53">
        <v>0</v>
      </c>
      <c r="P33" s="53">
        <v>1</v>
      </c>
      <c r="Q33" s="46" t="s">
        <v>60</v>
      </c>
      <c r="R33" s="46" t="s">
        <v>219</v>
      </c>
      <c r="S33" s="46" t="s">
        <v>220</v>
      </c>
      <c r="T33" s="46" t="s">
        <v>190</v>
      </c>
      <c r="U33" s="46" t="s">
        <v>221</v>
      </c>
      <c r="V33" s="75">
        <v>1</v>
      </c>
      <c r="W33" s="76">
        <f>26/27</f>
        <v>0.96296296296296291</v>
      </c>
      <c r="X33" s="74">
        <f>IF(W33/V33&gt;100%,100%,W33/V33)</f>
        <v>0.96296296296296291</v>
      </c>
      <c r="Y33" s="27" t="s">
        <v>222</v>
      </c>
      <c r="Z33" s="27" t="s">
        <v>223</v>
      </c>
      <c r="AA33" s="43" t="s">
        <v>224</v>
      </c>
      <c r="AB33" s="27"/>
      <c r="AC33" s="59"/>
      <c r="AD33" s="27"/>
      <c r="AE33" s="27"/>
      <c r="AF33" s="43" t="s">
        <v>224</v>
      </c>
      <c r="AG33" s="27"/>
      <c r="AH33" s="59"/>
      <c r="AI33" s="27"/>
      <c r="AJ33" s="27"/>
      <c r="AK33" s="43" t="s">
        <v>224</v>
      </c>
      <c r="AL33" s="27"/>
      <c r="AM33" s="59"/>
      <c r="AN33" s="27"/>
      <c r="AO33" s="27"/>
      <c r="AP33" s="73">
        <v>1</v>
      </c>
      <c r="AQ33" s="76">
        <f>IFERROR(W33+AB33+AG33+AL33,0)</f>
        <v>0.96296296296296291</v>
      </c>
      <c r="AR33" s="81">
        <v>0.96299999999999997</v>
      </c>
      <c r="AS33" s="82" t="s">
        <v>225</v>
      </c>
    </row>
    <row r="34" spans="1:45" s="45" customFormat="1" ht="195">
      <c r="A34" s="34">
        <v>3</v>
      </c>
      <c r="B34" s="27" t="s">
        <v>67</v>
      </c>
      <c r="C34" s="27" t="s">
        <v>212</v>
      </c>
      <c r="D34" s="34" t="s">
        <v>226</v>
      </c>
      <c r="E34" s="46" t="s">
        <v>227</v>
      </c>
      <c r="F34" s="46" t="s">
        <v>182</v>
      </c>
      <c r="G34" s="46" t="s">
        <v>228</v>
      </c>
      <c r="H34" s="46" t="s">
        <v>229</v>
      </c>
      <c r="I34" s="46" t="s">
        <v>114</v>
      </c>
      <c r="J34" s="46" t="s">
        <v>106</v>
      </c>
      <c r="K34" s="46" t="s">
        <v>228</v>
      </c>
      <c r="L34" s="53">
        <v>1</v>
      </c>
      <c r="M34" s="53">
        <v>1</v>
      </c>
      <c r="N34" s="53">
        <v>1</v>
      </c>
      <c r="O34" s="53">
        <v>1</v>
      </c>
      <c r="P34" s="53">
        <v>1</v>
      </c>
      <c r="Q34" s="46" t="s">
        <v>230</v>
      </c>
      <c r="R34" s="46" t="s">
        <v>231</v>
      </c>
      <c r="S34" s="46" t="s">
        <v>232</v>
      </c>
      <c r="T34" s="46" t="s">
        <v>190</v>
      </c>
      <c r="U34" s="46" t="s">
        <v>221</v>
      </c>
      <c r="V34" s="77">
        <f>L34</f>
        <v>1</v>
      </c>
      <c r="W34" s="78">
        <f>27/60</f>
        <v>0.45</v>
      </c>
      <c r="X34" s="78">
        <f>IF(W34/V34&gt;100%,100%,W34/V34)</f>
        <v>0.45</v>
      </c>
      <c r="Y34" s="27" t="s">
        <v>233</v>
      </c>
      <c r="Z34" s="27" t="s">
        <v>223</v>
      </c>
      <c r="AA34" s="44">
        <f>M34</f>
        <v>1</v>
      </c>
      <c r="AB34" s="27"/>
      <c r="AC34" s="59">
        <f t="shared" si="13"/>
        <v>0</v>
      </c>
      <c r="AD34" s="27"/>
      <c r="AE34" s="27"/>
      <c r="AF34" s="44">
        <f>N34</f>
        <v>1</v>
      </c>
      <c r="AG34" s="27"/>
      <c r="AH34" s="59">
        <f t="shared" si="16"/>
        <v>0</v>
      </c>
      <c r="AI34" s="27"/>
      <c r="AJ34" s="27"/>
      <c r="AK34" s="44">
        <f>O34</f>
        <v>1</v>
      </c>
      <c r="AL34" s="27"/>
      <c r="AM34" s="59">
        <f t="shared" si="14"/>
        <v>0</v>
      </c>
      <c r="AN34" s="27"/>
      <c r="AO34" s="27"/>
      <c r="AP34" s="77">
        <f>P34</f>
        <v>1</v>
      </c>
      <c r="AQ34" s="76">
        <f>IFERROR(AVERAGE(W34,AB34,AG34,AL34)*0.25,0)</f>
        <v>0.1125</v>
      </c>
      <c r="AR34" s="81">
        <f t="shared" si="15"/>
        <v>0.1125</v>
      </c>
      <c r="AS34" s="82" t="s">
        <v>234</v>
      </c>
    </row>
    <row r="35" spans="1:45" s="45" customFormat="1" ht="108.75" customHeight="1">
      <c r="A35" s="34">
        <v>3</v>
      </c>
      <c r="B35" s="27" t="s">
        <v>67</v>
      </c>
      <c r="C35" s="27" t="s">
        <v>235</v>
      </c>
      <c r="D35" s="34" t="s">
        <v>236</v>
      </c>
      <c r="E35" s="27" t="s">
        <v>237</v>
      </c>
      <c r="F35" s="46" t="s">
        <v>182</v>
      </c>
      <c r="G35" s="27" t="s">
        <v>238</v>
      </c>
      <c r="H35" s="27" t="s">
        <v>239</v>
      </c>
      <c r="I35" s="27" t="s">
        <v>240</v>
      </c>
      <c r="J35" s="54" t="s">
        <v>123</v>
      </c>
      <c r="K35" s="27" t="s">
        <v>238</v>
      </c>
      <c r="L35" s="55">
        <v>0</v>
      </c>
      <c r="M35" s="55">
        <v>1</v>
      </c>
      <c r="N35" s="55">
        <v>0</v>
      </c>
      <c r="O35" s="55">
        <v>0</v>
      </c>
      <c r="P35" s="56">
        <v>1</v>
      </c>
      <c r="Q35" s="27" t="s">
        <v>60</v>
      </c>
      <c r="R35" s="27" t="s">
        <v>238</v>
      </c>
      <c r="S35" s="27" t="s">
        <v>241</v>
      </c>
      <c r="T35" s="27" t="s">
        <v>190</v>
      </c>
      <c r="U35" s="27" t="s">
        <v>242</v>
      </c>
      <c r="V35" s="70">
        <f>L35</f>
        <v>0</v>
      </c>
      <c r="W35" s="71" t="s">
        <v>65</v>
      </c>
      <c r="X35" s="72" t="s">
        <v>66</v>
      </c>
      <c r="Y35" s="27" t="s">
        <v>65</v>
      </c>
      <c r="Z35" s="27" t="s">
        <v>66</v>
      </c>
      <c r="AA35" s="43">
        <f>M35</f>
        <v>1</v>
      </c>
      <c r="AB35" s="27"/>
      <c r="AC35" s="59">
        <f t="shared" si="13"/>
        <v>0</v>
      </c>
      <c r="AD35" s="27"/>
      <c r="AE35" s="27"/>
      <c r="AF35" s="43">
        <f>N35</f>
        <v>0</v>
      </c>
      <c r="AG35" s="27"/>
      <c r="AH35" s="59" t="e">
        <f t="shared" si="16"/>
        <v>#DIV/0!</v>
      </c>
      <c r="AI35" s="27"/>
      <c r="AJ35" s="27"/>
      <c r="AK35" s="43">
        <f>O35</f>
        <v>0</v>
      </c>
      <c r="AL35" s="27"/>
      <c r="AM35" s="59" t="e">
        <f t="shared" si="14"/>
        <v>#DIV/0!</v>
      </c>
      <c r="AN35" s="27"/>
      <c r="AO35" s="27"/>
      <c r="AP35" s="71">
        <f>P35</f>
        <v>1</v>
      </c>
      <c r="AQ35" s="86">
        <f>IFERROR(W35+AB35+AG35+AL35,0)</f>
        <v>0</v>
      </c>
      <c r="AR35" s="81">
        <f t="shared" si="15"/>
        <v>0</v>
      </c>
      <c r="AS35" s="27" t="s">
        <v>65</v>
      </c>
    </row>
    <row r="36" spans="1:45" s="45" customFormat="1" ht="112.5" customHeight="1">
      <c r="A36" s="34">
        <v>3</v>
      </c>
      <c r="B36" s="27" t="s">
        <v>67</v>
      </c>
      <c r="C36" s="27" t="s">
        <v>235</v>
      </c>
      <c r="D36" s="34" t="s">
        <v>243</v>
      </c>
      <c r="E36" s="27" t="s">
        <v>244</v>
      </c>
      <c r="F36" s="46" t="s">
        <v>182</v>
      </c>
      <c r="G36" s="27" t="s">
        <v>245</v>
      </c>
      <c r="H36" s="27" t="s">
        <v>246</v>
      </c>
      <c r="I36" s="27" t="s">
        <v>240</v>
      </c>
      <c r="J36" s="54" t="s">
        <v>123</v>
      </c>
      <c r="K36" s="27" t="s">
        <v>245</v>
      </c>
      <c r="L36" s="56">
        <v>0</v>
      </c>
      <c r="M36" s="56">
        <v>0</v>
      </c>
      <c r="N36" s="56">
        <v>0</v>
      </c>
      <c r="O36" s="56">
        <v>1</v>
      </c>
      <c r="P36" s="56">
        <v>1</v>
      </c>
      <c r="Q36" s="27" t="s">
        <v>60</v>
      </c>
      <c r="R36" s="27" t="s">
        <v>247</v>
      </c>
      <c r="S36" s="27" t="s">
        <v>248</v>
      </c>
      <c r="T36" s="27" t="s">
        <v>190</v>
      </c>
      <c r="U36" s="27" t="s">
        <v>242</v>
      </c>
      <c r="V36" s="70">
        <f>L36</f>
        <v>0</v>
      </c>
      <c r="W36" s="71" t="s">
        <v>65</v>
      </c>
      <c r="X36" s="72" t="s">
        <v>66</v>
      </c>
      <c r="Y36" s="27" t="s">
        <v>65</v>
      </c>
      <c r="Z36" s="27" t="s">
        <v>66</v>
      </c>
      <c r="AA36" s="43">
        <f>M36</f>
        <v>0</v>
      </c>
      <c r="AB36" s="27"/>
      <c r="AC36" s="59" t="e">
        <f t="shared" si="13"/>
        <v>#DIV/0!</v>
      </c>
      <c r="AD36" s="27"/>
      <c r="AE36" s="27"/>
      <c r="AF36" s="43">
        <f>N36</f>
        <v>0</v>
      </c>
      <c r="AG36" s="27"/>
      <c r="AH36" s="59" t="e">
        <f t="shared" si="16"/>
        <v>#DIV/0!</v>
      </c>
      <c r="AI36" s="27"/>
      <c r="AJ36" s="27"/>
      <c r="AK36" s="43">
        <f>O36</f>
        <v>1</v>
      </c>
      <c r="AL36" s="27"/>
      <c r="AM36" s="59">
        <f t="shared" si="14"/>
        <v>0</v>
      </c>
      <c r="AN36" s="27"/>
      <c r="AO36" s="27"/>
      <c r="AP36" s="71">
        <f>P36</f>
        <v>1</v>
      </c>
      <c r="AQ36" s="86">
        <f>IFERROR(W36+AB36+AG36+AL36,0)</f>
        <v>0</v>
      </c>
      <c r="AR36" s="81">
        <f t="shared" si="15"/>
        <v>0</v>
      </c>
      <c r="AS36" s="27" t="s">
        <v>65</v>
      </c>
    </row>
    <row r="37" spans="1:45" s="5" customFormat="1" ht="15.75">
      <c r="A37" s="10"/>
      <c r="B37" s="10"/>
      <c r="C37" s="10"/>
      <c r="D37" s="10"/>
      <c r="E37" s="11" t="s">
        <v>249</v>
      </c>
      <c r="F37" s="11"/>
      <c r="G37" s="11"/>
      <c r="H37" s="11"/>
      <c r="I37" s="11"/>
      <c r="J37" s="11"/>
      <c r="K37" s="11"/>
      <c r="L37" s="12"/>
      <c r="M37" s="12"/>
      <c r="N37" s="12"/>
      <c r="O37" s="12"/>
      <c r="P37" s="12"/>
      <c r="Q37" s="11"/>
      <c r="R37" s="10"/>
      <c r="S37" s="10"/>
      <c r="T37" s="10"/>
      <c r="U37" s="10"/>
      <c r="V37" s="17"/>
      <c r="W37" s="17"/>
      <c r="X37" s="79">
        <f>AVERAGE(X33,X34)*20%</f>
        <v>0.14129629629629631</v>
      </c>
      <c r="Y37" s="10"/>
      <c r="Z37" s="10"/>
      <c r="AA37" s="12"/>
      <c r="AB37" s="12"/>
      <c r="AC37" s="14" t="e">
        <f>AVERAGE(AC30:AC36)*20%</f>
        <v>#DIV/0!</v>
      </c>
      <c r="AD37" s="10"/>
      <c r="AE37" s="10"/>
      <c r="AF37" s="12"/>
      <c r="AG37" s="12"/>
      <c r="AH37" s="14" t="e">
        <f>AVERAGE(AH30:AH36)*20%</f>
        <v>#VALUE!</v>
      </c>
      <c r="AI37" s="10"/>
      <c r="AJ37" s="10"/>
      <c r="AK37" s="12"/>
      <c r="AL37" s="12"/>
      <c r="AM37" s="14" t="e">
        <f>AVERAGE(AM30:AM36)*20%</f>
        <v>#DIV/0!</v>
      </c>
      <c r="AN37" s="10"/>
      <c r="AO37" s="10"/>
      <c r="AP37" s="17"/>
      <c r="AQ37" s="17"/>
      <c r="AR37" s="79">
        <f>AVERAGE(AR33,AR34)*20%</f>
        <v>0.10754999999999999</v>
      </c>
      <c r="AS37" s="10"/>
    </row>
    <row r="38" spans="1:45" s="9" customFormat="1" ht="18.75">
      <c r="A38" s="6"/>
      <c r="B38" s="6"/>
      <c r="C38" s="6"/>
      <c r="D38" s="6"/>
      <c r="E38" s="7" t="s">
        <v>250</v>
      </c>
      <c r="F38" s="6"/>
      <c r="G38" s="6"/>
      <c r="H38" s="6"/>
      <c r="I38" s="6"/>
      <c r="J38" s="6"/>
      <c r="K38" s="6"/>
      <c r="L38" s="8"/>
      <c r="M38" s="8"/>
      <c r="N38" s="8"/>
      <c r="O38" s="8"/>
      <c r="P38" s="8"/>
      <c r="Q38" s="6"/>
      <c r="R38" s="6"/>
      <c r="S38" s="6"/>
      <c r="T38" s="6"/>
      <c r="U38" s="6"/>
      <c r="V38" s="18"/>
      <c r="W38" s="18"/>
      <c r="X38" s="80">
        <f>X29+X37</f>
        <v>0.84245027617532164</v>
      </c>
      <c r="Y38" s="6"/>
      <c r="Z38" s="6"/>
      <c r="AA38" s="8"/>
      <c r="AB38" s="8"/>
      <c r="AC38" s="19" t="e">
        <f>AC29+AC37</f>
        <v>#DIV/0!</v>
      </c>
      <c r="AD38" s="6"/>
      <c r="AE38" s="6"/>
      <c r="AF38" s="8"/>
      <c r="AG38" s="8"/>
      <c r="AH38" s="19" t="e">
        <f>AH29+AH37</f>
        <v>#VALUE!</v>
      </c>
      <c r="AI38" s="6"/>
      <c r="AJ38" s="6"/>
      <c r="AK38" s="8"/>
      <c r="AL38" s="8"/>
      <c r="AM38" s="19" t="e">
        <f>AM29+AM37</f>
        <v>#DIV/0!</v>
      </c>
      <c r="AN38" s="6"/>
      <c r="AO38" s="6"/>
      <c r="AP38" s="18"/>
      <c r="AQ38" s="18"/>
      <c r="AR38" s="80">
        <f>AR29+AR37</f>
        <v>0.31870897596269371</v>
      </c>
      <c r="AS38" s="6"/>
    </row>
  </sheetData>
  <mergeCells count="19">
    <mergeCell ref="V12:Z13"/>
    <mergeCell ref="AA12:AE13"/>
    <mergeCell ref="AF12:AJ13"/>
    <mergeCell ref="AK12:AO13"/>
    <mergeCell ref="AP12:AS13"/>
    <mergeCell ref="A12:B13"/>
    <mergeCell ref="C12:C14"/>
    <mergeCell ref="A1:K1"/>
    <mergeCell ref="L1:P1"/>
    <mergeCell ref="D12:F13"/>
    <mergeCell ref="G12:Q13"/>
    <mergeCell ref="A2:K2"/>
    <mergeCell ref="R12:U13"/>
    <mergeCell ref="F4:K4"/>
    <mergeCell ref="H5:K5"/>
    <mergeCell ref="H6:K6"/>
    <mergeCell ref="H7:K7"/>
    <mergeCell ref="H8:K8"/>
    <mergeCell ref="H9:K9"/>
  </mergeCells>
  <phoneticPr fontId="14" type="noConversion"/>
  <dataValidations count="1">
    <dataValidation allowBlank="1" showInputMessage="1" showErrorMessage="1" error="Escriba un texto " promptTitle="Cualquier contenido" sqref="F14 F3:F11" xr:uid="{00000000-0002-0000-0000-000000000000}"/>
  </dataValidations>
  <pageMargins left="0.7" right="0.7" top="0.75" bottom="0.75" header="0.3" footer="0.3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Escriba un texto " promptTitle="Cualquier contenido" xr:uid="{00000000-0002-0000-0000-000001000000}">
          <x14:formula1>
            <xm:f>Listas!$A$2:$A$4</xm:f>
          </x14:formula1>
          <xm:sqref>F12:F13 F1 F37:F1048576 F15:F29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defaultColWidth="11.42578125" defaultRowHeight="15"/>
  <cols>
    <col min="1" max="1" width="34.5703125" bestFit="1" customWidth="1"/>
  </cols>
  <sheetData>
    <row r="1" spans="1:1">
      <c r="A1" t="s">
        <v>29</v>
      </c>
    </row>
    <row r="2" spans="1:1">
      <c r="A2" t="s">
        <v>54</v>
      </c>
    </row>
    <row r="3" spans="1:1">
      <c r="A3" t="s">
        <v>111</v>
      </c>
    </row>
    <row r="4" spans="1:1">
      <c r="A4" t="s">
        <v>182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4d1d2e24-7be0-47eb-a1db-99cc6d75caff" xsi:nil="true"/>
    <lcf76f155ced4ddcb4097134ff3c332f xmlns="4d1d2e24-7be0-47eb-a1db-99cc6d75caff">
      <Terms xmlns="http://schemas.microsoft.com/office/infopath/2007/PartnerControls"/>
    </lcf76f155ced4ddcb4097134ff3c332f>
    <TaxCatchAll xmlns="d6eaa91c-3afb-4015-aba1-5ff992c1a5ca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1BFFB4411CFC54CA6A3FA228255AE4E" ma:contentTypeVersion="20" ma:contentTypeDescription="Crear nuevo documento." ma:contentTypeScope="" ma:versionID="d2347bd3c34e1818504415d6e3d9b6c1">
  <xsd:schema xmlns:xsd="http://www.w3.org/2001/XMLSchema" xmlns:xs="http://www.w3.org/2001/XMLSchema" xmlns:p="http://schemas.microsoft.com/office/2006/metadata/properties" xmlns:ns2="4d1d2e24-7be0-47eb-a1db-99cc6d75caff" xmlns:ns3="d6eaa91c-3afb-4015-aba1-5ff992c1a5ca" targetNamespace="http://schemas.microsoft.com/office/2006/metadata/properties" ma:root="true" ma:fieldsID="79ac676671c92fd0c0c92606b160fe6d" ns2:_="" ns3:_="">
    <xsd:import namespace="4d1d2e24-7be0-47eb-a1db-99cc6d75caff"/>
    <xsd:import namespace="d6eaa91c-3afb-4015-aba1-5ff992c1a5c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1d2e24-7be0-47eb-a1db-99cc6d75caf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Estado de aprobación" ma:internalName="Estado_x0020_de_x0020_aprobaci_x00f3_n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Etiquetas de imagen" ma:readOnly="false" ma:fieldId="{5cf76f15-5ced-4ddc-b409-7134ff3c332f}" ma:taxonomyMulti="true" ma:sspId="1310d8ee-99bf-4ea4-9dbe-e9e068685e8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eaa91c-3afb-4015-aba1-5ff992c1a5c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3879f101-e3f4-43e5-bfb2-af477e66da4d}" ma:internalName="TaxCatchAll" ma:showField="CatchAllData" ma:web="d6eaa91c-3afb-4015-aba1-5ff992c1a5c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BD912C2-67FF-4F74-B857-B8D2F5FE6CA6}"/>
</file>

<file path=customXml/itemProps2.xml><?xml version="1.0" encoding="utf-8"?>
<ds:datastoreItem xmlns:ds="http://schemas.openxmlformats.org/officeDocument/2006/customXml" ds:itemID="{265251AB-C88B-4079-B78F-2291AC2E7ABC}"/>
</file>

<file path=customXml/itemProps3.xml><?xml version="1.0" encoding="utf-8"?>
<ds:datastoreItem xmlns:ds="http://schemas.openxmlformats.org/officeDocument/2006/customXml" ds:itemID="{C6CAB926-F9E8-4898-AD22-F6FE4032718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liliana casas</dc:creator>
  <cp:keywords/>
  <dc:description/>
  <cp:lastModifiedBy/>
  <cp:revision/>
  <dcterms:created xsi:type="dcterms:W3CDTF">2021-01-25T18:44:53Z</dcterms:created>
  <dcterms:modified xsi:type="dcterms:W3CDTF">2025-06-25T22:51:12Z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0x01010041BFFB4411CFC54CA6A3FA228255AE4E</vt:lpwstr>
  </property>
  <property fmtid="{D5CDD505-2E9C-101B-9397-08002B2CF9AE}" pid="3" name="MediaServiceImageTags">
    <vt:lpwstr/>
  </property>
</Properties>
</file>