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cy\Downloads\"/>
    </mc:Choice>
  </mc:AlternateContent>
  <xr:revisionPtr revIDLastSave="0" documentId="13_ncr:1_{2CD2B6F5-5DFB-4647-989C-C280D466ACC6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2" i="1" l="1"/>
  <c r="AQ28" i="1"/>
  <c r="AQ27" i="1"/>
  <c r="AQ25" i="1"/>
  <c r="AQ24" i="1"/>
  <c r="AQ23" i="1"/>
  <c r="AQ20" i="1"/>
  <c r="AR20" i="1" s="1"/>
  <c r="AQ19" i="1"/>
  <c r="AQ17" i="1"/>
  <c r="AQ16" i="1"/>
  <c r="AQ15" i="1"/>
  <c r="AQ14" i="1"/>
  <c r="AP26" i="1"/>
  <c r="AQ26" i="1"/>
  <c r="AR26" i="1" s="1"/>
  <c r="W25" i="1"/>
  <c r="AQ18" i="1"/>
  <c r="AP27" i="1"/>
  <c r="AR27" i="1" s="1"/>
  <c r="AA20" i="1"/>
  <c r="AC20" i="1" s="1"/>
  <c r="AF20" i="1"/>
  <c r="AH20" i="1"/>
  <c r="AK20" i="1"/>
  <c r="AM20" i="1"/>
  <c r="AP20" i="1"/>
  <c r="X15" i="1"/>
  <c r="V20" i="1"/>
  <c r="X20" i="1" s="1"/>
  <c r="V15" i="1"/>
  <c r="AA15" i="1"/>
  <c r="AC15" i="1"/>
  <c r="AF15" i="1"/>
  <c r="AH15" i="1"/>
  <c r="AK15" i="1"/>
  <c r="AM15" i="1"/>
  <c r="AP15" i="1"/>
  <c r="AR15" i="1"/>
  <c r="V16" i="1"/>
  <c r="AA16" i="1"/>
  <c r="AC16" i="1" s="1"/>
  <c r="AF16" i="1"/>
  <c r="AH16" i="1" s="1"/>
  <c r="AK16" i="1"/>
  <c r="AM16" i="1"/>
  <c r="AP16" i="1"/>
  <c r="AR16" i="1"/>
  <c r="V17" i="1"/>
  <c r="X17" i="1" s="1"/>
  <c r="AA17" i="1"/>
  <c r="AC17" i="1" s="1"/>
  <c r="AF17" i="1"/>
  <c r="AH17" i="1"/>
  <c r="AK17" i="1"/>
  <c r="AM17" i="1"/>
  <c r="AP17" i="1"/>
  <c r="AR17" i="1"/>
  <c r="V18" i="1"/>
  <c r="X18" i="1" s="1"/>
  <c r="AA18" i="1"/>
  <c r="AC18" i="1" s="1"/>
  <c r="AF18" i="1"/>
  <c r="AH18" i="1"/>
  <c r="AK18" i="1"/>
  <c r="AM18" i="1"/>
  <c r="AP18" i="1"/>
  <c r="AR18" i="1" s="1"/>
  <c r="V19" i="1"/>
  <c r="X19" i="1" s="1"/>
  <c r="AA19" i="1"/>
  <c r="AC19" i="1" s="1"/>
  <c r="AF19" i="1"/>
  <c r="AH19" i="1"/>
  <c r="AK19" i="1"/>
  <c r="AM19" i="1"/>
  <c r="AP19" i="1"/>
  <c r="AR19" i="1"/>
  <c r="V27" i="1"/>
  <c r="V26" i="1"/>
  <c r="X26" i="1"/>
  <c r="V14" i="1" l="1"/>
  <c r="X14" i="1" s="1"/>
  <c r="X21" i="1" s="1"/>
  <c r="AO40" i="4"/>
  <c r="AQ40" i="4" s="1"/>
  <c r="AJ40" i="4"/>
  <c r="AL40" i="4" s="1"/>
  <c r="AE40" i="4"/>
  <c r="AG40" i="4" s="1"/>
  <c r="Z40" i="4"/>
  <c r="AB40" i="4" s="1"/>
  <c r="U40" i="4"/>
  <c r="W40" i="4" s="1"/>
  <c r="AO39" i="4"/>
  <c r="AQ39" i="4" s="1"/>
  <c r="AJ39" i="4"/>
  <c r="AL39" i="4" s="1"/>
  <c r="AE39" i="4"/>
  <c r="AG39" i="4" s="1"/>
  <c r="Z39" i="4"/>
  <c r="AB39" i="4" s="1"/>
  <c r="U39" i="4"/>
  <c r="W39" i="4" s="1"/>
  <c r="AO38" i="4"/>
  <c r="AQ38" i="4" s="1"/>
  <c r="AJ38" i="4"/>
  <c r="AL38" i="4" s="1"/>
  <c r="AE38" i="4"/>
  <c r="AG38" i="4" s="1"/>
  <c r="Z38" i="4"/>
  <c r="AB38" i="4" s="1"/>
  <c r="U38" i="4"/>
  <c r="W38" i="4" s="1"/>
  <c r="AO37" i="4"/>
  <c r="AQ37" i="4" s="1"/>
  <c r="AJ37" i="4"/>
  <c r="AL37" i="4" s="1"/>
  <c r="AE37" i="4"/>
  <c r="AG37" i="4" s="1"/>
  <c r="Z37" i="4"/>
  <c r="AB37" i="4" s="1"/>
  <c r="U37" i="4"/>
  <c r="W37" i="4" s="1"/>
  <c r="AO36" i="4"/>
  <c r="AQ36" i="4" s="1"/>
  <c r="AQ41" i="4" s="1"/>
  <c r="AJ36" i="4"/>
  <c r="AL36" i="4" s="1"/>
  <c r="AL41" i="4" s="1"/>
  <c r="AE36" i="4"/>
  <c r="AG36" i="4" s="1"/>
  <c r="AG41" i="4" s="1"/>
  <c r="Z36" i="4"/>
  <c r="AB36" i="4" s="1"/>
  <c r="AB41" i="4" s="1"/>
  <c r="U36" i="4"/>
  <c r="W36" i="4" s="1"/>
  <c r="W41" i="4" s="1"/>
  <c r="AO34" i="4"/>
  <c r="AQ34" i="4" s="1"/>
  <c r="AJ34" i="4"/>
  <c r="AL34" i="4" s="1"/>
  <c r="AE34" i="4"/>
  <c r="AG34" i="4" s="1"/>
  <c r="Z34" i="4"/>
  <c r="AB34" i="4" s="1"/>
  <c r="U34" i="4"/>
  <c r="W34" i="4" s="1"/>
  <c r="AO33" i="4"/>
  <c r="AQ33" i="4" s="1"/>
  <c r="AJ33" i="4"/>
  <c r="AL33" i="4" s="1"/>
  <c r="AE33" i="4"/>
  <c r="AG33" i="4" s="1"/>
  <c r="Z33" i="4"/>
  <c r="AB33" i="4" s="1"/>
  <c r="U33" i="4"/>
  <c r="W33" i="4" s="1"/>
  <c r="AO32" i="4"/>
  <c r="AQ32" i="4" s="1"/>
  <c r="AJ32" i="4"/>
  <c r="AL32" i="4" s="1"/>
  <c r="AE32" i="4"/>
  <c r="AG32" i="4" s="1"/>
  <c r="Z32" i="4"/>
  <c r="AB32" i="4" s="1"/>
  <c r="U32" i="4"/>
  <c r="W32" i="4" s="1"/>
  <c r="AO31" i="4"/>
  <c r="AQ31" i="4" s="1"/>
  <c r="AJ31" i="4"/>
  <c r="AL31" i="4" s="1"/>
  <c r="AE31" i="4"/>
  <c r="AG31" i="4" s="1"/>
  <c r="Z31" i="4"/>
  <c r="AB31" i="4" s="1"/>
  <c r="U31" i="4"/>
  <c r="W31" i="4" s="1"/>
  <c r="AO30" i="4"/>
  <c r="AQ30" i="4" s="1"/>
  <c r="AJ30" i="4"/>
  <c r="AL30" i="4" s="1"/>
  <c r="AE30" i="4"/>
  <c r="AG30" i="4" s="1"/>
  <c r="Z30" i="4"/>
  <c r="AB30" i="4" s="1"/>
  <c r="U30" i="4"/>
  <c r="W30" i="4" s="1"/>
  <c r="AO29" i="4"/>
  <c r="AQ29" i="4" s="1"/>
  <c r="AJ29" i="4"/>
  <c r="AL29" i="4" s="1"/>
  <c r="AE29" i="4"/>
  <c r="AG29" i="4" s="1"/>
  <c r="Z29" i="4"/>
  <c r="AB29" i="4" s="1"/>
  <c r="U29" i="4"/>
  <c r="W29" i="4" s="1"/>
  <c r="AO28" i="4"/>
  <c r="AQ28" i="4" s="1"/>
  <c r="AJ28" i="4"/>
  <c r="AL28" i="4" s="1"/>
  <c r="AE28" i="4"/>
  <c r="AG28" i="4" s="1"/>
  <c r="Z28" i="4"/>
  <c r="AB28" i="4" s="1"/>
  <c r="U28" i="4"/>
  <c r="W28" i="4" s="1"/>
  <c r="AO27" i="4"/>
  <c r="AQ27" i="4" s="1"/>
  <c r="AJ27" i="4"/>
  <c r="AL27" i="4" s="1"/>
  <c r="AE27" i="4"/>
  <c r="AG27" i="4" s="1"/>
  <c r="Z27" i="4"/>
  <c r="AB27" i="4" s="1"/>
  <c r="U27" i="4"/>
  <c r="W27" i="4" s="1"/>
  <c r="AO26" i="4"/>
  <c r="AQ26" i="4" s="1"/>
  <c r="AJ26" i="4"/>
  <c r="AL26" i="4" s="1"/>
  <c r="AE26" i="4"/>
  <c r="AG26" i="4" s="1"/>
  <c r="Z26" i="4"/>
  <c r="AB26" i="4" s="1"/>
  <c r="U26" i="4"/>
  <c r="W26" i="4" s="1"/>
  <c r="AO25" i="4"/>
  <c r="AQ25" i="4" s="1"/>
  <c r="AJ25" i="4"/>
  <c r="AL25" i="4" s="1"/>
  <c r="AE25" i="4"/>
  <c r="AG25" i="4" s="1"/>
  <c r="Z25" i="4"/>
  <c r="AB25" i="4" s="1"/>
  <c r="U25" i="4"/>
  <c r="W25" i="4" s="1"/>
  <c r="AO24" i="4"/>
  <c r="AQ24" i="4" s="1"/>
  <c r="AJ24" i="4"/>
  <c r="AL24" i="4" s="1"/>
  <c r="AE24" i="4"/>
  <c r="AG24" i="4" s="1"/>
  <c r="Z24" i="4"/>
  <c r="AB24" i="4" s="1"/>
  <c r="U24" i="4"/>
  <c r="W24" i="4" s="1"/>
  <c r="AO23" i="4"/>
  <c r="AQ23" i="4" s="1"/>
  <c r="AJ23" i="4"/>
  <c r="AL23" i="4" s="1"/>
  <c r="AE23" i="4"/>
  <c r="AG23" i="4" s="1"/>
  <c r="Z23" i="4"/>
  <c r="AB23" i="4" s="1"/>
  <c r="U23" i="4"/>
  <c r="W23" i="4" s="1"/>
  <c r="AO22" i="4"/>
  <c r="AQ22" i="4" s="1"/>
  <c r="AJ22" i="4"/>
  <c r="AL22" i="4" s="1"/>
  <c r="AE22" i="4"/>
  <c r="AG22" i="4" s="1"/>
  <c r="Z22" i="4"/>
  <c r="AB22" i="4" s="1"/>
  <c r="U22" i="4"/>
  <c r="W22" i="4" s="1"/>
  <c r="AO21" i="4"/>
  <c r="AQ21" i="4" s="1"/>
  <c r="AJ21" i="4"/>
  <c r="AL21" i="4" s="1"/>
  <c r="AE21" i="4"/>
  <c r="AG21" i="4" s="1"/>
  <c r="Z21" i="4"/>
  <c r="AB21" i="4" s="1"/>
  <c r="U21" i="4"/>
  <c r="W21" i="4" s="1"/>
  <c r="AO20" i="4"/>
  <c r="AQ20" i="4" s="1"/>
  <c r="AJ20" i="4"/>
  <c r="AL20" i="4" s="1"/>
  <c r="AE20" i="4"/>
  <c r="AG20" i="4" s="1"/>
  <c r="Z20" i="4"/>
  <c r="AB20" i="4" s="1"/>
  <c r="U20" i="4"/>
  <c r="W20" i="4" s="1"/>
  <c r="AO19" i="4"/>
  <c r="AQ19" i="4" s="1"/>
  <c r="AJ19" i="4"/>
  <c r="AL19" i="4" s="1"/>
  <c r="AE19" i="4"/>
  <c r="AG19" i="4" s="1"/>
  <c r="Z19" i="4"/>
  <c r="AB19" i="4" s="1"/>
  <c r="U19" i="4"/>
  <c r="W19" i="4" s="1"/>
  <c r="AO18" i="4"/>
  <c r="AQ18" i="4" s="1"/>
  <c r="AJ18" i="4"/>
  <c r="AL18" i="4" s="1"/>
  <c r="AE18" i="4"/>
  <c r="AG18" i="4" s="1"/>
  <c r="Z18" i="4"/>
  <c r="AB18" i="4" s="1"/>
  <c r="U18" i="4"/>
  <c r="W18" i="4" s="1"/>
  <c r="AO17" i="4"/>
  <c r="AQ17" i="4" s="1"/>
  <c r="AJ17" i="4"/>
  <c r="AL17" i="4" s="1"/>
  <c r="AE17" i="4"/>
  <c r="AG17" i="4" s="1"/>
  <c r="Z17" i="4"/>
  <c r="AB17" i="4" s="1"/>
  <c r="U17" i="4"/>
  <c r="W17" i="4" s="1"/>
  <c r="AO16" i="4"/>
  <c r="AQ16" i="4" s="1"/>
  <c r="AJ16" i="4"/>
  <c r="AL16" i="4" s="1"/>
  <c r="AE16" i="4"/>
  <c r="AG16" i="4" s="1"/>
  <c r="Z16" i="4"/>
  <c r="AB16" i="4" s="1"/>
  <c r="U16" i="4"/>
  <c r="W16" i="4" s="1"/>
  <c r="AO15" i="4"/>
  <c r="AQ15" i="4" s="1"/>
  <c r="AJ15" i="4"/>
  <c r="AL15" i="4" s="1"/>
  <c r="AE15" i="4"/>
  <c r="AG15" i="4" s="1"/>
  <c r="Z15" i="4"/>
  <c r="AB15" i="4" s="1"/>
  <c r="U15" i="4"/>
  <c r="W15" i="4" s="1"/>
  <c r="AO14" i="4"/>
  <c r="AQ14" i="4" s="1"/>
  <c r="AJ14" i="4"/>
  <c r="AL14" i="4" s="1"/>
  <c r="AE14" i="4"/>
  <c r="AG14" i="4" s="1"/>
  <c r="Z14" i="4"/>
  <c r="AB14" i="4" s="1"/>
  <c r="U14" i="4"/>
  <c r="W14" i="4" s="1"/>
  <c r="AO13" i="4"/>
  <c r="AQ13" i="4" s="1"/>
  <c r="AQ35" i="4" s="1"/>
  <c r="AJ13" i="4"/>
  <c r="AL13" i="4" s="1"/>
  <c r="AL35" i="4" s="1"/>
  <c r="AL42" i="4" s="1"/>
  <c r="AE13" i="4"/>
  <c r="AG13" i="4" s="1"/>
  <c r="AG35" i="4" s="1"/>
  <c r="AG42" i="4" s="1"/>
  <c r="Z13" i="4"/>
  <c r="AB13" i="4" s="1"/>
  <c r="AB35" i="4" s="1"/>
  <c r="U13" i="4"/>
  <c r="W13" i="4" s="1"/>
  <c r="W35" i="4" s="1"/>
  <c r="W42" i="4" s="1"/>
  <c r="AP22" i="1"/>
  <c r="AR22" i="1" s="1"/>
  <c r="AP14" i="1"/>
  <c r="AR14" i="1" s="1"/>
  <c r="AR21" i="1" s="1"/>
  <c r="AK14" i="1"/>
  <c r="AM14" i="1" s="1"/>
  <c r="AK22" i="1"/>
  <c r="AM22" i="1" s="1"/>
  <c r="AP28" i="1"/>
  <c r="AR28" i="1" s="1"/>
  <c r="AP25" i="1"/>
  <c r="AR25" i="1" s="1"/>
  <c r="AP24" i="1"/>
  <c r="AR24" i="1" s="1"/>
  <c r="AP23" i="1"/>
  <c r="AR23" i="1" s="1"/>
  <c r="AR29" i="1" s="1"/>
  <c r="AK28" i="1"/>
  <c r="AM28" i="1" s="1"/>
  <c r="AK25" i="1"/>
  <c r="AM25" i="1" s="1"/>
  <c r="AK24" i="1"/>
  <c r="AM24" i="1" s="1"/>
  <c r="AK23" i="1"/>
  <c r="AM23" i="1" s="1"/>
  <c r="AF28" i="1"/>
  <c r="AH28" i="1" s="1"/>
  <c r="AF25" i="1"/>
  <c r="AH25" i="1" s="1"/>
  <c r="AF24" i="1"/>
  <c r="AH24" i="1" s="1"/>
  <c r="AF23" i="1"/>
  <c r="AH23" i="1" s="1"/>
  <c r="AF22" i="1"/>
  <c r="AH22" i="1" s="1"/>
  <c r="AH29" i="1" s="1"/>
  <c r="AF14" i="1"/>
  <c r="AH14" i="1" s="1"/>
  <c r="AA28" i="1"/>
  <c r="AC28" i="1" s="1"/>
  <c r="AA25" i="1"/>
  <c r="AC25" i="1" s="1"/>
  <c r="AA24" i="1"/>
  <c r="AC24" i="1" s="1"/>
  <c r="AA23" i="1"/>
  <c r="AC23" i="1" s="1"/>
  <c r="AA22" i="1"/>
  <c r="AC22" i="1" s="1"/>
  <c r="AA14" i="1"/>
  <c r="AC14" i="1" s="1"/>
  <c r="V28" i="1"/>
  <c r="V25" i="1"/>
  <c r="X25" i="1" s="1"/>
  <c r="V24" i="1"/>
  <c r="V23" i="1"/>
  <c r="X23" i="1" s="1"/>
  <c r="X29" i="1" s="1"/>
  <c r="V22" i="1"/>
  <c r="AR30" i="1" l="1"/>
  <c r="AC29" i="1"/>
  <c r="AM29" i="1"/>
  <c r="AB42" i="4"/>
  <c r="X30" i="1"/>
  <c r="AQ42" i="4"/>
  <c r="AC21" i="1"/>
  <c r="AM21" i="1"/>
  <c r="AH21" i="1"/>
  <c r="AH30" i="1" s="1"/>
  <c r="AC30" i="1" l="1"/>
  <c r="AM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tc={B37A08AE-D78F-415A-BF67-DD0BE578ECF0}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1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1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3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3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3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3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3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3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3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3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3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3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3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3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3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3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3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3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3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3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3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3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3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3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3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3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3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3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3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3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3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3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3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3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3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3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3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3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3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3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3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1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W23" authorId="2" shapeId="0" xr:uid="{B37A08AE-D78F-415A-BF67-DD0BE578ECF0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Esta meta debe ser programada conforme con lo establecido en el cronograma de actualización documental</t>
      </text>
    </comment>
    <comment ref="D29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0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<sst xmlns="http://schemas.openxmlformats.org/spreadsheetml/2006/main" count="460" uniqueCount="229">
  <si>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</si>
  <si>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</si>
  <si>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</si>
  <si>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</si>
  <si>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</si>
  <si>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</si>
  <si>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</si>
  <si>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</si>
  <si>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</si>
  <si>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</si>
  <si>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</si>
  <si>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</si>
  <si>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</si>
  <si>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</si>
  <si>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</si>
  <si>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</si>
  <si>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</si>
  <si>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</si>
  <si>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</si>
  <si>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</si>
  <si>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</si>
  <si>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</si>
  <si>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</si>
  <si>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</si>
  <si>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</si>
  <si>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</si>
  <si>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</si>
  <si>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</si>
  <si>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</si>
  <si>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</si>
  <si>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</si>
  <si>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</si>
  <si>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</si>
  <si>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</si>
  <si>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</si>
  <si>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</si>
  <si>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</si>
  <si>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</si>
  <si>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</si>
  <si>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</si>
  <si>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SERVICIO ATENCION A LA CIUDADANIA</t>
    </r>
  </si>
  <si>
    <r>
      <rPr>
        <b/>
        <sz val="11"/>
        <color rgb="FF000000"/>
        <rFont val="Calibri Light"/>
        <family val="2"/>
      </rPr>
      <t xml:space="preserve">Código: </t>
    </r>
    <r>
      <rPr>
        <sz val="11"/>
        <color rgb="FF000000"/>
        <rFont val="Calibri Light"/>
        <family val="2"/>
      </rPr>
      <t xml:space="preserve">PLE-PIN-F017
</t>
    </r>
    <r>
      <rPr>
        <b/>
        <sz val="11"/>
        <color rgb="FF000000"/>
        <rFont val="Calibri Light"/>
        <family val="2"/>
      </rPr>
      <t>Versión: 7
Vigencia desde:21 de enero de 2025 
Caso HOLA: 113317</t>
    </r>
  </si>
  <si>
    <t>VIGENCIA DE LA PLANEACIÓN 2025</t>
  </si>
  <si>
    <t>SERVICIO ATENCION A LA CIUDADANIA</t>
  </si>
  <si>
    <t>CONTROL DE CAMBIOS</t>
  </si>
  <si>
    <t>VERSIÓN</t>
  </si>
  <si>
    <t>28 de enero de 2025</t>
  </si>
  <si>
    <r>
      <t xml:space="preserve">Publicación del plan de gestión aprobado. Caso HOLA: </t>
    </r>
    <r>
      <rPr>
        <b/>
        <sz val="11"/>
        <color theme="1"/>
        <rFont val="Calibri Light"/>
        <family val="2"/>
        <scheme val="major"/>
      </rPr>
      <t>116039</t>
    </r>
  </si>
  <si>
    <t>07 de marzo de 2025</t>
  </si>
  <si>
    <r>
      <t>Se realiza ajuste en la programacion de la meta MT2 debido a  modificacion del cronograma de actualizacion  documental  solicitado por parte de  la Analista del proceso Angela Cabeza de la OAP</t>
    </r>
    <r>
      <rPr>
        <b/>
        <sz val="11"/>
        <color theme="1"/>
        <rFont val="Calibri Light"/>
        <family val="2"/>
        <scheme val="major"/>
      </rPr>
      <t xml:space="preserve">  Caso HOLA N</t>
    </r>
    <r>
      <rPr>
        <sz val="11"/>
        <color theme="1"/>
        <rFont val="Calibri Light"/>
        <family val="2"/>
        <scheme val="major"/>
      </rPr>
      <t>o 129821</t>
    </r>
  </si>
  <si>
    <t>16 de abril de 2025</t>
  </si>
  <si>
    <t>Para el primer trimestre de la vigencia 2025, el Plan de Gestión del proceso Servicio de Atencion a la Ciudadania  SAC   alcanzó un nivel de desempeño del 99,82% y 43,00% acumulado para la vigencia.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</si>
  <si>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</si>
  <si>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</si>
  <si>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</si>
  <si>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</si>
  <si>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</si>
  <si>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</si>
  <si>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</si>
  <si>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</si>
  <si>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</si>
  <si>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Efectuar la entrega a los titulares o devolución a las entidades emisoras del 90% de los documentos de identificación extraviados que cumplen con el tiempo de custodia definidos en el procedimiento.</t>
  </si>
  <si>
    <t>Gestión</t>
  </si>
  <si>
    <t>Porcentaje de entrega o devolución de Documentos Extraviados</t>
  </si>
  <si>
    <t>(Número  total de documentos entregados o devueltos en 2.025 / Número total de documentos registrados en el aplicativo SIDE-BIZAGI que cumplen con el tiempo de custodia) * 100</t>
  </si>
  <si>
    <t>Cantidad de documentos registrados en el aplicativo SIDE-BIZAGI con corte al 1 de enero de 2025.</t>
  </si>
  <si>
    <t>Creciente</t>
  </si>
  <si>
    <t>Porcentaje  de entrega o devolución de documentos extraviados</t>
  </si>
  <si>
    <t>Eficacia</t>
  </si>
  <si>
    <t>Política 7. Servicio al Ciudadano</t>
  </si>
  <si>
    <t>8037- Implementación de acciones orientadas a la gestión pública efectiva y transparente en la Secretaria Distrital de Gobierno de Bogotá D.C.</t>
  </si>
  <si>
    <t>Consolidado de seguimiento a la gestión del Banco de Documentos extraviados</t>
  </si>
  <si>
    <t>Reporte aplicativo SIDE-BIZAGI</t>
  </si>
  <si>
    <t>Subsecretaría de Gestión Institucional - Servicio a la Ciudadanía</t>
  </si>
  <si>
    <t>Para el cuarto primer trimestre del 2.025 se hizo entrega de 3.105 documentos extraviados, de los cuales 3,041 fueron devueltos a las entidades originadoras y 64 entregados al titular. Lo anterior,  frente al total de documentos registrados en el aplicativo SIDE-BIZAGI que cumplieron con el tiempo de custodia descrito en el instructivo. Con lo anterior se logró el 48% de porcentaje acumulado de  devolución de los documentos extraviados, lo que permite concluir que se superó en un 38% la meta programada para el trimestre evaluado.</t>
  </si>
  <si>
    <t>Consolidado actas de entrega de documentos a titulares, oficios de devolución a entidades generadores y oficios de recepción de documentos.</t>
  </si>
  <si>
    <t>Se alcanzó un avance de 53,33% sobre el programado de la vigencia.</t>
  </si>
  <si>
    <t>Realizar cuatro (4) seguimientos a los puntos presenciales de Atención a la Ciudadanía (Nivel Central, Alcaldías Locales, Red CADE), para la verificación del cumplimiento de los criterios del formato "Monitoreo a la calidad del servicio - Alcaldías locales" del Plan de Acción de la Política Pública Distrital de Servicio a la Ciudadanía, así como del cumplimiento de Accesibilidad a Medios Físicos NTC 6047 de 2013 y la normaividada vigente, al igual, la implementación de la Política Pública de Atención a la Ciudadanía.</t>
  </si>
  <si>
    <t>Seguimiento a los puntos de atención a la ciudadanía para la verificación del cumplimiento de criterios.</t>
  </si>
  <si>
    <t>Número de seguimientos realizados a los puntos de atención a la ciudadanía</t>
  </si>
  <si>
    <t>4 visitas de seguimiento a los puntos de atención realizada en la vigencia 2024.</t>
  </si>
  <si>
    <t>Suma</t>
  </si>
  <si>
    <t>Acta de visitas realizadas.</t>
  </si>
  <si>
    <t>Formatos de verificación de  "Monitoreo a la calidad del servicio - Alcaldías locales" del plan de acción de la Política Pública Distrital de Servicio a la Ciudadanía, así como del cumplimiento de Accesibilidad a Medios Fisicos NTC 6047 de 2013 y la normaividada vigente, al igual, la implementación de la Política Pública de Atención a la Ciudadanía.</t>
  </si>
  <si>
    <t>Se realiza visita de seguimiento por parte de la oficina de Servicio de Atención a la Ciudadanía,  a los 28 puntos de atención presencial: (1) nivel central, veinte (20) Alcaldías Locales, Siete (7) SuperCADES, para verificar el cumplimiento de accesibilidad a medios físicos de conformidad a la NTC 6047 de 2013.</t>
  </si>
  <si>
    <t>Actas de visita y seguimiento al cumplimiento de las condiciones de la NTC 6047 de 2013 de accesibilidad a medios físicos.</t>
  </si>
  <si>
    <t>Se alcanzó un avance de 25,00% sobre el programado de la vigencia.</t>
  </si>
  <si>
    <t>Realizar un (1) evento para la exaltación y desarrollo de las habilidades y capacidades de las personas  con discapacidad  que permita fortalecer el impacto e incidencia de la Estrategia Gobierno Sin Límites.</t>
  </si>
  <si>
    <t>Evento de disminución de barreras</t>
  </si>
  <si>
    <t>Número de eventos de disminución de barreras realizados</t>
  </si>
  <si>
    <t>1 Evento de desarrollo de habilidades y capacidades realizada en la vigencia 2024.</t>
  </si>
  <si>
    <t>Número</t>
  </si>
  <si>
    <t>Actas de reuniones adelantadas en cada trimestre para la organización del evento, registros fotográficos, grabaciones de reuniones virtuales, archivos y anexos generales relacionados con el evento.</t>
  </si>
  <si>
    <t>Informes, reportes, planes y demás registros de información pertinentes al asunto.</t>
  </si>
  <si>
    <t xml:space="preserve">Meta no programada </t>
  </si>
  <si>
    <t xml:space="preserve">Meta no programada para el periodo </t>
  </si>
  <si>
    <t>Realizar cuatro (4) ferias itinerantes de servicios enfocadas en la atención a la ciudadanía con enfoque diferencial, preferencial e incluyente en el territorio en el marco de la estrategia "Gobierno al Territorio".</t>
  </si>
  <si>
    <t>Ferias itinerantes de servicios</t>
  </si>
  <si>
    <t>Número de ferias itinerantes de servicios realizadas</t>
  </si>
  <si>
    <t>4 ferias realizadas en la vigencia 2024.</t>
  </si>
  <si>
    <t>Actas de asistencia y registro fotográfico de cada feria desarrollada</t>
  </si>
  <si>
    <t>Se llevó a cabo la primer feria itinerante durante el primer trimestre del 2025 , con un enfoque diferencial, preferencial e incluyente, en compañía de Alcaldías Locales de la zona, entidades distritales y entidades privadas cuyo objetivo fue brindar servicios alternos a la comunidad y hacer extensiva a ella la oferta institucional de la Secretaría Distrital de Gobierno, incluyendo otras entidades del distrito, actores locales y comunitarios entre otros. Esta feria se desarrolló el día 29 de marzo en la plazoleta del centro comercial El Ensueño, localidad de Ciudad Bolivar.</t>
  </si>
  <si>
    <t>Acta de los servicios prestados y los ciudadanos beneficiados, incluye planilla de asistencia, piezas publicitarias y registros fotográficos.</t>
  </si>
  <si>
    <t>5</t>
  </si>
  <si>
    <t>Adelantar el seguimiento al 100% de las peticiones ciudadanas registradas, recibidas e ingresadas por el aplicativo Bogotá Te Escucha.</t>
  </si>
  <si>
    <t>Porcentaje de seguimiento a las peticiones  ciudadanas registradas, recibidas e ingresadas por el aplicativo Bogotá Te Escucha.</t>
  </si>
  <si>
    <t>(Número total de peticiones con seguimiento / Número  total de peticiones registradas, recibidas e ingresadas) x 100%</t>
  </si>
  <si>
    <t>Saldo de peticiones pendientes registradas, recibidas e ingresadas con seguimiento adelantado en el periodo a analizar con corte al 1 de enero de 2025.</t>
  </si>
  <si>
    <t>Constante</t>
  </si>
  <si>
    <t>Porcentaje</t>
  </si>
  <si>
    <t>Consolidado de seguimientos efectuados a las peticiones registradas, recibidas e ingresadas por el aplicativo Bogotá Te Escucha.</t>
  </si>
  <si>
    <t>Aplicativo de Gestión Documental ORFEO</t>
  </si>
  <si>
    <t xml:space="preserve">En el primer trimestre del 2025, se efectuó el seguimiento al 100% de las peticiones ciudadanas de cada una de las 24 dependencias de nivel central y las 20 alcaldías locales. Como resultado de este seguimiento se recibieron/registraron 23.134 peticiones, y se gestionaron 17.248, logrando un porcentaje de descongestión del 74% de las peticiones registradas, recibidas e ingresadas. 
Los mecanismos de seguimiento tuvieron por objetivo actuar de manera preventiva cuando estaba por finalizar el plazo de respuesta de la solicitud, y de manera correctiva en los casos en que se superó el tiempo de respuesta establecido por la ley. 
</t>
  </si>
  <si>
    <t>Reportes Semanales seguimiento a peticiones por Alcaldías Locales y Dependencias de Nivel Central.</t>
  </si>
  <si>
    <t>Se alcanzó un avance de 100,00% sobre el programado de la vigencia.</t>
  </si>
  <si>
    <t>6</t>
  </si>
  <si>
    <t>Realizar un (1) reporte mensual a la Oficina Asesora de Planeación de la cantidad de peticiones registradas y clasificadas como sugerencias.</t>
  </si>
  <si>
    <t>Reporte mensual de peticiones registradas y clasificadas como Sugerencias.</t>
  </si>
  <si>
    <t>Número de reportes mensuales de peticiones registradas y clasificadas como sugerencias enviados a la OAP</t>
  </si>
  <si>
    <t>N/A</t>
  </si>
  <si>
    <t>Reporte de peticiones clasificadas como sugerencias.</t>
  </si>
  <si>
    <t>Reporte PQRS Oficina de Servicio Atención a la Ciudadanía y/o Reporte PQRS Secretaria General</t>
  </si>
  <si>
    <t>En el primer trimestre del 2025, se enviaron 3 reportes de peticiones clasificadas como sugerencias a la Oficina Asesora de Planeación, indicando que la cantidad de peticiones recibidas con esta tipología fue de cero.</t>
  </si>
  <si>
    <t>Reporte PQRS Oficina de Servicio Atención a la Ciudadanía y/o Reporte PQRS Secretaria General y Soporte de Correos remitidos a la OAP.</t>
  </si>
  <si>
    <t>Elaborar  doce (12) reportes preventivos mensuales que den cuenta de la cantidad de peticiones vencidas y pendientes de respuesta en las dependencias del nivel central y local de la entidad.</t>
  </si>
  <si>
    <t>Retadora (mejora)</t>
  </si>
  <si>
    <t>Reportes mensuales de peticiones vencidas y pendientes de respuesta.</t>
  </si>
  <si>
    <t>Número de reportes preventivos mensuales proyectados y enviados que den cuenta de las peticiones  vencidas y pendientes de respuesta en las dependencias del nivel central y local de la entidad</t>
  </si>
  <si>
    <t>52 reportes realizados en la vigencia 2024.</t>
  </si>
  <si>
    <t>Reportes semanales enviados por correo que den cuenta de la cantidad de peticiones vencidas y pendientes de respuesta en las dependencias del nivel central y local de la entidad.</t>
  </si>
  <si>
    <t>En el primer trimestre de 2025, se realizaron reportes y alertas preventivas semanales a las dependencias de la Secretaría Distrital de Gobierno, informando la cantidad de peticiones en términos y vencidas. Cabe aclarar que, cada reporte semanal se compone de reportes a promotores de la mejora, alertas de peticiones vencidas y pendientes de respuesta y correos de información preventiva. Por tanto, durante las 13 semanas del trimestre se remitieron 32 reportes los cuales se ven discriminados por fecha de remisión</t>
  </si>
  <si>
    <t>Reporte PQRS Oficina de Servicio Atención a la Ciudadanía y/o Reporte PQRS Secretaria General, correos de alertas e información preventiva remitidos a Alcaldías Locales y Dependencias del Nivel Central.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</si>
  <si>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</si>
  <si>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</si>
  <si>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</si>
  <si>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</si>
  <si>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</si>
  <si>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</si>
  <si>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</si>
  <si>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</si>
  <si>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programada</t>
  </si>
  <si>
    <t>No Aplica</t>
  </si>
  <si>
    <t>8179- Fortalecimiento de la gestión administrativa y operativa de la Secretaria Distrital de Gobierno Bogotá D.C.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</si>
  <si>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</si>
  <si>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</si>
  <si>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</si>
  <si>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</si>
  <si>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</si>
  <si>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</si>
  <si>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</si>
  <si>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</si>
  <si>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 xml:space="preserve">Suma </t>
  </si>
  <si>
    <t>Política 6. Fortalecimiento organizacional y simplificación de procesos</t>
  </si>
  <si>
    <t>Gastos de Funcionamiento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</si>
  <si>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</si>
  <si>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</si>
  <si>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</si>
  <si>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el proceso dio cumplimiento a la meta programada para el periodo</t>
  </si>
  <si>
    <t xml:space="preserve">Reporte de </t>
  </si>
  <si>
    <t>Se alcanzó un avance de 14,00% sobre el programado de la vigencia.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</si>
  <si>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</si>
  <si>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</si>
  <si>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</si>
  <si>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</si>
  <si>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</si>
  <si>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</si>
  <si>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</si>
  <si>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</si>
  <si>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</si>
  <si>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</si>
  <si>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</si>
  <si>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</si>
  <si>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</si>
  <si>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</si>
  <si>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 xml:space="preserve">El proceso dio cumplimiento a la meta programada para el periodo dando respuesta a 139 requerimientos de los 139 instaurados </t>
  </si>
  <si>
    <t>Segun  eporte Sistema Distrital de Gestión de Peticiones Ciudadanas - Bogotá te  EscuchaRadicado No. 20254600138593
Fecha: 07-04-2025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</si>
  <si>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</si>
  <si>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</si>
  <si>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</si>
  <si>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</si>
  <si>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</si>
  <si>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</si>
  <si>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</si>
  <si>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</si>
  <si>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</si>
  <si>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</si>
  <si>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</si>
  <si>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</si>
  <si>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</si>
  <si>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</si>
  <si>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</si>
  <si>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</si>
  <si>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</si>
  <si>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</si>
  <si>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</si>
  <si>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</si>
  <si>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</si>
  <si>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</si>
  <si>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</si>
  <si>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</si>
  <si>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</si>
  <si>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</si>
  <si>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Política 3. Planeación institucional</t>
  </si>
  <si>
    <t>7988 - Fortalecimiento de la capacidad institucional y de los actores sociales para la garantía, promoción y protección de los derechos humanos y de libertad religiosa y de conciencia en Bogotá D.C.</t>
  </si>
  <si>
    <t>Política 4. Gestión Presupuestal y Eficiencia del Gasto Público</t>
  </si>
  <si>
    <t>7993 - Fortalecimiento del tejido social y la reconstrucción de la confianza con la ciudadanía para promover la cultura de la convivencia basada en el diálogo</t>
  </si>
  <si>
    <t>Política 5. Compras y Contratación Pública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</si>
  <si>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</si>
  <si>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</si>
  <si>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</si>
  <si>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</si>
  <si>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</si>
  <si>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</si>
  <si>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</si>
  <si>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</si>
  <si>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Política 11. Transparencia, acceso a la información pública y lucha contra la corrupción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</si>
  <si>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</si>
  <si>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</si>
  <si>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</si>
  <si>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</si>
  <si>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</si>
  <si>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</si>
  <si>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</si>
  <si>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</si>
  <si>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26 de mayo de 2025</t>
  </si>
  <si>
    <t xml:space="preserve">El proceso dio respuesta a 6809 requerimientos ciudadanos de los 6897 insturados durante el periodo  </t>
  </si>
  <si>
    <t>Se alcanzó un avance de 24,68% sobre el programado de la vigencia.</t>
  </si>
  <si>
    <t>Se realiza ajuste teniendo en cuenta el memorando de alcance  Radicado No. 20254600193883 Fecha: 23-05-2025 de la Oficina de Atencion a la Ciudadania sobre la meta transversal No MT4 y MT5, del Plan de Gestión de la Oficina de Atencion a la Ciudadania alcanzó un nivel de desempeño del 99,91% y del 43,02% acumulado para la vigencia</t>
  </si>
  <si>
    <t>Segun  eporte Sistema Distrital de Gestión de Peticiones Ciudadanas - Bogotá te  EscuchaRadicado No. 20254600138593 
Fecha: 07-04-2026  y Radicado No. 20254600193883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</si>
</sst>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8"/>
      <name val="Calibri"/>
      <family val="2"/>
      <scheme val="minor"/>
    </font>
    <font>
      <sz val="11"/>
      <color theme="8" tint="-0.249977111117893"/>
      <name val="Calibri Light"/>
      <family val="2"/>
      <scheme val="major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9" borderId="1" xfId="0" applyFont="1" applyFill="1" applyBorder="1" applyAlignment="1">
      <alignment horizontal="justify" vertical="center" wrapText="1"/>
    </xf>
    <xf numFmtId="0" fontId="4" fillId="9" borderId="1" xfId="0" applyFont="1" applyFill="1" applyBorder="1" applyAlignment="1" applyProtection="1">
      <alignment horizontal="justify" vertical="center" wrapText="1"/>
      <protection locked="0"/>
    </xf>
    <xf numFmtId="9" fontId="4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4" fillId="9" borderId="1" xfId="1" applyFont="1" applyFill="1" applyBorder="1" applyAlignment="1">
      <alignment horizontal="justify" vertical="center" wrapText="1"/>
    </xf>
    <xf numFmtId="9" fontId="4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9" fontId="16" fillId="0" borderId="1" xfId="1" applyFont="1" applyBorder="1" applyAlignment="1">
      <alignment horizontal="justify" vertical="center" wrapText="1"/>
    </xf>
    <xf numFmtId="10" fontId="16" fillId="0" borderId="1" xfId="1" applyNumberFormat="1" applyFont="1" applyBorder="1" applyAlignment="1">
      <alignment horizontal="justify" vertical="center" wrapText="1"/>
    </xf>
    <xf numFmtId="1" fontId="4" fillId="9" borderId="1" xfId="1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9" fontId="1" fillId="0" borderId="1" xfId="1" applyFont="1" applyFill="1" applyBorder="1" applyAlignment="1">
      <alignment horizontal="center" vertical="center" wrapText="1"/>
    </xf>
    <xf numFmtId="9" fontId="1" fillId="9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0" fontId="1" fillId="0" borderId="1" xfId="1" applyNumberFormat="1" applyFont="1" applyBorder="1" applyAlignment="1">
      <alignment horizontal="justify" vertical="center" wrapText="1"/>
    </xf>
    <xf numFmtId="10" fontId="6" fillId="3" borderId="1" xfId="1" applyNumberFormat="1" applyFont="1" applyFill="1" applyBorder="1" applyAlignment="1">
      <alignment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10" fontId="16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right" vertical="center" wrapText="1"/>
    </xf>
    <xf numFmtId="9" fontId="1" fillId="0" borderId="1" xfId="0" applyNumberFormat="1" applyFont="1" applyBorder="1" applyAlignment="1">
      <alignment horizontal="right" vertical="center" wrapText="1"/>
    </xf>
    <xf numFmtId="10" fontId="1" fillId="0" borderId="1" xfId="1" applyNumberFormat="1" applyFont="1" applyBorder="1" applyAlignment="1">
      <alignment horizontal="right" vertical="center" wrapText="1"/>
    </xf>
    <xf numFmtId="1" fontId="1" fillId="0" borderId="1" xfId="1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0" fontId="6" fillId="3" borderId="1" xfId="1" applyNumberFormat="1" applyFont="1" applyFill="1" applyBorder="1" applyAlignment="1">
      <alignment horizontal="right" wrapText="1"/>
    </xf>
    <xf numFmtId="1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164" fontId="16" fillId="0" borderId="1" xfId="1" applyNumberFormat="1" applyFont="1" applyBorder="1" applyAlignment="1">
      <alignment horizontal="right" vertical="center" wrapText="1"/>
    </xf>
    <xf numFmtId="9" fontId="16" fillId="0" borderId="1" xfId="1" applyFont="1" applyBorder="1" applyAlignment="1">
      <alignment horizontal="right" vertical="center" wrapText="1"/>
    </xf>
    <xf numFmtId="9" fontId="16" fillId="0" borderId="1" xfId="0" applyNumberFormat="1" applyFont="1" applyBorder="1" applyAlignment="1">
      <alignment horizontal="right" vertical="center" wrapText="1"/>
    </xf>
    <xf numFmtId="10" fontId="16" fillId="0" borderId="1" xfId="1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wrapText="1"/>
    </xf>
    <xf numFmtId="10" fontId="8" fillId="2" borderId="1" xfId="0" applyNumberFormat="1" applyFont="1" applyFill="1" applyBorder="1" applyAlignment="1">
      <alignment horizontal="right" wrapText="1"/>
    </xf>
    <xf numFmtId="164" fontId="1" fillId="0" borderId="1" xfId="1" applyNumberFormat="1" applyFont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right" wrapText="1"/>
    </xf>
    <xf numFmtId="165" fontId="16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4" fillId="9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9" borderId="2" xfId="0" applyFont="1" applyFill="1" applyBorder="1" applyAlignment="1">
      <alignment horizontal="justify" vertical="center" wrapText="1"/>
    </xf>
    <xf numFmtId="0" fontId="1" fillId="9" borderId="4" xfId="0" applyFont="1" applyFill="1" applyBorder="1" applyAlignment="1">
      <alignment horizontal="justify" vertical="center" wrapText="1"/>
    </xf>
    <xf numFmtId="0" fontId="1" fillId="9" borderId="3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CD4BB7E1-05E1-42FE-908C-3DAA9B14D804}" userId="f71585992275b3c7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3" dT="2024-11-05T20:04:30.42" personId="{CD4BB7E1-05E1-42FE-908C-3DAA9B14D804}" id="{B37A08AE-D78F-415A-BF67-DD0BE578ECF0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baseColWidth="10" defaultColWidth="10.85546875" defaultRowHeight="15" x14ac:dyDescent="0.25"/>
  <cols>
    <col min="1" max="1" width="10.85546875" style="1" customWidth="1"/>
    <col min="2" max="7" width="25.5703125" style="1" customWidth="1"/>
    <col min="8" max="8" width="24.42578125" style="1" customWidth="1"/>
    <col min="9" max="9" width="23.5703125" style="1" customWidth="1"/>
    <col min="10" max="10" width="10" style="1" customWidth="1"/>
    <col min="11" max="11" width="18.42578125" style="1" customWidth="1"/>
    <col min="12" max="12" width="15.85546875" style="1" customWidth="1"/>
    <col min="13" max="16" width="7.28515625" style="1" customWidth="1"/>
    <col min="17" max="17" width="22.5703125" style="1" customWidth="1"/>
    <col min="18" max="18" width="17.85546875" style="1" customWidth="1"/>
    <col min="19" max="19" width="24.42578125" style="1" customWidth="1"/>
    <col min="20" max="20" width="17.85546875" style="1" customWidth="1"/>
    <col min="21" max="23" width="16.5703125" style="1" customWidth="1"/>
    <col min="24" max="24" width="40.28515625" style="1" customWidth="1"/>
    <col min="25" max="28" width="16.5703125" style="1" customWidth="1"/>
    <col min="29" max="29" width="33.42578125" style="1" customWidth="1"/>
    <col min="30" max="33" width="16.5703125" style="1" customWidth="1"/>
    <col min="34" max="34" width="43.7109375" style="1" customWidth="1"/>
    <col min="35" max="35" width="16.5703125" style="1" customWidth="1"/>
    <col min="36" max="37" width="22" style="1" customWidth="1"/>
    <col min="38" max="38" width="16.5703125" style="1" customWidth="1"/>
    <col min="39" max="39" width="34.85546875" style="1" customWidth="1"/>
    <col min="40" max="42" width="16.5703125" style="1" customWidth="1"/>
    <col min="43" max="43" width="21.5703125" style="1" customWidth="1"/>
    <col min="44" max="44" width="39.42578125" style="1" customWidth="1"/>
    <col min="45" max="16384" width="10.85546875" style="1"/>
  </cols>
  <sheetData>
    <row r="1" spans="1:44" s="41" customFormat="1" ht="70.5" customHeight="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 t="s">
        <v>1</v>
      </c>
      <c r="N1" s="135"/>
      <c r="O1" s="135"/>
      <c r="P1" s="135"/>
      <c r="Q1" s="135"/>
    </row>
    <row r="2" spans="1:44" s="43" customFormat="1" ht="23.45" customHeight="1" x14ac:dyDescent="0.25">
      <c r="A2" s="136" t="s">
        <v>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42"/>
      <c r="N2" s="42"/>
      <c r="O2" s="42"/>
      <c r="P2" s="42"/>
      <c r="Q2" s="42"/>
    </row>
    <row r="3" spans="1:44" s="41" customFormat="1" x14ac:dyDescent="0.25"/>
    <row r="4" spans="1:44" s="41" customFormat="1" ht="29.1" customHeight="1" x14ac:dyDescent="0.25">
      <c r="A4" s="122" t="s">
        <v>3</v>
      </c>
      <c r="B4" s="122"/>
      <c r="C4" s="122"/>
      <c r="D4" s="122"/>
      <c r="E4" s="47"/>
      <c r="F4" s="47"/>
      <c r="G4" s="47"/>
      <c r="H4" s="138"/>
      <c r="I4" s="138"/>
      <c r="J4" s="138"/>
      <c r="K4" s="138"/>
      <c r="L4" s="139"/>
    </row>
    <row r="5" spans="1:44" s="41" customFormat="1" ht="15" customHeight="1" x14ac:dyDescent="0.25">
      <c r="A5" s="122"/>
      <c r="B5" s="122"/>
      <c r="C5" s="122"/>
      <c r="D5" s="122"/>
      <c r="E5" s="2"/>
      <c r="F5" s="2"/>
      <c r="G5" s="2"/>
      <c r="H5" s="2" t="s">
        <v>4</v>
      </c>
      <c r="I5" s="140" t="s">
        <v>5</v>
      </c>
      <c r="J5" s="138"/>
      <c r="K5" s="138"/>
      <c r="L5" s="139"/>
    </row>
    <row r="6" spans="1:44" s="41" customFormat="1" x14ac:dyDescent="0.25">
      <c r="A6" s="122"/>
      <c r="B6" s="122"/>
      <c r="C6" s="122"/>
      <c r="D6" s="122"/>
      <c r="E6" s="2"/>
      <c r="F6" s="2"/>
      <c r="G6" s="2"/>
      <c r="H6" s="44"/>
      <c r="I6" s="141" t="s">
        <v>6</v>
      </c>
      <c r="J6" s="141"/>
      <c r="K6" s="141"/>
      <c r="L6" s="141"/>
    </row>
    <row r="7" spans="1:44" s="41" customFormat="1" x14ac:dyDescent="0.25">
      <c r="A7" s="122"/>
      <c r="B7" s="122"/>
      <c r="C7" s="122"/>
      <c r="D7" s="122"/>
      <c r="E7" s="2"/>
      <c r="F7" s="2"/>
      <c r="G7" s="2"/>
      <c r="H7" s="44"/>
      <c r="I7" s="141"/>
      <c r="J7" s="141"/>
      <c r="K7" s="141"/>
      <c r="L7" s="141"/>
    </row>
    <row r="8" spans="1:44" s="41" customFormat="1" x14ac:dyDescent="0.25">
      <c r="A8" s="122"/>
      <c r="B8" s="122"/>
      <c r="C8" s="122"/>
      <c r="D8" s="122"/>
      <c r="E8" s="2"/>
      <c r="F8" s="2"/>
      <c r="G8" s="2"/>
      <c r="H8" s="44"/>
      <c r="I8" s="141"/>
      <c r="J8" s="141"/>
      <c r="K8" s="141"/>
      <c r="L8" s="141"/>
    </row>
    <row r="9" spans="1:44" s="41" customFormat="1" x14ac:dyDescent="0.25"/>
    <row r="10" spans="1:44" ht="14.45" customHeight="1" x14ac:dyDescent="0.25">
      <c r="A10" s="122" t="s">
        <v>7</v>
      </c>
      <c r="B10" s="122"/>
      <c r="C10" s="127" t="s">
        <v>8</v>
      </c>
      <c r="D10" s="128"/>
      <c r="E10" s="128"/>
      <c r="F10" s="128"/>
      <c r="G10" s="129"/>
      <c r="H10" s="123" t="s">
        <v>9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4" t="s">
        <v>10</v>
      </c>
      <c r="T10" s="124" t="s">
        <v>11</v>
      </c>
      <c r="U10" s="92" t="s">
        <v>12</v>
      </c>
      <c r="V10" s="93"/>
      <c r="W10" s="93"/>
      <c r="X10" s="93"/>
      <c r="Y10" s="94"/>
      <c r="Z10" s="98" t="s">
        <v>13</v>
      </c>
      <c r="AA10" s="99"/>
      <c r="AB10" s="99"/>
      <c r="AC10" s="99"/>
      <c r="AD10" s="100"/>
      <c r="AE10" s="104" t="s">
        <v>14</v>
      </c>
      <c r="AF10" s="105"/>
      <c r="AG10" s="105"/>
      <c r="AH10" s="105"/>
      <c r="AI10" s="106"/>
      <c r="AJ10" s="110" t="s">
        <v>15</v>
      </c>
      <c r="AK10" s="111"/>
      <c r="AL10" s="111"/>
      <c r="AM10" s="111"/>
      <c r="AN10" s="112"/>
      <c r="AO10" s="116" t="s">
        <v>16</v>
      </c>
      <c r="AP10" s="117"/>
      <c r="AQ10" s="117"/>
      <c r="AR10" s="118"/>
    </row>
    <row r="11" spans="1:44" ht="14.45" customHeight="1" x14ac:dyDescent="0.25">
      <c r="A11" s="122"/>
      <c r="B11" s="122"/>
      <c r="C11" s="130"/>
      <c r="D11" s="131"/>
      <c r="E11" s="131"/>
      <c r="F11" s="131"/>
      <c r="G11" s="132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5"/>
      <c r="T11" s="125"/>
      <c r="U11" s="95"/>
      <c r="V11" s="96"/>
      <c r="W11" s="96"/>
      <c r="X11" s="96"/>
      <c r="Y11" s="97"/>
      <c r="Z11" s="101"/>
      <c r="AA11" s="102"/>
      <c r="AB11" s="102"/>
      <c r="AC11" s="102"/>
      <c r="AD11" s="103"/>
      <c r="AE11" s="107"/>
      <c r="AF11" s="108"/>
      <c r="AG11" s="108"/>
      <c r="AH11" s="108"/>
      <c r="AI11" s="109"/>
      <c r="AJ11" s="113"/>
      <c r="AK11" s="114"/>
      <c r="AL11" s="114"/>
      <c r="AM11" s="114"/>
      <c r="AN11" s="115"/>
      <c r="AO11" s="119"/>
      <c r="AP11" s="120"/>
      <c r="AQ11" s="120"/>
      <c r="AR11" s="121"/>
    </row>
    <row r="12" spans="1:44" ht="45" x14ac:dyDescent="0.25">
      <c r="A12" s="2" t="s">
        <v>17</v>
      </c>
      <c r="B12" s="2" t="s">
        <v>18</v>
      </c>
      <c r="C12" s="48" t="s">
        <v>19</v>
      </c>
      <c r="D12" s="48" t="s">
        <v>20</v>
      </c>
      <c r="E12" s="48" t="s">
        <v>21</v>
      </c>
      <c r="F12" s="48" t="s">
        <v>22</v>
      </c>
      <c r="G12" s="48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26"/>
      <c r="T12" s="126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5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5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5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5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5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5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5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5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5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5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8"/>
      <c r="N23" s="38"/>
      <c r="O23" s="38"/>
      <c r="P23" s="38"/>
      <c r="Q23" s="39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8"/>
      <c r="N24" s="38"/>
      <c r="O24" s="38"/>
      <c r="P24" s="38"/>
      <c r="Q24" s="39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39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39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5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39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5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39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5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39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5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39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5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39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5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39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5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39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5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39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5">
      <c r="A36" s="40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5">
      <c r="A37" s="40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5">
      <c r="A38" s="40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5">
      <c r="A39" s="40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5">
      <c r="A40" s="40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5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0"/>
  <sheetViews>
    <sheetView tabSelected="1" zoomScale="70" zoomScaleNormal="70" workbookViewId="0">
      <selection activeCell="AR26" sqref="AR2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2.7109375" style="1" customWidth="1"/>
    <col min="4" max="4" width="44.28515625" style="1" bestFit="1" customWidth="1"/>
    <col min="5" max="5" width="10.85546875" style="1" customWidth="1"/>
    <col min="6" max="6" width="24.42578125" style="1" customWidth="1"/>
    <col min="7" max="7" width="23.5703125" style="1" customWidth="1"/>
    <col min="8" max="8" width="15.7109375" style="1" customWidth="1"/>
    <col min="9" max="9" width="18.42578125" style="1" customWidth="1"/>
    <col min="10" max="10" width="15.85546875" style="1" customWidth="1"/>
    <col min="11" max="14" width="7.28515625" style="1" customWidth="1"/>
    <col min="15" max="15" width="22.5703125" style="1" customWidth="1"/>
    <col min="16" max="16" width="17.85546875" style="1" customWidth="1"/>
    <col min="17" max="17" width="24.42578125" style="1" customWidth="1"/>
    <col min="18" max="18" width="17.85546875" style="1" customWidth="1"/>
    <col min="19" max="19" width="19.7109375" style="1" customWidth="1"/>
    <col min="20" max="20" width="21.7109375" style="1" customWidth="1"/>
    <col min="21" max="21" width="25.42578125" style="1" customWidth="1"/>
    <col min="22" max="24" width="16.5703125" style="1" customWidth="1"/>
    <col min="25" max="25" width="40.28515625" style="1" customWidth="1"/>
    <col min="26" max="26" width="16.5703125" style="1" customWidth="1"/>
    <col min="27" max="29" width="16.5703125" style="1" hidden="1" customWidth="1"/>
    <col min="30" max="30" width="33.42578125" style="1" hidden="1" customWidth="1"/>
    <col min="31" max="34" width="16.5703125" style="1" hidden="1" customWidth="1"/>
    <col min="35" max="35" width="43.7109375" style="1" hidden="1" customWidth="1"/>
    <col min="36" max="36" width="16.5703125" style="1" hidden="1" customWidth="1"/>
    <col min="37" max="38" width="22" style="1" hidden="1" customWidth="1"/>
    <col min="39" max="39" width="16.5703125" style="1" hidden="1" customWidth="1"/>
    <col min="40" max="40" width="34.85546875" style="1" hidden="1" customWidth="1"/>
    <col min="41" max="41" width="16.5703125" style="1" hidden="1" customWidth="1"/>
    <col min="42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41" customFormat="1" ht="70.5" customHeight="1" x14ac:dyDescent="0.25">
      <c r="A1" s="133" t="s">
        <v>40</v>
      </c>
      <c r="B1" s="134"/>
      <c r="C1" s="134"/>
      <c r="D1" s="134"/>
      <c r="E1" s="134"/>
      <c r="F1" s="134"/>
      <c r="G1" s="134"/>
      <c r="H1" s="134"/>
      <c r="I1" s="134"/>
      <c r="J1" s="134"/>
      <c r="K1" s="142" t="s">
        <v>41</v>
      </c>
      <c r="L1" s="135"/>
      <c r="M1" s="135"/>
      <c r="N1" s="135"/>
      <c r="O1" s="135"/>
    </row>
    <row r="2" spans="1:45" s="43" customFormat="1" ht="23.45" customHeight="1" x14ac:dyDescent="0.25">
      <c r="A2" s="136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42"/>
      <c r="L2" s="42"/>
      <c r="M2" s="42"/>
      <c r="N2" s="42"/>
      <c r="O2" s="42"/>
    </row>
    <row r="3" spans="1:45" s="41" customFormat="1" x14ac:dyDescent="0.25"/>
    <row r="4" spans="1:45" s="41" customFormat="1" ht="29.1" customHeight="1" x14ac:dyDescent="0.25">
      <c r="A4" s="122" t="s">
        <v>3</v>
      </c>
      <c r="B4" s="122"/>
      <c r="C4" s="122"/>
      <c r="D4" s="143" t="s">
        <v>43</v>
      </c>
      <c r="E4" s="140" t="s">
        <v>44</v>
      </c>
      <c r="F4" s="138"/>
      <c r="G4" s="138"/>
      <c r="H4" s="138"/>
      <c r="I4" s="138"/>
      <c r="J4" s="139"/>
    </row>
    <row r="5" spans="1:45" s="41" customFormat="1" ht="15" customHeight="1" x14ac:dyDescent="0.25">
      <c r="A5" s="122"/>
      <c r="B5" s="122"/>
      <c r="C5" s="122"/>
      <c r="D5" s="143"/>
      <c r="E5" s="2" t="s">
        <v>45</v>
      </c>
      <c r="F5" s="2" t="s">
        <v>4</v>
      </c>
      <c r="G5" s="140" t="s">
        <v>5</v>
      </c>
      <c r="H5" s="138"/>
      <c r="I5" s="138"/>
      <c r="J5" s="139"/>
    </row>
    <row r="6" spans="1:45" s="41" customFormat="1" x14ac:dyDescent="0.25">
      <c r="A6" s="122"/>
      <c r="B6" s="122"/>
      <c r="C6" s="122"/>
      <c r="D6" s="143"/>
      <c r="E6" s="44">
        <v>1</v>
      </c>
      <c r="F6" s="44" t="s">
        <v>46</v>
      </c>
      <c r="G6" s="141" t="s">
        <v>47</v>
      </c>
      <c r="H6" s="141"/>
      <c r="I6" s="141"/>
      <c r="J6" s="141"/>
    </row>
    <row r="7" spans="1:45" s="41" customFormat="1" ht="54.75" customHeight="1" x14ac:dyDescent="0.25">
      <c r="A7" s="122"/>
      <c r="B7" s="122"/>
      <c r="C7" s="122"/>
      <c r="D7" s="143"/>
      <c r="E7" s="44">
        <v>2</v>
      </c>
      <c r="F7" s="44" t="s">
        <v>48</v>
      </c>
      <c r="G7" s="141" t="s">
        <v>49</v>
      </c>
      <c r="H7" s="141"/>
      <c r="I7" s="141"/>
      <c r="J7" s="141"/>
    </row>
    <row r="8" spans="1:45" s="41" customFormat="1" ht="49.5" customHeight="1" x14ac:dyDescent="0.25">
      <c r="A8" s="122"/>
      <c r="B8" s="122"/>
      <c r="C8" s="122"/>
      <c r="D8" s="143"/>
      <c r="E8" s="44">
        <v>3</v>
      </c>
      <c r="F8" s="44" t="s">
        <v>50</v>
      </c>
      <c r="G8" s="141" t="s">
        <v>51</v>
      </c>
      <c r="H8" s="141"/>
      <c r="I8" s="141"/>
      <c r="J8" s="141"/>
    </row>
    <row r="9" spans="1:45" s="41" customFormat="1" ht="69" customHeight="1" x14ac:dyDescent="0.25">
      <c r="A9" s="144"/>
      <c r="B9" s="144"/>
      <c r="C9" s="144"/>
      <c r="D9" s="145"/>
      <c r="E9" s="44">
        <v>4</v>
      </c>
      <c r="F9" s="44" t="s">
        <v>224</v>
      </c>
      <c r="G9" s="146" t="s">
        <v>227</v>
      </c>
      <c r="H9" s="147"/>
      <c r="I9" s="147"/>
      <c r="J9" s="148"/>
    </row>
    <row r="10" spans="1:45" s="41" customFormat="1" x14ac:dyDescent="0.25"/>
    <row r="11" spans="1:45" ht="14.45" customHeight="1" x14ac:dyDescent="0.25">
      <c r="A11" s="122" t="s">
        <v>7</v>
      </c>
      <c r="B11" s="122"/>
      <c r="C11" s="122" t="s">
        <v>52</v>
      </c>
      <c r="D11" s="122"/>
      <c r="E11" s="122"/>
      <c r="F11" s="123" t="s">
        <v>9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4" t="s">
        <v>10</v>
      </c>
      <c r="R11" s="124" t="s">
        <v>11</v>
      </c>
      <c r="S11" s="122" t="s">
        <v>53</v>
      </c>
      <c r="T11" s="122"/>
      <c r="U11" s="122"/>
      <c r="V11" s="92" t="s">
        <v>12</v>
      </c>
      <c r="W11" s="93"/>
      <c r="X11" s="93"/>
      <c r="Y11" s="93"/>
      <c r="Z11" s="94"/>
      <c r="AA11" s="98" t="s">
        <v>13</v>
      </c>
      <c r="AB11" s="99"/>
      <c r="AC11" s="99"/>
      <c r="AD11" s="99"/>
      <c r="AE11" s="100"/>
      <c r="AF11" s="104" t="s">
        <v>14</v>
      </c>
      <c r="AG11" s="105"/>
      <c r="AH11" s="105"/>
      <c r="AI11" s="105"/>
      <c r="AJ11" s="106"/>
      <c r="AK11" s="110" t="s">
        <v>15</v>
      </c>
      <c r="AL11" s="111"/>
      <c r="AM11" s="111"/>
      <c r="AN11" s="111"/>
      <c r="AO11" s="112"/>
      <c r="AP11" s="116" t="s">
        <v>16</v>
      </c>
      <c r="AQ11" s="117"/>
      <c r="AR11" s="117"/>
      <c r="AS11" s="118"/>
    </row>
    <row r="12" spans="1:45" ht="14.45" customHeight="1" x14ac:dyDescent="0.25">
      <c r="A12" s="122"/>
      <c r="B12" s="122"/>
      <c r="C12" s="122"/>
      <c r="D12" s="122"/>
      <c r="E12" s="122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5"/>
      <c r="R12" s="125"/>
      <c r="S12" s="122"/>
      <c r="T12" s="122"/>
      <c r="U12" s="122"/>
      <c r="V12" s="95"/>
      <c r="W12" s="96"/>
      <c r="X12" s="96"/>
      <c r="Y12" s="96"/>
      <c r="Z12" s="97"/>
      <c r="AA12" s="101"/>
      <c r="AB12" s="102"/>
      <c r="AC12" s="102"/>
      <c r="AD12" s="102"/>
      <c r="AE12" s="103"/>
      <c r="AF12" s="107"/>
      <c r="AG12" s="108"/>
      <c r="AH12" s="108"/>
      <c r="AI12" s="108"/>
      <c r="AJ12" s="109"/>
      <c r="AK12" s="113"/>
      <c r="AL12" s="114"/>
      <c r="AM12" s="114"/>
      <c r="AN12" s="114"/>
      <c r="AO12" s="115"/>
      <c r="AP12" s="119"/>
      <c r="AQ12" s="120"/>
      <c r="AR12" s="120"/>
      <c r="AS12" s="121"/>
    </row>
    <row r="13" spans="1:45" ht="45" x14ac:dyDescent="0.25">
      <c r="A13" s="2" t="s">
        <v>17</v>
      </c>
      <c r="B13" s="2" t="s">
        <v>18</v>
      </c>
      <c r="C13" s="2" t="s">
        <v>54</v>
      </c>
      <c r="D13" s="2" t="s">
        <v>55</v>
      </c>
      <c r="E13" s="2" t="s">
        <v>56</v>
      </c>
      <c r="F13" s="20" t="s">
        <v>24</v>
      </c>
      <c r="G13" s="20" t="s">
        <v>25</v>
      </c>
      <c r="H13" s="20" t="s">
        <v>26</v>
      </c>
      <c r="I13" s="20" t="s">
        <v>57</v>
      </c>
      <c r="J13" s="20" t="s">
        <v>28</v>
      </c>
      <c r="K13" s="20" t="s">
        <v>29</v>
      </c>
      <c r="L13" s="20" t="s">
        <v>30</v>
      </c>
      <c r="M13" s="20" t="s">
        <v>31</v>
      </c>
      <c r="N13" s="20" t="s">
        <v>32</v>
      </c>
      <c r="O13" s="20" t="s">
        <v>33</v>
      </c>
      <c r="P13" s="20" t="s">
        <v>34</v>
      </c>
      <c r="Q13" s="126"/>
      <c r="R13" s="126"/>
      <c r="S13" s="2" t="s">
        <v>58</v>
      </c>
      <c r="T13" s="2" t="s">
        <v>22</v>
      </c>
      <c r="U13" s="2" t="s">
        <v>23</v>
      </c>
      <c r="V13" s="3" t="s">
        <v>35</v>
      </c>
      <c r="W13" s="3" t="s">
        <v>36</v>
      </c>
      <c r="X13" s="3" t="s">
        <v>37</v>
      </c>
      <c r="Y13" s="3" t="s">
        <v>38</v>
      </c>
      <c r="Z13" s="3" t="s">
        <v>39</v>
      </c>
      <c r="AA13" s="23" t="s">
        <v>35</v>
      </c>
      <c r="AB13" s="23" t="s">
        <v>36</v>
      </c>
      <c r="AC13" s="23" t="s">
        <v>37</v>
      </c>
      <c r="AD13" s="23" t="s">
        <v>38</v>
      </c>
      <c r="AE13" s="23" t="s">
        <v>39</v>
      </c>
      <c r="AF13" s="24" t="s">
        <v>35</v>
      </c>
      <c r="AG13" s="24" t="s">
        <v>36</v>
      </c>
      <c r="AH13" s="24" t="s">
        <v>37</v>
      </c>
      <c r="AI13" s="24" t="s">
        <v>38</v>
      </c>
      <c r="AJ13" s="24" t="s">
        <v>39</v>
      </c>
      <c r="AK13" s="25" t="s">
        <v>35</v>
      </c>
      <c r="AL13" s="25" t="s">
        <v>36</v>
      </c>
      <c r="AM13" s="25" t="s">
        <v>37</v>
      </c>
      <c r="AN13" s="25" t="s">
        <v>38</v>
      </c>
      <c r="AO13" s="25" t="s">
        <v>39</v>
      </c>
      <c r="AP13" s="4" t="s">
        <v>35</v>
      </c>
      <c r="AQ13" s="4" t="s">
        <v>36</v>
      </c>
      <c r="AR13" s="4" t="s">
        <v>37</v>
      </c>
      <c r="AS13" s="4" t="s">
        <v>38</v>
      </c>
    </row>
    <row r="14" spans="1:45" s="32" customFormat="1" ht="195" x14ac:dyDescent="0.25">
      <c r="A14" s="66">
        <v>3</v>
      </c>
      <c r="B14" s="67" t="s">
        <v>59</v>
      </c>
      <c r="C14" s="26" t="s">
        <v>60</v>
      </c>
      <c r="D14" s="21" t="s">
        <v>61</v>
      </c>
      <c r="E14" s="22" t="s">
        <v>62</v>
      </c>
      <c r="F14" s="21" t="s">
        <v>63</v>
      </c>
      <c r="G14" s="21" t="s">
        <v>64</v>
      </c>
      <c r="H14" s="35" t="s">
        <v>65</v>
      </c>
      <c r="I14" s="21" t="s">
        <v>66</v>
      </c>
      <c r="J14" s="59" t="s">
        <v>67</v>
      </c>
      <c r="K14" s="50">
        <v>0.1</v>
      </c>
      <c r="L14" s="50">
        <v>0.3</v>
      </c>
      <c r="M14" s="50">
        <v>0.6</v>
      </c>
      <c r="N14" s="50">
        <v>0.9</v>
      </c>
      <c r="O14" s="50">
        <v>0.9</v>
      </c>
      <c r="P14" s="21" t="s">
        <v>68</v>
      </c>
      <c r="Q14" s="21" t="s">
        <v>69</v>
      </c>
      <c r="R14" s="21" t="s">
        <v>70</v>
      </c>
      <c r="S14" s="21" t="s">
        <v>71</v>
      </c>
      <c r="T14" s="21" t="s">
        <v>72</v>
      </c>
      <c r="U14" s="21" t="s">
        <v>73</v>
      </c>
      <c r="V14" s="70">
        <f>K14</f>
        <v>0.1</v>
      </c>
      <c r="W14" s="71">
        <v>0.48</v>
      </c>
      <c r="X14" s="72">
        <f>IF(W14/V14&gt;100%,100%,W14/V14)</f>
        <v>1</v>
      </c>
      <c r="Y14" s="21" t="s">
        <v>74</v>
      </c>
      <c r="Z14" s="21" t="s">
        <v>75</v>
      </c>
      <c r="AA14" s="37">
        <f t="shared" ref="AA14" si="0">L14</f>
        <v>0.3</v>
      </c>
      <c r="AB14" s="21"/>
      <c r="AC14" s="64">
        <f>IF(AB14/AA14&gt;100%,100%,AB14/AA14)</f>
        <v>0</v>
      </c>
      <c r="AD14" s="21"/>
      <c r="AE14" s="21"/>
      <c r="AF14" s="37">
        <f t="shared" ref="AF14" si="1">M14</f>
        <v>0.6</v>
      </c>
      <c r="AG14" s="21"/>
      <c r="AH14" s="64">
        <f>IF(AG14/AF14&gt;100%,100%,AG14/AF14)</f>
        <v>0</v>
      </c>
      <c r="AI14" s="21"/>
      <c r="AJ14" s="21"/>
      <c r="AK14" s="37">
        <f t="shared" ref="AK14" si="2">N14</f>
        <v>0.9</v>
      </c>
      <c r="AL14" s="21"/>
      <c r="AM14" s="64">
        <f>IF(AL14/AK14&gt;100%,100%,AL14/AK14)</f>
        <v>0</v>
      </c>
      <c r="AN14" s="21"/>
      <c r="AO14" s="21"/>
      <c r="AP14" s="70">
        <f t="shared" ref="AP14" si="3">O14</f>
        <v>0.9</v>
      </c>
      <c r="AQ14" s="85">
        <f>IFERROR(MAX(W14,AB14,AG14,AL14),0)</f>
        <v>0.48</v>
      </c>
      <c r="AR14" s="72">
        <f>IF(AQ14/AP14&gt;100%,100%,AQ14/AP14)</f>
        <v>0.53333333333333333</v>
      </c>
      <c r="AS14" s="91" t="s">
        <v>76</v>
      </c>
    </row>
    <row r="15" spans="1:45" s="32" customFormat="1" ht="270" x14ac:dyDescent="0.25">
      <c r="A15" s="66">
        <v>3</v>
      </c>
      <c r="B15" s="67" t="s">
        <v>59</v>
      </c>
      <c r="C15" s="51">
        <v>2</v>
      </c>
      <c r="D15" s="59" t="s">
        <v>77</v>
      </c>
      <c r="E15" s="51" t="s">
        <v>62</v>
      </c>
      <c r="F15" s="59" t="s">
        <v>78</v>
      </c>
      <c r="G15" s="22" t="s">
        <v>79</v>
      </c>
      <c r="H15" s="35" t="s">
        <v>80</v>
      </c>
      <c r="I15" s="49" t="s">
        <v>81</v>
      </c>
      <c r="J15" s="59" t="s">
        <v>79</v>
      </c>
      <c r="K15" s="52">
        <v>1</v>
      </c>
      <c r="L15" s="60">
        <v>1</v>
      </c>
      <c r="M15" s="60">
        <v>1</v>
      </c>
      <c r="N15" s="60">
        <v>1</v>
      </c>
      <c r="O15" s="60">
        <v>4</v>
      </c>
      <c r="P15" s="49" t="s">
        <v>68</v>
      </c>
      <c r="Q15" s="21" t="s">
        <v>69</v>
      </c>
      <c r="R15" s="21" t="s">
        <v>70</v>
      </c>
      <c r="S15" s="49" t="s">
        <v>82</v>
      </c>
      <c r="T15" s="49" t="s">
        <v>83</v>
      </c>
      <c r="U15" s="49" t="s">
        <v>73</v>
      </c>
      <c r="V15" s="73">
        <f t="shared" ref="V15:V20" si="4">K15</f>
        <v>1</v>
      </c>
      <c r="W15" s="74">
        <v>1</v>
      </c>
      <c r="X15" s="72">
        <f t="shared" ref="X15:X20" si="5">IF(W15/V15&gt;100%,100%,W15/V15)</f>
        <v>1</v>
      </c>
      <c r="Y15" s="21" t="s">
        <v>84</v>
      </c>
      <c r="Z15" s="21" t="s">
        <v>85</v>
      </c>
      <c r="AA15" s="31">
        <f t="shared" ref="AA15:AA19" si="6">L15</f>
        <v>1</v>
      </c>
      <c r="AB15" s="21"/>
      <c r="AC15" s="64">
        <f t="shared" ref="AC15:AC19" si="7">IF(AB15/AA15&gt;100%,100%,AB15/AA15)</f>
        <v>0</v>
      </c>
      <c r="AD15" s="21"/>
      <c r="AE15" s="21"/>
      <c r="AF15" s="31">
        <f t="shared" ref="AF15:AF19" si="8">M15</f>
        <v>1</v>
      </c>
      <c r="AG15" s="21"/>
      <c r="AH15" s="64">
        <f t="shared" ref="AH15:AH19" si="9">IF(AG15/AF15&gt;100%,100%,AG15/AF15)</f>
        <v>0</v>
      </c>
      <c r="AI15" s="21"/>
      <c r="AJ15" s="21"/>
      <c r="AK15" s="31">
        <f t="shared" ref="AK15:AK20" si="10">N15</f>
        <v>1</v>
      </c>
      <c r="AL15" s="21"/>
      <c r="AM15" s="64">
        <f t="shared" ref="AM15:AM20" si="11">IF(AL15/AK15&gt;100%,100%,AL15/AK15)</f>
        <v>0</v>
      </c>
      <c r="AN15" s="21"/>
      <c r="AO15" s="21"/>
      <c r="AP15" s="74">
        <f t="shared" ref="AP15:AP20" si="12">O15</f>
        <v>4</v>
      </c>
      <c r="AQ15" s="90">
        <f>IFERROR(W15+AB15+AG15+AL15,0)</f>
        <v>1</v>
      </c>
      <c r="AR15" s="72">
        <f t="shared" ref="AR15:AR20" si="13">IF(AQ15/AP15&gt;100%,100%,AQ15/AP15)</f>
        <v>0.25</v>
      </c>
      <c r="AS15" s="91" t="s">
        <v>86</v>
      </c>
    </row>
    <row r="16" spans="1:45" s="32" customFormat="1" ht="180" x14ac:dyDescent="0.25">
      <c r="A16" s="66">
        <v>3</v>
      </c>
      <c r="B16" s="67" t="s">
        <v>59</v>
      </c>
      <c r="C16" s="51">
        <v>3</v>
      </c>
      <c r="D16" s="59" t="s">
        <v>87</v>
      </c>
      <c r="E16" s="22" t="s">
        <v>62</v>
      </c>
      <c r="F16" s="59" t="s">
        <v>88</v>
      </c>
      <c r="G16" s="22" t="s">
        <v>89</v>
      </c>
      <c r="H16" s="35" t="s">
        <v>90</v>
      </c>
      <c r="I16" s="49" t="s">
        <v>81</v>
      </c>
      <c r="J16" s="59" t="s">
        <v>91</v>
      </c>
      <c r="K16" s="52">
        <v>0</v>
      </c>
      <c r="L16" s="60">
        <v>0</v>
      </c>
      <c r="M16" s="60">
        <v>0</v>
      </c>
      <c r="N16" s="60">
        <v>1</v>
      </c>
      <c r="O16" s="60">
        <v>1</v>
      </c>
      <c r="P16" s="49" t="s">
        <v>68</v>
      </c>
      <c r="Q16" s="21" t="s">
        <v>69</v>
      </c>
      <c r="R16" s="21" t="s">
        <v>70</v>
      </c>
      <c r="S16" s="49" t="s">
        <v>92</v>
      </c>
      <c r="T16" s="49" t="s">
        <v>93</v>
      </c>
      <c r="U16" s="49" t="s">
        <v>73</v>
      </c>
      <c r="V16" s="70">
        <f t="shared" si="4"/>
        <v>0</v>
      </c>
      <c r="W16" s="74" t="s">
        <v>94</v>
      </c>
      <c r="X16" s="72" t="s">
        <v>94</v>
      </c>
      <c r="Y16" s="21" t="s">
        <v>94</v>
      </c>
      <c r="Z16" s="21" t="s">
        <v>94</v>
      </c>
      <c r="AA16" s="31">
        <f t="shared" si="6"/>
        <v>0</v>
      </c>
      <c r="AB16" s="21"/>
      <c r="AC16" s="64" t="e">
        <f t="shared" si="7"/>
        <v>#DIV/0!</v>
      </c>
      <c r="AD16" s="21"/>
      <c r="AE16" s="21"/>
      <c r="AF16" s="31">
        <f t="shared" si="8"/>
        <v>0</v>
      </c>
      <c r="AG16" s="21"/>
      <c r="AH16" s="64" t="e">
        <f t="shared" si="9"/>
        <v>#DIV/0!</v>
      </c>
      <c r="AI16" s="21"/>
      <c r="AJ16" s="21"/>
      <c r="AK16" s="31">
        <f t="shared" si="10"/>
        <v>1</v>
      </c>
      <c r="AL16" s="21"/>
      <c r="AM16" s="64">
        <f t="shared" si="11"/>
        <v>0</v>
      </c>
      <c r="AN16" s="21"/>
      <c r="AO16" s="21"/>
      <c r="AP16" s="74">
        <f t="shared" si="12"/>
        <v>1</v>
      </c>
      <c r="AQ16" s="90">
        <f>IFERROR(W16+AB16+AG16+AL16,0)</f>
        <v>0</v>
      </c>
      <c r="AR16" s="72">
        <f t="shared" si="13"/>
        <v>0</v>
      </c>
      <c r="AS16" s="21" t="s">
        <v>95</v>
      </c>
    </row>
    <row r="17" spans="1:45" s="32" customFormat="1" ht="210" x14ac:dyDescent="0.25">
      <c r="A17" s="66">
        <v>3</v>
      </c>
      <c r="B17" s="67" t="s">
        <v>59</v>
      </c>
      <c r="C17" s="51">
        <v>4</v>
      </c>
      <c r="D17" s="59" t="s">
        <v>96</v>
      </c>
      <c r="E17" s="22" t="s">
        <v>62</v>
      </c>
      <c r="F17" s="59" t="s">
        <v>97</v>
      </c>
      <c r="G17" s="22" t="s">
        <v>98</v>
      </c>
      <c r="H17" s="35" t="s">
        <v>99</v>
      </c>
      <c r="I17" s="49" t="s">
        <v>81</v>
      </c>
      <c r="J17" s="59" t="s">
        <v>91</v>
      </c>
      <c r="K17" s="52">
        <v>1</v>
      </c>
      <c r="L17" s="60">
        <v>1</v>
      </c>
      <c r="M17" s="60">
        <v>1</v>
      </c>
      <c r="N17" s="60">
        <v>1</v>
      </c>
      <c r="O17" s="60">
        <v>4</v>
      </c>
      <c r="P17" s="49" t="s">
        <v>68</v>
      </c>
      <c r="Q17" s="21" t="s">
        <v>69</v>
      </c>
      <c r="R17" s="21" t="s">
        <v>70</v>
      </c>
      <c r="S17" s="49" t="s">
        <v>100</v>
      </c>
      <c r="T17" s="49" t="s">
        <v>93</v>
      </c>
      <c r="U17" s="49" t="s">
        <v>73</v>
      </c>
      <c r="V17" s="73">
        <f t="shared" si="4"/>
        <v>1</v>
      </c>
      <c r="W17" s="74">
        <v>1</v>
      </c>
      <c r="X17" s="72">
        <f t="shared" si="5"/>
        <v>1</v>
      </c>
      <c r="Y17" s="21" t="s">
        <v>101</v>
      </c>
      <c r="Z17" s="21" t="s">
        <v>102</v>
      </c>
      <c r="AA17" s="31">
        <f t="shared" si="6"/>
        <v>1</v>
      </c>
      <c r="AB17" s="21"/>
      <c r="AC17" s="64">
        <f t="shared" si="7"/>
        <v>0</v>
      </c>
      <c r="AD17" s="21"/>
      <c r="AE17" s="21"/>
      <c r="AF17" s="31">
        <f t="shared" si="8"/>
        <v>1</v>
      </c>
      <c r="AG17" s="21"/>
      <c r="AH17" s="64">
        <f t="shared" si="9"/>
        <v>0</v>
      </c>
      <c r="AI17" s="21"/>
      <c r="AJ17" s="21"/>
      <c r="AK17" s="31">
        <f t="shared" si="10"/>
        <v>1</v>
      </c>
      <c r="AL17" s="21"/>
      <c r="AM17" s="64">
        <f t="shared" si="11"/>
        <v>0</v>
      </c>
      <c r="AN17" s="21"/>
      <c r="AO17" s="21"/>
      <c r="AP17" s="74">
        <f t="shared" si="12"/>
        <v>4</v>
      </c>
      <c r="AQ17" s="90">
        <f>IFERROR(W17+AB17+AG17+AL17,0)</f>
        <v>1</v>
      </c>
      <c r="AR17" s="72">
        <f t="shared" si="13"/>
        <v>0.25</v>
      </c>
      <c r="AS17" s="91" t="s">
        <v>86</v>
      </c>
    </row>
    <row r="18" spans="1:45" s="32" customFormat="1" ht="270" x14ac:dyDescent="0.25">
      <c r="A18" s="66">
        <v>3</v>
      </c>
      <c r="B18" s="67" t="s">
        <v>59</v>
      </c>
      <c r="C18" s="26" t="s">
        <v>103</v>
      </c>
      <c r="D18" s="59" t="s">
        <v>104</v>
      </c>
      <c r="E18" s="22" t="s">
        <v>62</v>
      </c>
      <c r="F18" s="59" t="s">
        <v>105</v>
      </c>
      <c r="G18" s="22" t="s">
        <v>106</v>
      </c>
      <c r="H18" s="35" t="s">
        <v>107</v>
      </c>
      <c r="I18" s="49" t="s">
        <v>108</v>
      </c>
      <c r="J18" s="59" t="s">
        <v>109</v>
      </c>
      <c r="K18" s="61">
        <v>1</v>
      </c>
      <c r="L18" s="61">
        <v>1</v>
      </c>
      <c r="M18" s="61">
        <v>1</v>
      </c>
      <c r="N18" s="61">
        <v>1</v>
      </c>
      <c r="O18" s="62">
        <v>1</v>
      </c>
      <c r="P18" s="49" t="s">
        <v>68</v>
      </c>
      <c r="Q18" s="21" t="s">
        <v>69</v>
      </c>
      <c r="R18" s="21" t="s">
        <v>70</v>
      </c>
      <c r="S18" s="49" t="s">
        <v>110</v>
      </c>
      <c r="T18" s="49" t="s">
        <v>111</v>
      </c>
      <c r="U18" s="49" t="s">
        <v>73</v>
      </c>
      <c r="V18" s="70">
        <f t="shared" si="4"/>
        <v>1</v>
      </c>
      <c r="W18" s="71">
        <v>1</v>
      </c>
      <c r="X18" s="72">
        <f t="shared" si="5"/>
        <v>1</v>
      </c>
      <c r="Y18" s="21" t="s">
        <v>112</v>
      </c>
      <c r="Z18" s="21" t="s">
        <v>113</v>
      </c>
      <c r="AA18" s="37">
        <f t="shared" si="6"/>
        <v>1</v>
      </c>
      <c r="AB18" s="21"/>
      <c r="AC18" s="64">
        <f t="shared" si="7"/>
        <v>0</v>
      </c>
      <c r="AD18" s="21"/>
      <c r="AE18" s="21"/>
      <c r="AF18" s="37">
        <f t="shared" si="8"/>
        <v>1</v>
      </c>
      <c r="AG18" s="21"/>
      <c r="AH18" s="64">
        <f t="shared" si="9"/>
        <v>0</v>
      </c>
      <c r="AI18" s="21"/>
      <c r="AJ18" s="21"/>
      <c r="AK18" s="37">
        <f t="shared" si="10"/>
        <v>1</v>
      </c>
      <c r="AL18" s="21"/>
      <c r="AM18" s="64">
        <f t="shared" si="11"/>
        <v>0</v>
      </c>
      <c r="AN18" s="21"/>
      <c r="AO18" s="21"/>
      <c r="AP18" s="70">
        <f t="shared" si="12"/>
        <v>1</v>
      </c>
      <c r="AQ18" s="85">
        <f>AVERAGE(W18,AB18,AG18,AL18)</f>
        <v>1</v>
      </c>
      <c r="AR18" s="72">
        <f t="shared" si="13"/>
        <v>1</v>
      </c>
      <c r="AS18" s="91" t="s">
        <v>114</v>
      </c>
    </row>
    <row r="19" spans="1:45" s="32" customFormat="1" ht="150" x14ac:dyDescent="0.25">
      <c r="A19" s="66">
        <v>3</v>
      </c>
      <c r="B19" s="67" t="s">
        <v>59</v>
      </c>
      <c r="C19" s="26" t="s">
        <v>115</v>
      </c>
      <c r="D19" s="59" t="s">
        <v>116</v>
      </c>
      <c r="E19" s="22" t="s">
        <v>62</v>
      </c>
      <c r="F19" s="59" t="s">
        <v>117</v>
      </c>
      <c r="G19" s="22" t="s">
        <v>118</v>
      </c>
      <c r="H19" s="35" t="s">
        <v>119</v>
      </c>
      <c r="I19" s="49" t="s">
        <v>81</v>
      </c>
      <c r="J19" s="59" t="s">
        <v>91</v>
      </c>
      <c r="K19" s="52">
        <v>3</v>
      </c>
      <c r="L19" s="60">
        <v>3</v>
      </c>
      <c r="M19" s="60">
        <v>3</v>
      </c>
      <c r="N19" s="60">
        <v>3</v>
      </c>
      <c r="O19" s="60">
        <v>12</v>
      </c>
      <c r="P19" s="49" t="s">
        <v>68</v>
      </c>
      <c r="Q19" s="21" t="s">
        <v>69</v>
      </c>
      <c r="R19" s="21" t="s">
        <v>70</v>
      </c>
      <c r="S19" s="49" t="s">
        <v>120</v>
      </c>
      <c r="T19" s="49" t="s">
        <v>121</v>
      </c>
      <c r="U19" s="49" t="s">
        <v>73</v>
      </c>
      <c r="V19" s="73">
        <f t="shared" si="4"/>
        <v>3</v>
      </c>
      <c r="W19" s="74">
        <v>3</v>
      </c>
      <c r="X19" s="72">
        <f t="shared" si="5"/>
        <v>1</v>
      </c>
      <c r="Y19" s="21" t="s">
        <v>122</v>
      </c>
      <c r="Z19" s="21" t="s">
        <v>123</v>
      </c>
      <c r="AA19" s="31">
        <f t="shared" si="6"/>
        <v>3</v>
      </c>
      <c r="AB19" s="21"/>
      <c r="AC19" s="64">
        <f t="shared" si="7"/>
        <v>0</v>
      </c>
      <c r="AD19" s="21"/>
      <c r="AE19" s="21"/>
      <c r="AF19" s="31">
        <f t="shared" si="8"/>
        <v>3</v>
      </c>
      <c r="AG19" s="21"/>
      <c r="AH19" s="64">
        <f t="shared" si="9"/>
        <v>0</v>
      </c>
      <c r="AI19" s="21"/>
      <c r="AJ19" s="21"/>
      <c r="AK19" s="31">
        <f t="shared" si="10"/>
        <v>3</v>
      </c>
      <c r="AL19" s="21"/>
      <c r="AM19" s="64">
        <f t="shared" si="11"/>
        <v>0</v>
      </c>
      <c r="AN19" s="21"/>
      <c r="AO19" s="21"/>
      <c r="AP19" s="74">
        <f t="shared" si="12"/>
        <v>12</v>
      </c>
      <c r="AQ19" s="90">
        <f>IFERROR(W19+AB19+AG19+AL19,0)</f>
        <v>3</v>
      </c>
      <c r="AR19" s="72">
        <f t="shared" si="13"/>
        <v>0.25</v>
      </c>
      <c r="AS19" s="91" t="s">
        <v>86</v>
      </c>
    </row>
    <row r="20" spans="1:45" ht="210" x14ac:dyDescent="0.25">
      <c r="A20" s="66">
        <v>3</v>
      </c>
      <c r="B20" s="67" t="s">
        <v>59</v>
      </c>
      <c r="C20" s="58">
        <v>7</v>
      </c>
      <c r="D20" s="68" t="s">
        <v>124</v>
      </c>
      <c r="E20" s="22" t="s">
        <v>125</v>
      </c>
      <c r="F20" s="59" t="s">
        <v>126</v>
      </c>
      <c r="G20" s="22" t="s">
        <v>127</v>
      </c>
      <c r="H20" s="35" t="s">
        <v>128</v>
      </c>
      <c r="I20" s="49" t="s">
        <v>81</v>
      </c>
      <c r="J20" s="59" t="s">
        <v>91</v>
      </c>
      <c r="K20" s="52">
        <v>36</v>
      </c>
      <c r="L20" s="60">
        <v>36</v>
      </c>
      <c r="M20" s="60">
        <v>36</v>
      </c>
      <c r="N20" s="60">
        <v>36</v>
      </c>
      <c r="O20" s="60">
        <v>144</v>
      </c>
      <c r="P20" s="49" t="s">
        <v>68</v>
      </c>
      <c r="Q20" s="21" t="s">
        <v>69</v>
      </c>
      <c r="R20" s="21" t="s">
        <v>70</v>
      </c>
      <c r="S20" s="49" t="s">
        <v>129</v>
      </c>
      <c r="T20" s="49" t="s">
        <v>121</v>
      </c>
      <c r="U20" s="49" t="s">
        <v>73</v>
      </c>
      <c r="V20" s="73">
        <f t="shared" si="4"/>
        <v>36</v>
      </c>
      <c r="W20" s="74">
        <v>36</v>
      </c>
      <c r="X20" s="72">
        <f t="shared" si="5"/>
        <v>1</v>
      </c>
      <c r="Y20" s="63" t="s">
        <v>130</v>
      </c>
      <c r="Z20" s="63" t="s">
        <v>131</v>
      </c>
      <c r="AA20" s="31">
        <f t="shared" ref="AA20" si="14">L20</f>
        <v>36</v>
      </c>
      <c r="AB20" s="21"/>
      <c r="AC20" s="64">
        <f t="shared" ref="AC20" si="15">IF(AB20/AA20&gt;100%,100%,AB20/AA20)</f>
        <v>0</v>
      </c>
      <c r="AD20" s="63"/>
      <c r="AE20" s="63"/>
      <c r="AF20" s="31">
        <f t="shared" ref="AF20" si="16">M20</f>
        <v>36</v>
      </c>
      <c r="AG20" s="21"/>
      <c r="AH20" s="64">
        <f t="shared" ref="AH20" si="17">IF(AG20/AF20&gt;100%,100%,AG20/AF20)</f>
        <v>0</v>
      </c>
      <c r="AI20" s="63"/>
      <c r="AJ20" s="63"/>
      <c r="AK20" s="31">
        <f t="shared" si="10"/>
        <v>36</v>
      </c>
      <c r="AL20" s="63"/>
      <c r="AM20" s="64">
        <f t="shared" si="11"/>
        <v>0</v>
      </c>
      <c r="AN20" s="63"/>
      <c r="AO20" s="63"/>
      <c r="AP20" s="74">
        <f t="shared" si="12"/>
        <v>144</v>
      </c>
      <c r="AQ20" s="90">
        <f>IFERROR(W20+AB20+AG20+AL20,0)</f>
        <v>36</v>
      </c>
      <c r="AR20" s="72">
        <f t="shared" si="13"/>
        <v>0.25</v>
      </c>
      <c r="AS20" s="91" t="s">
        <v>86</v>
      </c>
    </row>
    <row r="21" spans="1:45" s="5" customFormat="1" ht="15.75" x14ac:dyDescent="0.25">
      <c r="A21" s="10"/>
      <c r="B21" s="10"/>
      <c r="C21" s="10"/>
      <c r="D21" s="13" t="s">
        <v>132</v>
      </c>
      <c r="E21" s="10"/>
      <c r="F21" s="10"/>
      <c r="G21" s="10"/>
      <c r="H21" s="10"/>
      <c r="I21" s="10"/>
      <c r="J21" s="10"/>
      <c r="K21" s="15"/>
      <c r="L21" s="15"/>
      <c r="M21" s="15"/>
      <c r="N21" s="15"/>
      <c r="O21" s="15"/>
      <c r="P21" s="10"/>
      <c r="Q21" s="10"/>
      <c r="R21" s="10"/>
      <c r="S21" s="10"/>
      <c r="T21" s="10"/>
      <c r="U21" s="10"/>
      <c r="V21" s="16"/>
      <c r="W21" s="16"/>
      <c r="X21" s="75">
        <f>AVERAGE(X14,X15,X17,X18,X19,X20)*80%</f>
        <v>0.8</v>
      </c>
      <c r="Y21" s="15"/>
      <c r="Z21" s="15"/>
      <c r="AA21" s="15"/>
      <c r="AB21" s="15"/>
      <c r="AC21" s="15" t="e">
        <f>AVERAGE(AC14:AC19)*80%</f>
        <v>#DIV/0!</v>
      </c>
      <c r="AD21" s="15"/>
      <c r="AE21" s="15"/>
      <c r="AF21" s="15"/>
      <c r="AG21" s="15"/>
      <c r="AH21" s="15" t="e">
        <f>AVERAGE(AH14:AH19)*80%</f>
        <v>#DIV/0!</v>
      </c>
      <c r="AI21" s="15"/>
      <c r="AJ21" s="15"/>
      <c r="AK21" s="15"/>
      <c r="AL21" s="15"/>
      <c r="AM21" s="65">
        <f>AVERAGE(AM14:AM19)*80%</f>
        <v>0</v>
      </c>
      <c r="AN21" s="10"/>
      <c r="AO21" s="10"/>
      <c r="AP21" s="16"/>
      <c r="AQ21" s="86"/>
      <c r="AR21" s="75">
        <f>AVERAGE(AR14,AR15,AR17,AR18,AR19,AR20)*80%</f>
        <v>0.33777777777777779</v>
      </c>
      <c r="AS21" s="10"/>
    </row>
    <row r="22" spans="1:45" s="32" customFormat="1" ht="120" x14ac:dyDescent="0.25">
      <c r="A22" s="40">
        <v>3</v>
      </c>
      <c r="B22" s="27" t="s">
        <v>59</v>
      </c>
      <c r="C22" s="40" t="s">
        <v>133</v>
      </c>
      <c r="D22" s="27" t="s">
        <v>134</v>
      </c>
      <c r="E22" s="27" t="s">
        <v>135</v>
      </c>
      <c r="F22" s="27" t="s">
        <v>136</v>
      </c>
      <c r="G22" s="27" t="s">
        <v>137</v>
      </c>
      <c r="H22" s="27" t="s">
        <v>138</v>
      </c>
      <c r="I22" s="28" t="s">
        <v>108</v>
      </c>
      <c r="J22" s="29" t="s">
        <v>139</v>
      </c>
      <c r="K22" s="30" t="s">
        <v>140</v>
      </c>
      <c r="L22" s="30">
        <v>0.8</v>
      </c>
      <c r="M22" s="30" t="s">
        <v>140</v>
      </c>
      <c r="N22" s="30">
        <v>0.8</v>
      </c>
      <c r="O22" s="30">
        <v>0.8</v>
      </c>
      <c r="P22" s="27" t="s">
        <v>68</v>
      </c>
      <c r="Q22" s="54" t="s">
        <v>141</v>
      </c>
      <c r="R22" s="54" t="s">
        <v>142</v>
      </c>
      <c r="S22" s="27" t="s">
        <v>143</v>
      </c>
      <c r="T22" s="27" t="s">
        <v>144</v>
      </c>
      <c r="U22" s="27" t="s">
        <v>145</v>
      </c>
      <c r="V22" s="76" t="str">
        <f t="shared" ref="V22:V28" si="18">K22</f>
        <v>No programada</v>
      </c>
      <c r="W22" s="77" t="s">
        <v>94</v>
      </c>
      <c r="X22" s="78" t="s">
        <v>94</v>
      </c>
      <c r="Y22" s="54" t="s">
        <v>94</v>
      </c>
      <c r="Z22" s="54" t="s">
        <v>94</v>
      </c>
      <c r="AA22" s="53">
        <f>L22</f>
        <v>0.8</v>
      </c>
      <c r="AB22" s="54"/>
      <c r="AC22" s="69">
        <f t="shared" ref="AC22:AC28" si="19">IF(AB22/AA22&gt;100%,100%,AB22/AA22)</f>
        <v>0</v>
      </c>
      <c r="AD22" s="54"/>
      <c r="AE22" s="54"/>
      <c r="AF22" s="53" t="str">
        <f>M22</f>
        <v>No programada</v>
      </c>
      <c r="AG22" s="54"/>
      <c r="AH22" s="56" t="e">
        <f t="shared" ref="AH22:AH28" si="20">IF(AG22/AF22&gt;100%,100%,AG22/AF22)</f>
        <v>#VALUE!</v>
      </c>
      <c r="AI22" s="54"/>
      <c r="AJ22" s="54"/>
      <c r="AK22" s="53">
        <f>N22</f>
        <v>0.8</v>
      </c>
      <c r="AL22" s="54"/>
      <c r="AM22" s="56">
        <f t="shared" ref="AM22:AM28" si="21">IF(AL22/AK22&gt;100%,100%,AL22/AK22)</f>
        <v>0</v>
      </c>
      <c r="AN22" s="54"/>
      <c r="AO22" s="54"/>
      <c r="AP22" s="80">
        <f t="shared" ref="AP22:AP28" si="22">O22</f>
        <v>0.8</v>
      </c>
      <c r="AQ22" s="82">
        <f>IFERROR(AVERAGE(W22,AB22,AG22,AL22)*0.25,0)</f>
        <v>0</v>
      </c>
      <c r="AR22" s="81">
        <f t="shared" ref="AR22:AR28" si="23">IF(AQ22/AP22&gt;100%,100%,AQ22/AP22)</f>
        <v>0</v>
      </c>
      <c r="AS22" s="54" t="s">
        <v>95</v>
      </c>
    </row>
    <row r="23" spans="1:45" s="32" customFormat="1" ht="90" x14ac:dyDescent="0.25">
      <c r="A23" s="40">
        <v>3</v>
      </c>
      <c r="B23" s="27" t="s">
        <v>59</v>
      </c>
      <c r="C23" s="40" t="s">
        <v>146</v>
      </c>
      <c r="D23" s="27" t="s">
        <v>147</v>
      </c>
      <c r="E23" s="27" t="s">
        <v>135</v>
      </c>
      <c r="F23" s="27" t="s">
        <v>148</v>
      </c>
      <c r="G23" s="27" t="s">
        <v>149</v>
      </c>
      <c r="H23" s="27" t="s">
        <v>150</v>
      </c>
      <c r="I23" s="28" t="s">
        <v>151</v>
      </c>
      <c r="J23" s="28" t="s">
        <v>148</v>
      </c>
      <c r="K23" s="33">
        <v>0.14000000000000001</v>
      </c>
      <c r="L23" s="33">
        <v>0.28999999999999998</v>
      </c>
      <c r="M23" s="33">
        <v>7.0000000000000007E-2</v>
      </c>
      <c r="N23" s="33">
        <v>0.5</v>
      </c>
      <c r="O23" s="33">
        <v>1</v>
      </c>
      <c r="P23" s="27" t="s">
        <v>68</v>
      </c>
      <c r="Q23" s="54" t="s">
        <v>152</v>
      </c>
      <c r="R23" s="54" t="s">
        <v>153</v>
      </c>
      <c r="S23" s="27" t="s">
        <v>154</v>
      </c>
      <c r="T23" s="27" t="s">
        <v>155</v>
      </c>
      <c r="U23" s="27" t="s">
        <v>156</v>
      </c>
      <c r="V23" s="79">
        <f t="shared" si="18"/>
        <v>0.14000000000000001</v>
      </c>
      <c r="W23" s="80">
        <v>0.14000000000000001</v>
      </c>
      <c r="X23" s="81">
        <f t="shared" ref="X23:X26" si="24">IF(W23/V23&gt;100%,100%,W23/V23)</f>
        <v>1</v>
      </c>
      <c r="Y23" s="54" t="s">
        <v>157</v>
      </c>
      <c r="Z23" s="54" t="s">
        <v>158</v>
      </c>
      <c r="AA23" s="55">
        <f>L23</f>
        <v>0.28999999999999998</v>
      </c>
      <c r="AB23" s="54"/>
      <c r="AC23" s="69">
        <f t="shared" si="19"/>
        <v>0</v>
      </c>
      <c r="AD23" s="54"/>
      <c r="AE23" s="54"/>
      <c r="AF23" s="55">
        <f>M23</f>
        <v>7.0000000000000007E-2</v>
      </c>
      <c r="AG23" s="54"/>
      <c r="AH23" s="56">
        <f t="shared" si="20"/>
        <v>0</v>
      </c>
      <c r="AI23" s="54"/>
      <c r="AJ23" s="54"/>
      <c r="AK23" s="55">
        <f>N23</f>
        <v>0.5</v>
      </c>
      <c r="AL23" s="54"/>
      <c r="AM23" s="56">
        <f t="shared" si="21"/>
        <v>0</v>
      </c>
      <c r="AN23" s="54"/>
      <c r="AO23" s="54"/>
      <c r="AP23" s="79">
        <f t="shared" si="22"/>
        <v>1</v>
      </c>
      <c r="AQ23" s="78">
        <f>IFERROR(W23+AB23+AG23+AL23,0)</f>
        <v>0.14000000000000001</v>
      </c>
      <c r="AR23" s="81">
        <f t="shared" si="23"/>
        <v>0.14000000000000001</v>
      </c>
      <c r="AS23" s="54" t="s">
        <v>159</v>
      </c>
    </row>
    <row r="24" spans="1:45" s="32" customFormat="1" ht="90" x14ac:dyDescent="0.25">
      <c r="A24" s="40">
        <v>3</v>
      </c>
      <c r="B24" s="27" t="s">
        <v>59</v>
      </c>
      <c r="C24" s="40" t="s">
        <v>160</v>
      </c>
      <c r="D24" s="27" t="s">
        <v>161</v>
      </c>
      <c r="E24" s="27" t="s">
        <v>135</v>
      </c>
      <c r="F24" s="27" t="s">
        <v>162</v>
      </c>
      <c r="G24" s="27" t="s">
        <v>163</v>
      </c>
      <c r="H24" s="27" t="s">
        <v>119</v>
      </c>
      <c r="I24" s="28" t="s">
        <v>81</v>
      </c>
      <c r="J24" s="28" t="s">
        <v>162</v>
      </c>
      <c r="K24" s="33">
        <v>0</v>
      </c>
      <c r="L24" s="57">
        <v>1</v>
      </c>
      <c r="M24" s="33">
        <v>0</v>
      </c>
      <c r="N24" s="57">
        <v>1</v>
      </c>
      <c r="O24" s="57">
        <v>2</v>
      </c>
      <c r="P24" s="27" t="s">
        <v>68</v>
      </c>
      <c r="Q24" s="54" t="s">
        <v>152</v>
      </c>
      <c r="R24" s="54" t="s">
        <v>153</v>
      </c>
      <c r="S24" s="27" t="s">
        <v>164</v>
      </c>
      <c r="T24" s="27" t="s">
        <v>164</v>
      </c>
      <c r="U24" s="27" t="s">
        <v>165</v>
      </c>
      <c r="V24" s="79">
        <f t="shared" si="18"/>
        <v>0</v>
      </c>
      <c r="W24" s="77" t="s">
        <v>94</v>
      </c>
      <c r="X24" s="81" t="s">
        <v>94</v>
      </c>
      <c r="Y24" s="54" t="s">
        <v>94</v>
      </c>
      <c r="Z24" s="54" t="s">
        <v>94</v>
      </c>
      <c r="AA24" s="53">
        <f>L24</f>
        <v>1</v>
      </c>
      <c r="AB24" s="54"/>
      <c r="AC24" s="69">
        <f t="shared" si="19"/>
        <v>0</v>
      </c>
      <c r="AD24" s="54"/>
      <c r="AE24" s="54"/>
      <c r="AF24" s="53">
        <f>M24</f>
        <v>0</v>
      </c>
      <c r="AG24" s="54"/>
      <c r="AH24" s="56" t="e">
        <f t="shared" si="20"/>
        <v>#DIV/0!</v>
      </c>
      <c r="AI24" s="54"/>
      <c r="AJ24" s="54"/>
      <c r="AK24" s="53">
        <f>N24</f>
        <v>1</v>
      </c>
      <c r="AL24" s="54"/>
      <c r="AM24" s="56">
        <f t="shared" si="21"/>
        <v>0</v>
      </c>
      <c r="AN24" s="54"/>
      <c r="AO24" s="54"/>
      <c r="AP24" s="77">
        <f t="shared" si="22"/>
        <v>2</v>
      </c>
      <c r="AQ24" s="82">
        <f>IFERROR(W24+AB24+AG24+AL24,0)</f>
        <v>0</v>
      </c>
      <c r="AR24" s="81">
        <f t="shared" si="23"/>
        <v>0</v>
      </c>
      <c r="AS24" s="54" t="s">
        <v>95</v>
      </c>
    </row>
    <row r="25" spans="1:45" s="32" customFormat="1" ht="180" x14ac:dyDescent="0.25">
      <c r="A25" s="40">
        <v>3</v>
      </c>
      <c r="B25" s="27" t="s">
        <v>59</v>
      </c>
      <c r="C25" s="40" t="s">
        <v>166</v>
      </c>
      <c r="D25" s="27" t="s">
        <v>167</v>
      </c>
      <c r="E25" s="27" t="s">
        <v>135</v>
      </c>
      <c r="F25" s="27" t="s">
        <v>168</v>
      </c>
      <c r="G25" s="27" t="s">
        <v>169</v>
      </c>
      <c r="H25" s="27" t="s">
        <v>170</v>
      </c>
      <c r="I25" s="28" t="s">
        <v>81</v>
      </c>
      <c r="J25" s="28" t="s">
        <v>168</v>
      </c>
      <c r="K25" s="33">
        <v>1</v>
      </c>
      <c r="L25" s="33">
        <v>0</v>
      </c>
      <c r="M25" s="33">
        <v>0</v>
      </c>
      <c r="N25" s="33">
        <v>0</v>
      </c>
      <c r="O25" s="33">
        <v>1</v>
      </c>
      <c r="P25" s="27" t="s">
        <v>68</v>
      </c>
      <c r="Q25" s="54" t="s">
        <v>69</v>
      </c>
      <c r="R25" s="54" t="s">
        <v>142</v>
      </c>
      <c r="S25" s="27" t="s">
        <v>171</v>
      </c>
      <c r="T25" s="27" t="s">
        <v>172</v>
      </c>
      <c r="U25" s="27" t="s">
        <v>173</v>
      </c>
      <c r="V25" s="79">
        <f t="shared" si="18"/>
        <v>1</v>
      </c>
      <c r="W25" s="82">
        <f>139/139</f>
        <v>1</v>
      </c>
      <c r="X25" s="81">
        <f t="shared" si="24"/>
        <v>1</v>
      </c>
      <c r="Y25" s="54" t="s">
        <v>174</v>
      </c>
      <c r="Z25" s="54" t="s">
        <v>175</v>
      </c>
      <c r="AA25" s="53">
        <f>L25</f>
        <v>0</v>
      </c>
      <c r="AB25" s="54"/>
      <c r="AC25" s="69" t="e">
        <f t="shared" si="19"/>
        <v>#DIV/0!</v>
      </c>
      <c r="AD25" s="54"/>
      <c r="AE25" s="54"/>
      <c r="AF25" s="53">
        <f>M25</f>
        <v>0</v>
      </c>
      <c r="AG25" s="54"/>
      <c r="AH25" s="56" t="e">
        <f t="shared" si="20"/>
        <v>#DIV/0!</v>
      </c>
      <c r="AI25" s="54"/>
      <c r="AJ25" s="54"/>
      <c r="AK25" s="53">
        <f>N25</f>
        <v>0</v>
      </c>
      <c r="AL25" s="54"/>
      <c r="AM25" s="56" t="e">
        <f t="shared" si="21"/>
        <v>#DIV/0!</v>
      </c>
      <c r="AN25" s="54"/>
      <c r="AO25" s="54"/>
      <c r="AP25" s="80">
        <f t="shared" si="22"/>
        <v>1</v>
      </c>
      <c r="AQ25" s="82">
        <f>IFERROR(W25+AB25+AG25+AL25,0)</f>
        <v>1</v>
      </c>
      <c r="AR25" s="81">
        <f t="shared" si="23"/>
        <v>1</v>
      </c>
      <c r="AS25" s="54" t="s">
        <v>114</v>
      </c>
    </row>
    <row r="26" spans="1:45" s="32" customFormat="1" ht="225" x14ac:dyDescent="0.25">
      <c r="A26" s="40">
        <v>3</v>
      </c>
      <c r="B26" s="27" t="s">
        <v>59</v>
      </c>
      <c r="C26" s="40" t="s">
        <v>176</v>
      </c>
      <c r="D26" s="27" t="s">
        <v>177</v>
      </c>
      <c r="E26" s="27" t="s">
        <v>135</v>
      </c>
      <c r="F26" s="27" t="s">
        <v>178</v>
      </c>
      <c r="G26" s="27" t="s">
        <v>179</v>
      </c>
      <c r="H26" s="27" t="s">
        <v>180</v>
      </c>
      <c r="I26" s="28" t="s">
        <v>108</v>
      </c>
      <c r="J26" s="28" t="s">
        <v>181</v>
      </c>
      <c r="K26" s="33">
        <v>1</v>
      </c>
      <c r="L26" s="33">
        <v>1</v>
      </c>
      <c r="M26" s="33">
        <v>1</v>
      </c>
      <c r="N26" s="33">
        <v>1</v>
      </c>
      <c r="O26" s="33">
        <v>1</v>
      </c>
      <c r="P26" s="27" t="s">
        <v>182</v>
      </c>
      <c r="Q26" s="54" t="s">
        <v>69</v>
      </c>
      <c r="R26" s="54" t="s">
        <v>142</v>
      </c>
      <c r="S26" s="27" t="s">
        <v>171</v>
      </c>
      <c r="T26" s="27" t="s">
        <v>172</v>
      </c>
      <c r="U26" s="27" t="s">
        <v>173</v>
      </c>
      <c r="V26" s="79">
        <f t="shared" si="18"/>
        <v>1</v>
      </c>
      <c r="W26" s="82">
        <v>0.98724082934609247</v>
      </c>
      <c r="X26" s="81">
        <f t="shared" si="24"/>
        <v>0.98724082934609247</v>
      </c>
      <c r="Y26" s="54" t="s">
        <v>225</v>
      </c>
      <c r="Z26" s="54" t="s">
        <v>228</v>
      </c>
      <c r="AA26" s="53"/>
      <c r="AB26" s="54"/>
      <c r="AC26" s="69"/>
      <c r="AD26" s="54"/>
      <c r="AE26" s="54"/>
      <c r="AF26" s="53"/>
      <c r="AG26" s="54"/>
      <c r="AH26" s="56"/>
      <c r="AI26" s="54"/>
      <c r="AJ26" s="54"/>
      <c r="AK26" s="53"/>
      <c r="AL26" s="54"/>
      <c r="AM26" s="56"/>
      <c r="AN26" s="54"/>
      <c r="AO26" s="54"/>
      <c r="AP26" s="80">
        <f t="shared" si="22"/>
        <v>1</v>
      </c>
      <c r="AQ26" s="82">
        <f>IFERROR(AVERAGE(W26,AB26,AG26,AL26)*0.25,0)</f>
        <v>0.24681020733652312</v>
      </c>
      <c r="AR26" s="81">
        <f t="shared" si="23"/>
        <v>0.24681020733652312</v>
      </c>
      <c r="AS26" s="54" t="s">
        <v>226</v>
      </c>
    </row>
    <row r="27" spans="1:45" s="32" customFormat="1" ht="90" x14ac:dyDescent="0.25">
      <c r="A27" s="40">
        <v>3</v>
      </c>
      <c r="B27" s="27" t="s">
        <v>59</v>
      </c>
      <c r="C27" s="40" t="s">
        <v>183</v>
      </c>
      <c r="D27" s="27" t="s">
        <v>184</v>
      </c>
      <c r="E27" s="27" t="s">
        <v>135</v>
      </c>
      <c r="F27" s="27" t="s">
        <v>185</v>
      </c>
      <c r="G27" s="27" t="s">
        <v>186</v>
      </c>
      <c r="H27" s="27" t="s">
        <v>141</v>
      </c>
      <c r="I27" s="28" t="s">
        <v>81</v>
      </c>
      <c r="J27" s="28" t="s">
        <v>185</v>
      </c>
      <c r="K27" s="33">
        <v>0</v>
      </c>
      <c r="L27" s="33">
        <v>1</v>
      </c>
      <c r="M27" s="33">
        <v>0</v>
      </c>
      <c r="N27" s="33">
        <v>0</v>
      </c>
      <c r="O27" s="33">
        <v>1</v>
      </c>
      <c r="P27" s="27" t="s">
        <v>68</v>
      </c>
      <c r="Q27" s="54" t="s">
        <v>187</v>
      </c>
      <c r="R27" s="54" t="s">
        <v>153</v>
      </c>
      <c r="S27" s="27" t="s">
        <v>185</v>
      </c>
      <c r="T27" s="27" t="s">
        <v>188</v>
      </c>
      <c r="U27" s="27" t="s">
        <v>189</v>
      </c>
      <c r="V27" s="79">
        <f t="shared" si="18"/>
        <v>0</v>
      </c>
      <c r="W27" s="77" t="s">
        <v>94</v>
      </c>
      <c r="X27" s="81" t="s">
        <v>94</v>
      </c>
      <c r="Y27" s="54" t="s">
        <v>94</v>
      </c>
      <c r="Z27" s="54" t="s">
        <v>94</v>
      </c>
      <c r="AA27" s="53"/>
      <c r="AB27" s="54"/>
      <c r="AC27" s="69"/>
      <c r="AD27" s="54"/>
      <c r="AE27" s="54"/>
      <c r="AF27" s="53"/>
      <c r="AG27" s="54"/>
      <c r="AH27" s="56"/>
      <c r="AI27" s="54"/>
      <c r="AJ27" s="54"/>
      <c r="AK27" s="53"/>
      <c r="AL27" s="54"/>
      <c r="AM27" s="56"/>
      <c r="AN27" s="54"/>
      <c r="AO27" s="54"/>
      <c r="AP27" s="76">
        <f t="shared" si="22"/>
        <v>1</v>
      </c>
      <c r="AQ27" s="89">
        <f>IFERROR(W27+AB27+AG27+AL27,0)</f>
        <v>0</v>
      </c>
      <c r="AR27" s="81">
        <f t="shared" si="23"/>
        <v>0</v>
      </c>
      <c r="AS27" s="54" t="s">
        <v>95</v>
      </c>
    </row>
    <row r="28" spans="1:45" s="32" customFormat="1" ht="120" x14ac:dyDescent="0.25">
      <c r="A28" s="40">
        <v>3</v>
      </c>
      <c r="B28" s="27" t="s">
        <v>59</v>
      </c>
      <c r="C28" s="40" t="s">
        <v>190</v>
      </c>
      <c r="D28" s="27" t="s">
        <v>191</v>
      </c>
      <c r="E28" s="27" t="s">
        <v>135</v>
      </c>
      <c r="F28" s="27" t="s">
        <v>192</v>
      </c>
      <c r="G28" s="27" t="s">
        <v>193</v>
      </c>
      <c r="H28" s="27" t="s">
        <v>141</v>
      </c>
      <c r="I28" s="28" t="s">
        <v>81</v>
      </c>
      <c r="J28" s="28" t="s">
        <v>192</v>
      </c>
      <c r="K28" s="34">
        <v>0</v>
      </c>
      <c r="L28" s="34">
        <v>0</v>
      </c>
      <c r="M28" s="34">
        <v>0</v>
      </c>
      <c r="N28" s="34">
        <v>1</v>
      </c>
      <c r="O28" s="34">
        <v>1</v>
      </c>
      <c r="P28" s="27" t="s">
        <v>68</v>
      </c>
      <c r="Q28" s="54" t="s">
        <v>187</v>
      </c>
      <c r="R28" s="54" t="s">
        <v>153</v>
      </c>
      <c r="S28" s="27" t="s">
        <v>194</v>
      </c>
      <c r="T28" s="27" t="s">
        <v>195</v>
      </c>
      <c r="U28" s="27" t="s">
        <v>189</v>
      </c>
      <c r="V28" s="79">
        <f t="shared" si="18"/>
        <v>0</v>
      </c>
      <c r="W28" s="77" t="s">
        <v>94</v>
      </c>
      <c r="X28" s="81" t="s">
        <v>94</v>
      </c>
      <c r="Y28" s="54" t="s">
        <v>94</v>
      </c>
      <c r="Z28" s="54" t="s">
        <v>94</v>
      </c>
      <c r="AA28" s="53">
        <f>L28</f>
        <v>0</v>
      </c>
      <c r="AB28" s="54"/>
      <c r="AC28" s="69" t="e">
        <f t="shared" si="19"/>
        <v>#DIV/0!</v>
      </c>
      <c r="AD28" s="54"/>
      <c r="AE28" s="54"/>
      <c r="AF28" s="53">
        <f>M28</f>
        <v>0</v>
      </c>
      <c r="AG28" s="54"/>
      <c r="AH28" s="56" t="e">
        <f t="shared" si="20"/>
        <v>#DIV/0!</v>
      </c>
      <c r="AI28" s="54"/>
      <c r="AJ28" s="54"/>
      <c r="AK28" s="53">
        <f>N28</f>
        <v>1</v>
      </c>
      <c r="AL28" s="54"/>
      <c r="AM28" s="56">
        <f t="shared" si="21"/>
        <v>0</v>
      </c>
      <c r="AN28" s="54"/>
      <c r="AO28" s="54"/>
      <c r="AP28" s="77">
        <f t="shared" si="22"/>
        <v>1</v>
      </c>
      <c r="AQ28" s="89">
        <f>IFERROR(W28+AB28+AG28+AL28,0)</f>
        <v>0</v>
      </c>
      <c r="AR28" s="81">
        <f t="shared" si="23"/>
        <v>0</v>
      </c>
      <c r="AS28" s="54" t="s">
        <v>95</v>
      </c>
    </row>
    <row r="29" spans="1:45" s="5" customFormat="1" ht="15.75" x14ac:dyDescent="0.25">
      <c r="A29" s="10"/>
      <c r="B29" s="10"/>
      <c r="C29" s="10"/>
      <c r="D29" s="11" t="s">
        <v>196</v>
      </c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1"/>
      <c r="Q29" s="11"/>
      <c r="R29" s="11"/>
      <c r="S29" s="10"/>
      <c r="T29" s="10"/>
      <c r="U29" s="10"/>
      <c r="V29" s="17"/>
      <c r="W29" s="17"/>
      <c r="X29" s="83">
        <f>AVERAGE(X23,X25,X26)*20%</f>
        <v>0.19914938862307285</v>
      </c>
      <c r="Y29" s="10"/>
      <c r="Z29" s="10"/>
      <c r="AA29" s="12"/>
      <c r="AB29" s="12"/>
      <c r="AC29" s="14" t="e">
        <f>AVERAGE(AC22:AC28)*20%</f>
        <v>#DIV/0!</v>
      </c>
      <c r="AD29" s="10"/>
      <c r="AE29" s="10"/>
      <c r="AF29" s="12"/>
      <c r="AG29" s="12"/>
      <c r="AH29" s="14" t="e">
        <f>AVERAGE(AH22:AH28)*20%</f>
        <v>#VALUE!</v>
      </c>
      <c r="AI29" s="10"/>
      <c r="AJ29" s="10"/>
      <c r="AK29" s="12"/>
      <c r="AL29" s="12"/>
      <c r="AM29" s="14" t="e">
        <f>AVERAGE(AM22:AM28)*20%</f>
        <v>#DIV/0!</v>
      </c>
      <c r="AN29" s="10"/>
      <c r="AO29" s="10"/>
      <c r="AP29" s="17"/>
      <c r="AQ29" s="87"/>
      <c r="AR29" s="83">
        <f>AVERAGE(AR23,AR25,AR26)*20%</f>
        <v>9.2454013822434886E-2</v>
      </c>
      <c r="AS29" s="10"/>
    </row>
    <row r="30" spans="1:45" s="9" customFormat="1" ht="18.75" x14ac:dyDescent="0.3">
      <c r="A30" s="6"/>
      <c r="B30" s="6"/>
      <c r="C30" s="6"/>
      <c r="D30" s="7" t="s">
        <v>197</v>
      </c>
      <c r="E30" s="6"/>
      <c r="F30" s="6"/>
      <c r="G30" s="6"/>
      <c r="H30" s="6"/>
      <c r="I30" s="6"/>
      <c r="J30" s="6"/>
      <c r="K30" s="8"/>
      <c r="L30" s="8"/>
      <c r="M30" s="8"/>
      <c r="N30" s="8"/>
      <c r="O30" s="8"/>
      <c r="P30" s="6"/>
      <c r="Q30" s="6"/>
      <c r="R30" s="6"/>
      <c r="S30" s="6"/>
      <c r="T30" s="6"/>
      <c r="U30" s="6"/>
      <c r="V30" s="18"/>
      <c r="W30" s="18"/>
      <c r="X30" s="84">
        <f>X21+X29</f>
        <v>0.9991493886230729</v>
      </c>
      <c r="Y30" s="6"/>
      <c r="Z30" s="6"/>
      <c r="AA30" s="8"/>
      <c r="AB30" s="8"/>
      <c r="AC30" s="19" t="e">
        <f>AC21+AC29</f>
        <v>#DIV/0!</v>
      </c>
      <c r="AD30" s="6"/>
      <c r="AE30" s="6"/>
      <c r="AF30" s="8"/>
      <c r="AG30" s="8"/>
      <c r="AH30" s="19" t="e">
        <f>AH21+AH29</f>
        <v>#DIV/0!</v>
      </c>
      <c r="AI30" s="6"/>
      <c r="AJ30" s="6"/>
      <c r="AK30" s="8"/>
      <c r="AL30" s="8"/>
      <c r="AM30" s="19" t="e">
        <f>AM21+AM29</f>
        <v>#DIV/0!</v>
      </c>
      <c r="AN30" s="6"/>
      <c r="AO30" s="6"/>
      <c r="AP30" s="18"/>
      <c r="AQ30" s="88"/>
      <c r="AR30" s="84">
        <f>AR21+AR29</f>
        <v>0.43023179160021269</v>
      </c>
      <c r="AS30" s="6"/>
    </row>
  </sheetData>
  <mergeCells count="22">
    <mergeCell ref="V11:Z12"/>
    <mergeCell ref="AA11:AE12"/>
    <mergeCell ref="AF11:AJ12"/>
    <mergeCell ref="AK11:AO12"/>
    <mergeCell ref="AP11:AS12"/>
    <mergeCell ref="A11:B12"/>
    <mergeCell ref="A1:J1"/>
    <mergeCell ref="K1:O1"/>
    <mergeCell ref="C11:E12"/>
    <mergeCell ref="F11:P12"/>
    <mergeCell ref="A2:J2"/>
    <mergeCell ref="A4:C8"/>
    <mergeCell ref="D4:D8"/>
    <mergeCell ref="G9:J9"/>
    <mergeCell ref="S11:U12"/>
    <mergeCell ref="E4:J4"/>
    <mergeCell ref="G5:J5"/>
    <mergeCell ref="G6:J6"/>
    <mergeCell ref="G7:J7"/>
    <mergeCell ref="G8:J8"/>
    <mergeCell ref="Q11:Q13"/>
    <mergeCell ref="R11:R13"/>
  </mergeCells>
  <phoneticPr fontId="15" type="noConversion"/>
  <dataValidations count="1">
    <dataValidation allowBlank="1" showInputMessage="1" showErrorMessage="1" error="Escriba un texto " promptTitle="Cualquier contenido" sqref="E13 E3:E10" xr:uid="{00000000-0002-0000-01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E11:E12 E16:E1048576</xm:sqref>
        </x14:dataValidation>
        <x14:dataValidation type="list" allowBlank="1" showInputMessage="1" showErrorMessage="1" xr:uid="{00000000-0002-0000-0100-000002000000}">
          <x14:formula1>
            <xm:f>Listas!$D$1:$D$20</xm:f>
          </x14:formula1>
          <xm:sqref>Q22:Q28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R22:R28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baseColWidth="10" defaultColWidth="11.42578125" defaultRowHeight="15" x14ac:dyDescent="0.25"/>
  <cols>
    <col min="1" max="1" width="13.5703125" style="46" customWidth="1"/>
    <col min="2" max="2" width="98.5703125" style="46" customWidth="1"/>
    <col min="3" max="3" width="11.42578125" style="46"/>
    <col min="4" max="4" width="74.7109375" style="46" customWidth="1"/>
    <col min="5" max="16384" width="11.42578125" style="46"/>
  </cols>
  <sheetData>
    <row r="1" spans="2:4" ht="30" x14ac:dyDescent="0.25">
      <c r="B1" s="45" t="s">
        <v>198</v>
      </c>
      <c r="D1" s="46" t="s">
        <v>199</v>
      </c>
    </row>
    <row r="2" spans="2:4" x14ac:dyDescent="0.25">
      <c r="B2" s="45" t="s">
        <v>200</v>
      </c>
      <c r="D2" s="46" t="s">
        <v>201</v>
      </c>
    </row>
    <row r="3" spans="2:4" ht="45" x14ac:dyDescent="0.25">
      <c r="B3" s="45" t="s">
        <v>202</v>
      </c>
      <c r="D3" s="46" t="s">
        <v>203</v>
      </c>
    </row>
    <row r="4" spans="2:4" ht="30" x14ac:dyDescent="0.25">
      <c r="B4" s="45" t="s">
        <v>204</v>
      </c>
      <c r="D4" s="46" t="s">
        <v>205</v>
      </c>
    </row>
    <row r="5" spans="2:4" ht="30" x14ac:dyDescent="0.25">
      <c r="B5" s="45" t="s">
        <v>206</v>
      </c>
      <c r="D5" s="46" t="s">
        <v>207</v>
      </c>
    </row>
    <row r="6" spans="2:4" ht="30" x14ac:dyDescent="0.25">
      <c r="B6" s="45" t="s">
        <v>152</v>
      </c>
      <c r="D6" s="46" t="s">
        <v>208</v>
      </c>
    </row>
    <row r="7" spans="2:4" ht="45" x14ac:dyDescent="0.25">
      <c r="B7" s="45" t="s">
        <v>69</v>
      </c>
      <c r="D7" s="46" t="s">
        <v>209</v>
      </c>
    </row>
    <row r="8" spans="2:4" ht="45" x14ac:dyDescent="0.25">
      <c r="B8" s="45" t="s">
        <v>210</v>
      </c>
      <c r="D8" s="46" t="s">
        <v>211</v>
      </c>
    </row>
    <row r="9" spans="2:4" ht="30" x14ac:dyDescent="0.25">
      <c r="B9" s="45" t="s">
        <v>212</v>
      </c>
      <c r="D9" s="46" t="s">
        <v>70</v>
      </c>
    </row>
    <row r="10" spans="2:4" ht="30" x14ac:dyDescent="0.25">
      <c r="B10" s="45" t="s">
        <v>213</v>
      </c>
      <c r="D10" s="46" t="s">
        <v>214</v>
      </c>
    </row>
    <row r="11" spans="2:4" ht="30" x14ac:dyDescent="0.25">
      <c r="B11" s="45" t="s">
        <v>215</v>
      </c>
      <c r="D11" s="46" t="s">
        <v>142</v>
      </c>
    </row>
    <row r="12" spans="2:4" x14ac:dyDescent="0.25">
      <c r="B12" s="45" t="s">
        <v>187</v>
      </c>
      <c r="D12" s="46" t="s">
        <v>216</v>
      </c>
    </row>
    <row r="13" spans="2:4" x14ac:dyDescent="0.25">
      <c r="B13" s="45" t="s">
        <v>217</v>
      </c>
    </row>
    <row r="14" spans="2:4" x14ac:dyDescent="0.25">
      <c r="B14" s="45" t="s">
        <v>218</v>
      </c>
    </row>
    <row r="15" spans="2:4" x14ac:dyDescent="0.25">
      <c r="B15" s="45" t="s">
        <v>219</v>
      </c>
    </row>
    <row r="16" spans="2:4" x14ac:dyDescent="0.25">
      <c r="B16" s="45" t="s">
        <v>220</v>
      </c>
    </row>
    <row r="17" spans="2:2" x14ac:dyDescent="0.25">
      <c r="B17" s="45" t="s">
        <v>221</v>
      </c>
    </row>
    <row r="18" spans="2:2" x14ac:dyDescent="0.25">
      <c r="B18" s="45" t="s">
        <v>222</v>
      </c>
    </row>
    <row r="19" spans="2:2" x14ac:dyDescent="0.25">
      <c r="B19" s="45" t="s">
        <v>223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0"/>
  <sheetViews>
    <sheetView topLeftCell="B8" workbookViewId="0">
      <selection activeCell="F12" sqref="F12"/>
    </sheetView>
  </sheetViews>
  <sheetFormatPr baseColWidth="10" defaultColWidth="11.42578125" defaultRowHeight="15" x14ac:dyDescent="0.25"/>
  <cols>
    <col min="1" max="1" width="34.5703125" bestFit="1" customWidth="1"/>
    <col min="4" max="4" width="96.28515625" customWidth="1"/>
    <col min="6" max="6" width="45.85546875" customWidth="1"/>
  </cols>
  <sheetData>
    <row r="1" spans="1:6" ht="30" x14ac:dyDescent="0.25">
      <c r="A1" t="s">
        <v>56</v>
      </c>
      <c r="D1" s="45" t="s">
        <v>198</v>
      </c>
      <c r="F1" s="46" t="s">
        <v>199</v>
      </c>
    </row>
    <row r="2" spans="1:6" ht="30" x14ac:dyDescent="0.25">
      <c r="A2" t="s">
        <v>62</v>
      </c>
      <c r="D2" s="45" t="s">
        <v>200</v>
      </c>
      <c r="F2" s="46" t="s">
        <v>201</v>
      </c>
    </row>
    <row r="3" spans="1:6" ht="75" x14ac:dyDescent="0.25">
      <c r="A3" t="s">
        <v>125</v>
      </c>
      <c r="D3" s="45" t="s">
        <v>202</v>
      </c>
      <c r="F3" s="46" t="s">
        <v>203</v>
      </c>
    </row>
    <row r="4" spans="1:6" ht="60" x14ac:dyDescent="0.25">
      <c r="A4" t="s">
        <v>135</v>
      </c>
      <c r="D4" s="45" t="s">
        <v>204</v>
      </c>
      <c r="F4" s="46" t="s">
        <v>205</v>
      </c>
    </row>
    <row r="5" spans="1:6" ht="45" x14ac:dyDescent="0.25">
      <c r="D5" s="45" t="s">
        <v>206</v>
      </c>
      <c r="F5" s="46" t="s">
        <v>207</v>
      </c>
    </row>
    <row r="6" spans="1:6" ht="45" x14ac:dyDescent="0.25">
      <c r="D6" s="45" t="s">
        <v>152</v>
      </c>
      <c r="F6" s="46" t="s">
        <v>208</v>
      </c>
    </row>
    <row r="7" spans="1:6" ht="60" x14ac:dyDescent="0.25">
      <c r="D7" s="45" t="s">
        <v>69</v>
      </c>
      <c r="F7" s="46" t="s">
        <v>209</v>
      </c>
    </row>
    <row r="8" spans="1:6" ht="75" x14ac:dyDescent="0.25">
      <c r="D8" s="45" t="s">
        <v>210</v>
      </c>
      <c r="F8" s="46" t="s">
        <v>211</v>
      </c>
    </row>
    <row r="9" spans="1:6" ht="45" x14ac:dyDescent="0.25">
      <c r="D9" s="45" t="s">
        <v>212</v>
      </c>
      <c r="F9" s="46" t="s">
        <v>70</v>
      </c>
    </row>
    <row r="10" spans="1:6" ht="45" x14ac:dyDescent="0.25">
      <c r="D10" s="45" t="s">
        <v>213</v>
      </c>
      <c r="F10" s="46" t="s">
        <v>214</v>
      </c>
    </row>
    <row r="11" spans="1:6" ht="45" x14ac:dyDescent="0.25">
      <c r="D11" s="45" t="s">
        <v>215</v>
      </c>
      <c r="F11" s="46" t="s">
        <v>142</v>
      </c>
    </row>
    <row r="12" spans="1:6" x14ac:dyDescent="0.25">
      <c r="D12" s="45" t="s">
        <v>187</v>
      </c>
      <c r="F12" s="46" t="s">
        <v>153</v>
      </c>
    </row>
    <row r="13" spans="1:6" x14ac:dyDescent="0.25">
      <c r="D13" s="45" t="s">
        <v>217</v>
      </c>
    </row>
    <row r="14" spans="1:6" x14ac:dyDescent="0.25">
      <c r="D14" s="45" t="s">
        <v>218</v>
      </c>
    </row>
    <row r="15" spans="1:6" x14ac:dyDescent="0.25">
      <c r="D15" s="45" t="s">
        <v>219</v>
      </c>
    </row>
    <row r="16" spans="1:6" x14ac:dyDescent="0.25">
      <c r="D16" s="45" t="s">
        <v>220</v>
      </c>
    </row>
    <row r="17" spans="4:4" x14ac:dyDescent="0.25">
      <c r="D17" s="45" t="s">
        <v>221</v>
      </c>
    </row>
    <row r="18" spans="4:4" x14ac:dyDescent="0.25">
      <c r="D18" s="45" t="s">
        <v>222</v>
      </c>
    </row>
    <row r="19" spans="4:4" x14ac:dyDescent="0.25">
      <c r="D19" s="45" t="s">
        <v>223</v>
      </c>
    </row>
    <row r="20" spans="4:4" x14ac:dyDescent="0.25">
      <c r="D20" s="45" t="s">
        <v>141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AF6C3C-5E78-49E8-BA9D-CCFCFBC6A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Elcy Guevara A</cp:lastModifiedBy>
  <cp:revision/>
  <dcterms:created xsi:type="dcterms:W3CDTF">2021-01-25T18:44:53Z</dcterms:created>
  <dcterms:modified xsi:type="dcterms:W3CDTF">2025-05-28T14:23:55Z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