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13_ncr:1_{552E3188-8584-4181-9043-1EAEB76E378B}" xr6:coauthVersionLast="47" xr6:coauthVersionMax="47" xr10:uidLastSave="{00000000-0000-0000-0000-000000000000}"/>
  <bookViews>
    <workbookView xWindow="-120" yWindow="-120" windowWidth="20730" windowHeight="11040" xr2:uid="{82425007-B10C-4B30-B14E-E133B79C6502}"/>
  </bookViews>
  <sheets>
    <sheet name="Hoja1" sheetId="1" r:id="rId1"/>
    <sheet name="Hoja2" sheetId="3" state="hidden" r:id="rId2"/>
    <sheet name="Lista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 i="1" l="1"/>
  <c r="AR24" i="1"/>
  <c r="X24" i="1"/>
  <c r="AQ29" i="1"/>
  <c r="AQ31" i="1"/>
  <c r="AQ30" i="1"/>
  <c r="AQ28" i="1"/>
  <c r="AQ27" i="1"/>
  <c r="AQ26" i="1"/>
  <c r="AQ25" i="1"/>
  <c r="AQ23" i="1"/>
  <c r="AQ22" i="1"/>
  <c r="AQ21" i="1"/>
  <c r="AQ20" i="1"/>
  <c r="AQ19" i="1"/>
  <c r="AQ18" i="1"/>
  <c r="AQ17" i="1"/>
  <c r="AQ16" i="1"/>
  <c r="AQ15" i="1"/>
  <c r="AQ14" i="1"/>
  <c r="W28" i="1"/>
  <c r="AR15" i="1"/>
  <c r="AA21" i="1"/>
  <c r="AP31" i="1"/>
  <c r="AR31" i="1" s="1"/>
  <c r="AK31" i="1"/>
  <c r="AM31" i="1" s="1"/>
  <c r="AF31" i="1"/>
  <c r="AH31" i="1" s="1"/>
  <c r="AA31" i="1"/>
  <c r="AC31" i="1" s="1"/>
  <c r="V31" i="1"/>
  <c r="AP30" i="1"/>
  <c r="AR30" i="1" s="1"/>
  <c r="AK30" i="1"/>
  <c r="AM30" i="1" s="1"/>
  <c r="AF30" i="1"/>
  <c r="AH30" i="1" s="1"/>
  <c r="AC30" i="1"/>
  <c r="V30" i="1"/>
  <c r="AP29" i="1"/>
  <c r="AK29" i="1"/>
  <c r="AM29" i="1" s="1"/>
  <c r="AF29" i="1"/>
  <c r="AH29" i="1" s="1"/>
  <c r="AA29" i="1"/>
  <c r="AC29" i="1" s="1"/>
  <c r="V29" i="1"/>
  <c r="X29" i="1" s="1"/>
  <c r="AP28" i="1"/>
  <c r="AR28" i="1" s="1"/>
  <c r="AK28" i="1"/>
  <c r="AM28" i="1" s="1"/>
  <c r="AF28" i="1"/>
  <c r="AH28" i="1" s="1"/>
  <c r="AA28" i="1"/>
  <c r="AC28" i="1" s="1"/>
  <c r="V28" i="1"/>
  <c r="AP27" i="1"/>
  <c r="AR27" i="1" s="1"/>
  <c r="AK27" i="1"/>
  <c r="AM27" i="1" s="1"/>
  <c r="AF27" i="1"/>
  <c r="AH27" i="1" s="1"/>
  <c r="AA27" i="1"/>
  <c r="AC27" i="1" s="1"/>
  <c r="V27" i="1"/>
  <c r="AP26" i="1"/>
  <c r="AK26" i="1"/>
  <c r="AM26" i="1" s="1"/>
  <c r="AF26" i="1"/>
  <c r="AH26" i="1" s="1"/>
  <c r="AA26" i="1"/>
  <c r="AC26" i="1" s="1"/>
  <c r="V26" i="1"/>
  <c r="X26" i="1" s="1"/>
  <c r="AP25" i="1"/>
  <c r="AR25" i="1" s="1"/>
  <c r="AK25" i="1"/>
  <c r="AM25" i="1" s="1"/>
  <c r="AF25" i="1"/>
  <c r="AH25" i="1" s="1"/>
  <c r="AA25" i="1"/>
  <c r="AC25" i="1" s="1"/>
  <c r="V25" i="1"/>
  <c r="AP23" i="1"/>
  <c r="AR23" i="1" s="1"/>
  <c r="AK23" i="1"/>
  <c r="AM23" i="1" s="1"/>
  <c r="AF23" i="1"/>
  <c r="AH23" i="1" s="1"/>
  <c r="AA23" i="1"/>
  <c r="AC23" i="1" s="1"/>
  <c r="V23" i="1"/>
  <c r="X23" i="1" s="1"/>
  <c r="AR29" i="1" l="1"/>
  <c r="AR32" i="1" s="1"/>
  <c r="AR33" i="1" s="1"/>
  <c r="X28" i="1"/>
  <c r="AR26" i="1"/>
  <c r="AM32" i="1"/>
  <c r="AC32" i="1"/>
  <c r="O21" i="1"/>
  <c r="AP21" i="1" s="1"/>
  <c r="AR21" i="1" s="1"/>
  <c r="O22" i="1"/>
  <c r="AP22" i="1" s="1"/>
  <c r="AR22" i="1" s="1"/>
  <c r="O19" i="1"/>
  <c r="AP19" i="1" s="1"/>
  <c r="AR19" i="1" s="1"/>
  <c r="AP20" i="1"/>
  <c r="AR20" i="1" s="1"/>
  <c r="O15" i="1"/>
  <c r="AP15" i="1" s="1"/>
  <c r="O16" i="1"/>
  <c r="AP16" i="1" s="1"/>
  <c r="AR16" i="1" s="1"/>
  <c r="O17" i="1"/>
  <c r="AP17" i="1" s="1"/>
  <c r="AR17" i="1" s="1"/>
  <c r="O18" i="1"/>
  <c r="AP18" i="1" s="1"/>
  <c r="AR18" i="1" s="1"/>
  <c r="O14" i="1"/>
  <c r="AP14" i="1" s="1"/>
  <c r="AR14" i="1" s="1"/>
  <c r="AK14" i="1"/>
  <c r="AM14" i="1" s="1"/>
  <c r="AK22" i="1"/>
  <c r="AM22" i="1" s="1"/>
  <c r="AK21" i="1"/>
  <c r="AM21" i="1" s="1"/>
  <c r="AK20" i="1"/>
  <c r="AM20" i="1" s="1"/>
  <c r="AK19" i="1"/>
  <c r="AM19" i="1"/>
  <c r="AK18" i="1"/>
  <c r="AM18" i="1" s="1"/>
  <c r="AK17" i="1"/>
  <c r="AM17" i="1" s="1"/>
  <c r="AK16" i="1"/>
  <c r="AM16" i="1" s="1"/>
  <c r="AK15" i="1"/>
  <c r="AM15" i="1" s="1"/>
  <c r="AF22" i="1"/>
  <c r="AH22" i="1" s="1"/>
  <c r="AF21" i="1"/>
  <c r="AH21" i="1" s="1"/>
  <c r="AF20" i="1"/>
  <c r="AH20" i="1" s="1"/>
  <c r="AF19" i="1"/>
  <c r="AH19" i="1" s="1"/>
  <c r="AF18" i="1"/>
  <c r="AH18" i="1" s="1"/>
  <c r="AF17" i="1"/>
  <c r="AH17" i="1"/>
  <c r="AF16" i="1"/>
  <c r="AH16" i="1" s="1"/>
  <c r="AF15" i="1"/>
  <c r="AH15" i="1" s="1"/>
  <c r="AF14" i="1"/>
  <c r="AH14" i="1" s="1"/>
  <c r="AA22" i="1"/>
  <c r="AC22" i="1" s="1"/>
  <c r="AC21" i="1"/>
  <c r="AA20" i="1"/>
  <c r="AC20" i="1" s="1"/>
  <c r="AA19" i="1"/>
  <c r="AC19" i="1" s="1"/>
  <c r="AA18" i="1"/>
  <c r="AC18" i="1" s="1"/>
  <c r="AA17" i="1"/>
  <c r="AC17" i="1" s="1"/>
  <c r="AA16" i="1"/>
  <c r="AC16" i="1" s="1"/>
  <c r="AA15" i="1"/>
  <c r="AC15" i="1" s="1"/>
  <c r="AA14" i="1"/>
  <c r="AC14" i="1" s="1"/>
  <c r="V22" i="1"/>
  <c r="X22" i="1" s="1"/>
  <c r="V21" i="1"/>
  <c r="X21" i="1" s="1"/>
  <c r="V20" i="1"/>
  <c r="X20" i="1" s="1"/>
  <c r="V19" i="1"/>
  <c r="X19" i="1" s="1"/>
  <c r="V18" i="1"/>
  <c r="X18" i="1" s="1"/>
  <c r="V17" i="1"/>
  <c r="X17" i="1" s="1"/>
  <c r="V16" i="1"/>
  <c r="X16" i="1" s="1"/>
  <c r="V15" i="1"/>
  <c r="X15" i="1" s="1"/>
  <c r="V14" i="1"/>
  <c r="X14" i="1" s="1"/>
  <c r="AH32" i="1" l="1"/>
  <c r="AC24" i="1"/>
  <c r="AC33" i="1" s="1"/>
  <c r="AM24" i="1"/>
  <c r="AM33" i="1" s="1"/>
  <c r="AH24" i="1"/>
  <c r="X33" i="1"/>
  <c r="AH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24" authorId="0" shapeId="0" xr:uid="{CD94BD62-55DA-4C1E-96B6-1A5F6A4412D7}">
      <text>
        <r>
          <rPr>
            <b/>
            <sz val="9"/>
            <color indexed="81"/>
            <rFont val="Tahoma"/>
            <family val="2"/>
          </rPr>
          <t>Promedio obtenido para el periodo x 80%</t>
        </r>
      </text>
    </comment>
    <comment ref="D32" authorId="0" shapeId="0" xr:uid="{9871DD7B-59A9-4D33-830E-91A8A028A8A2}">
      <text>
        <r>
          <rPr>
            <b/>
            <sz val="9"/>
            <color indexed="81"/>
            <rFont val="Tahoma"/>
            <family val="2"/>
          </rPr>
          <t>Promedio obtenido en las metas transversales para el periodo x 20%</t>
        </r>
      </text>
    </comment>
    <comment ref="D33"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<sst xmlns="http://schemas.openxmlformats.org/spreadsheetml/2006/main" count="455" uniqueCount="250">
  <si>
    <r>
      <rPr>
        <b/>
        <sz val="14"/>
        <rFont val="Calibri Light"/>
        <family val="2"/>
        <scheme val="major"/>
      </rPr>
      <t>FORMULACIÓN Y SEGUIMIENTO PLANES DE GESTIÓN NIVEL CENTRAL</t>
    </r>
    <r>
      <rPr>
        <b/>
        <sz val="11"/>
        <color theme="1"/>
        <rFont val="Calibri Light"/>
        <family val="2"/>
        <scheme val="major"/>
      </rPr>
      <t xml:space="preserve">
PROCESO INSPECCIÓN, VIGILANCIA Y CONTROL</t>
    </r>
  </si>
  <si>
    <t>Código: PLE-PIN-F017
Versión: 07
Vigencia: 21 de enero de 2025
Caso HOLA: 113317</t>
  </si>
  <si>
    <t>VIGENCIA DE LA PLANEACIÓN 2025</t>
  </si>
  <si>
    <t>DEPENDENCIAS ASOCIADAS</t>
  </si>
  <si>
    <t>Subsecretaría de Gestión Local
Dirección para la Gestión Policiva
Dirección para la Gestión Administrativa Especial de Policía</t>
  </si>
  <si>
    <t>CONTROL DE CAMBIOS</t>
  </si>
  <si>
    <t>VERSIÓN</t>
  </si>
  <si>
    <t>FECHA</t>
  </si>
  <si>
    <t>DESCRIPCIÓN DE LA MODIFICACIÓN</t>
  </si>
  <si>
    <t>28 de enero de 2025</t>
  </si>
  <si>
    <t>Publicación del plan de gestión aprobado. Caso HOLA: 116031</t>
  </si>
  <si>
    <t>16 de abril de 2025</t>
  </si>
  <si>
    <t>Para el primer trimestre de la vigencia 2025, el Plan de Gestión del proceso Inspeccion Vigilancia y Control IVC  alcanzó un nivel de desempeño del 92,67% y 26,91% acumulado para la vigencia.</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</si>
  <si>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</si>
  <si>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</si>
  <si>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</si>
  <si>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</si>
  <si>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</si>
  <si>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</si>
  <si>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</si>
  <si>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</si>
  <si>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</si>
  <si>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</si>
  <si>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</si>
  <si>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</si>
  <si>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</si>
  <si>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</si>
  <si>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</si>
  <si>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</si>
  <si>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</si>
  <si>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</si>
  <si>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</si>
  <si>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</si>
  <si>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</si>
  <si>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</si>
  <si>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</si>
  <si>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</si>
  <si>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</si>
  <si>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</si>
  <si>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</si>
  <si>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</si>
  <si>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</si>
  <si>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</si>
  <si>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</si>
  <si>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</si>
  <si>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</si>
  <si>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</si>
  <si>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</si>
  <si>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</si>
  <si>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1</t>
  </si>
  <si>
    <t>Acompañar 1840 operativos de Inspección, Vigilancia y Control en materia de actividad económica</t>
  </si>
  <si>
    <t>Gestión</t>
  </si>
  <si>
    <t>Operativos de IVC acompañados en materia de actividad económica</t>
  </si>
  <si>
    <t>Número de operativos de IVC acompañados en materia de actividad económica</t>
  </si>
  <si>
    <t>793
(Corte: 31 de agosto de 2024)</t>
  </si>
  <si>
    <t>Suma</t>
  </si>
  <si>
    <t>Eficacia</t>
  </si>
  <si>
    <t>No Aplica</t>
  </si>
  <si>
    <t>7983-Fortalecimiento de la gestión policiva en Bogotá D.C.</t>
  </si>
  <si>
    <t>Formatos Evidencia de Reunión - GDI-GPD-F029</t>
  </si>
  <si>
    <t>Sistema de Gestión DGP</t>
  </si>
  <si>
    <t>Dirección para la Gestión Policiva (IVC-Actividad Económica)</t>
  </si>
  <si>
    <t>Durante el trimestre realizó la coordinación y acompañamiento técnico - jurídico por parte del equipo de Inspección, Vigilancia y Control de la Dirección para la Gestión Policiva – DGP, a 309 operativos en 19 localidades de la ciudad, con actividades multidisciplinarias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desagregó en las diferentes temáticas de la siguiente manera:
Bares de alto impacto: enero: 25, febrero: 36, marzo: 28
Establecimientos de comercio: enero: 42, febrero: 34, marzo: 61
Hoteles y moteles: enero: 5, febrero: 3, marzo: 1
Metrología legal: enero: 6, febrero: 11, marzo: 7
Parqueaderos y bicicletas: enero: 13, febrero: 9, marzo: 21
Pólvora: enero: 1, febrero: 0, marzo: 0
Obras y urbanismo: enero: 0, febrero: 1, marzo: 5</t>
  </si>
  <si>
    <t>Se alcanzó un avance de 16,79% sobre el programado de la vigencia.</t>
  </si>
  <si>
    <t>2</t>
  </si>
  <si>
    <t>Acompañar 435 operativos de Inspección, Vigilancia y Control en materia ambiental y minería</t>
  </si>
  <si>
    <t>Operativos de IVC acompañados en materia ambiental y minería</t>
  </si>
  <si>
    <t>Número de operativos de IVC acompañados en materia ambiental y minería</t>
  </si>
  <si>
    <t>417
(Corte:  31 de agosto de 2024)</t>
  </si>
  <si>
    <t>Dirección para la Gestión Policiva (IVC-Ambiental y Minería)</t>
  </si>
  <si>
    <t>Durante el trimestre se realizaron 83 acciones de inspección, vigilancia y control, distribuidas entre los diferentes temas de manejo del grupo de Inspección, Vigilancia y Control, discriminadas de la siguiente manera: Acciones tendientes a la recuperación de espacio público en PEDH (Parque Ecológico Distrital Humedal) y zonas de ronda de cuerpos de agua: enero: 16, febrero, 12, marzo: 13; Acciones tendientes a la recuperación de espacio púbico por disposición inadecuada de residuos sólidos: enero: 6, febrero: 7, marzo: 13; Acciones de IVC a temas relacionados con Protección y Bienestar animal, establecimientos de comercio veterinario, de llantas, bodegas de reciclaje, así como de venta de productos y subproductos de origen animal: enero: 7, febrero: 4, marzo: 3; Acciones tendientes a la inspección, vigilancia y control de la minería: enero: 1, febrero: 0, marzo: 1.</t>
  </si>
  <si>
    <t>Se alcanzó un avance de 19,08% sobre el programado de la vigencia.</t>
  </si>
  <si>
    <t>3</t>
  </si>
  <si>
    <t>Acompañar 201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</si>
  <si>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</si>
  <si>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</si>
  <si>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126
(Corte:  31 de agosto de 2024)</t>
  </si>
  <si>
    <t>Número de operativos de IVC acompañados para el cumplimiento de la sentencia de  Cerros Orientales</t>
  </si>
  <si>
    <t>Dirección para la Gestión Policiva (IVC-Cerros Orientales)</t>
  </si>
  <si>
    <t xml:space="preserve">Durante el trimestre en el marco de la Estrategia para el Control de Ocupaciones Ilegales en la Franja de Adecuación de los Cerros Orientales y la Reserva Forestal Protectora Bosque Oriental de Bogotá, y en cumplimiento a la Sentencia de los Cerros Orientales, la Dirección para la Gestión Policiva articuló con las localidades de Usaquén, Chapinero, Santa Fe, San Cristóbal y Usme, las cuales tienen competencia en la mencionada sentencia, la coordinación de un cronograma anual de operativos de inspección, vigilancia y control. Cabe señalar que también se vinculó la policía de carabineros, la Secretaría Distrital del Hábitat y a la Corporación Autónoma Regional – CAR. Producto de lo anterior y de manera coordinada y articulada con las inspecciones de policía de atención prioritaria del nivel central de la Secretaría Distrital de Gobierno, se llevaron a cabo 31 operativos para proteger las áreas naturales de ocupaciones ilegales, asegurando el cumplimiento de las normativas ambientales y urbanísticas en una zona crítica para la sostenibilidad de la ciudad. </t>
  </si>
  <si>
    <t>Se alcanzó un avance de 15,42% sobre el programado de la vigencia.</t>
  </si>
  <si>
    <t>4</t>
  </si>
  <si>
    <t>Acompañar 68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</si>
  <si>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</si>
  <si>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</si>
  <si>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36
(Corte: 31 de agosto de 2024)</t>
  </si>
  <si>
    <t>Número de operativos de IVC acompañados para el cumplimiento de la sentencia del  Río Bogotá</t>
  </si>
  <si>
    <t>Dirección para la Gestión Policiva (IVC-Rio Bogota)</t>
  </si>
  <si>
    <t xml:space="preserve">Durante el trimestre la Dirección para la Gestión Policiva en el marco de la Estrategia para el cumplimiento de la Sentencia del Río Bogotá sobre el Control de Semovientes en el Área de Manejo Especial, articuló y coordinó con las Alcaldías Locales del borde occidental de Bosa, Kennedy, Fontibón, Engativá y Suba quienes tienen responsabilidad y competencia en el marco de la sentencia para estructurar y proyectar un cronograma de ejecución de operativos de inspección, vigilancia y control para la vigencia 2025. Producto de lo anterior, se realizaron 8 operativos de inspección, vigilancia y control en Río Bogotá. </t>
  </si>
  <si>
    <t>Se alcanzó un avance de 11,76% sobre el programado de la vigencia.</t>
  </si>
  <si>
    <t>5</t>
  </si>
  <si>
    <t>Acompañar 1050 operativos de Inspección, Vigilancia y Control en materia de espacio público</t>
  </si>
  <si>
    <t>Operativos de IVC acompañados en materia de espacio público</t>
  </si>
  <si>
    <t>Número de operativos de IVC acompañados en materia de espacio público</t>
  </si>
  <si>
    <t>660
(Corte:  31 de agosto de 2024)</t>
  </si>
  <si>
    <t>Dirección para la Gestión Policiva (IVC-Espacio Público)</t>
  </si>
  <si>
    <t xml:space="preserve">Durante el trimestre el equipo de I.V.C Espacio Público de la D.G.P. adelantó un total de 264 operativos enfocados en sensibilización a vendedores informales, control y organización de espacio público, mal parqueo y extensión de la actividad económica. Estas acciones se desarrollaron en las diferentes localidades de Bogotá. </t>
  </si>
  <si>
    <t>Se alcanzó un avance de 25,14% sobre el programado de la vigencia.</t>
  </si>
  <si>
    <t>6</t>
  </si>
  <si>
    <t>Acompañar 101 operativos de inspección, vigilancia y control de ocupaciones ilegales</t>
  </si>
  <si>
    <t>Operativos de IVC acompañados en materia de ocupaciones ilegales</t>
  </si>
  <si>
    <t>Número de operativos de IVC acompañados en materia de ocupaciones ilegales</t>
  </si>
  <si>
    <t>32
(Corte:  31 de agosto de 2024)</t>
  </si>
  <si>
    <t>Número de operativos de IVC acompañados en materia de  ocupaciones ilegales</t>
  </si>
  <si>
    <t>Dirección para la Gestión Policiva  (IVC -Ocupaciones Ilegales)</t>
  </si>
  <si>
    <t>Durante el trimestre se realizó acompañamiento y apoyo por parte del equipo de Inspección, vigilancia y Control de la DGP, a 43 operativos en donde se desarrollaron acciones enfocadas en recorridos de verificación, recorridos de monitoreo y cumplimiento del el Articulo 81, a fin de efectuar lo establecido en la Ley 1801 de 2016 y el cumplimiento de los Decretos Distritales y demás normativa aplicable vigente.</t>
  </si>
  <si>
    <t>Se alcanzó un avance de 42,57% sobre el programado de la vigencia.</t>
  </si>
  <si>
    <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</si>
  <si>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</si>
  <si>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</si>
  <si>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(Número de expedientes notificados y devueltos en un tiempo igual o menor a  60 días hábiles a partir de la recepción del expediete en la DGAEP / Número total de expedientes radicados)*100</t>
  </si>
  <si>
    <t>100% 
(Corte: 31 de agosto de 2024)</t>
  </si>
  <si>
    <t>Constante</t>
  </si>
  <si>
    <t>Porcentaje de expedientes notificados y devueltos en un tiempo igual o menor a 60 días hábiles a partir de la recepción del expediente en la Dirección para la Gestión Administrativa Especial de Policía</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</si>
  <si>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</si>
  <si>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</si>
  <si>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Dirección para la Gestión Administrativa Especial de Policía</t>
  </si>
  <si>
    <t xml:space="preserve">Durante el trimestre se tramitó la notificación y devolución a primera instancia de cuarenta 128 expedientes radicados en la dependencia, los cuales cumplen con un periodo de tiempo igual o inferior a sesenta días, para el trámite de notificación y devolución a primera instancia. 
Con ello, se cumplió con el objetivo de realizar el trámite de sustanciación, notificación y devolución del 100% de los expedientes radicados, en un tiempo igual o inferior a sesenta (60) días hábiles, a partir de la recepción del expediente. 
Resultados alcanzados: 
Se notificaron y devolvieron cumpliendo con el plazo establecido de 60 días hábiles. 
Se generó decisión siguiendo los términos y procedimientos establecidos al interior de la Dependencia. 
Forma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</si>
  <si>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Matriz de seguimiento</t>
  </si>
  <si>
    <t>Se alcanzó un avance de 25,00% sobre el programado de la vigencia.</t>
  </si>
  <si>
    <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</si>
  <si>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</si>
  <si>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</si>
  <si>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Número de informes de seguimiento y recomendaciones relacionadas con la política publica, planes, programas y proyectos para la defensa del espacio público</t>
  </si>
  <si>
    <t>N/A</t>
  </si>
  <si>
    <t>Informes de seguimiento y recomendaciones relacionadas con la política pública, planes, programa y proyectos para la defensa del espacio público</t>
  </si>
  <si>
    <t>Política 15. Seguimiento y evaluación de la gestión institucional</t>
  </si>
  <si>
    <t>Informes de seguimiento</t>
  </si>
  <si>
    <t>Subsecretaría de Gestión Local - Espacio público</t>
  </si>
  <si>
    <t>Se presenta el primer informe para la elaboración e implementación de una estrategia institucional de seguimiento para la gestión del espacio público (EP) en las veinte (20) localidades de Bogotá, la cual requiere de un enfoque integral que combine herramientas de planeación, monitoreo y participación institucional con el fin de promover el equilibrio entre el desarrollo urbano, la calidad de vida de los ciudadanos y la gobernanza local.</t>
  </si>
  <si>
    <t>Informe</t>
  </si>
  <si>
    <t>9</t>
  </si>
  <si>
    <t>Realizar 174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</si>
  <si>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</si>
  <si>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 realizadas</t>
  </si>
  <si>
    <t>139
(Corte: 31 de agosto de 2024)</t>
  </si>
  <si>
    <t>Número de visitas de seguimiento y/o asesorías al proceso de cobro persuasivo de las Alcaldías Locales</t>
  </si>
  <si>
    <t>Archivo en Sharepoint de la Dirección para la Gestión Policiva - Cobro Persuasivo</t>
  </si>
  <si>
    <t>Dirección para la Gestión Policiva (Cobro Persuasivo)</t>
  </si>
  <si>
    <t xml:space="preserve">Durante el trimestre se realizaron 49 visitas de seguimiento y/o orientación al proceso de Cobro Persuasivo, las cuales fueron atendidas por los referentes designados y/o profesionales 222 24 área de Gestión Policivo Jurídico de las localidades de Tunjuelito, Rafael Uribe Uribe, Usme, Puente Aranda, Chapinero, Kennedy, Los Mártires, Bosa, Usaquén, Engativá, La Candelaria, Teusaquillo, Ciudad Bolívar, Barrios Unidos, Usaquén, Suba, Fontibón, Santa Fe y Antonio Nariño.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</si>
  <si>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Se alcanzó un avance de 28,16% sobre el programado de la vigencia.</t>
  </si>
  <si>
    <t>10</t>
  </si>
  <si>
    <t>Mantener actualizado en un 100% el canal de consulta con información de las decisiones proferidas en segunda instancia por la Dirección para la Gestión Administrativa Especial de Policía.</t>
  </si>
  <si>
    <t>Porcentaje de expedientes con decisión ingresados en el canal de Consulta para los procesos policivos y administrativos y de policía en segunda instancia</t>
  </si>
  <si>
    <t>(Número de expedientes con información de la decisión  en el canal de consulta   /  Número de decisiones en el periodo) * 100</t>
  </si>
  <si>
    <t>NA</t>
  </si>
  <si>
    <t>Porcentaje de decisiones actualizadas en el canal de consulta para los procesos Policivos y Administrativos y de Policía en segunda instancia</t>
  </si>
  <si>
    <t>7993 - Fortalecimiento del tejido social y la reconstrucción de la confianza con la ciudadanía para promover la cultura de la convivencia basada en el diálogo</t>
  </si>
  <si>
    <t>Matriz de seguimiento de las decisiones generadas y cargadas en el canal de consulta durante el periodo, con número de expediente, número de decisión y resumen de la decisión y porcentaje de cumplimiento (%).</t>
  </si>
  <si>
    <t xml:space="preserve">Durante el trimestre la Dirección para la Gestión Administrativa Especial de Policía (DGAEP) mantiene un canal de consulta rigurosamente actualizado en un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</si>
  <si>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</si>
  <si>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</si>
  <si>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</si>
  <si>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</si>
  <si>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</si>
  <si>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</si>
  <si>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</si>
  <si>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</si>
  <si>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</si>
  <si>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</si>
  <si>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</si>
  <si>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</si>
  <si>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</si>
  <si>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</si>
  <si>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Meta no programada </t>
  </si>
  <si>
    <t>Meta no programada</t>
  </si>
  <si>
    <t xml:space="preserve">Metano programada </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</si>
  <si>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</si>
  <si>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</si>
  <si>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</si>
  <si>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</si>
  <si>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</si>
  <si>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</si>
  <si>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</si>
  <si>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</si>
  <si>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</si>
  <si>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</si>
  <si>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El proceso cumplio con la meta programada para el periodo</t>
  </si>
  <si>
    <t>Reporte de actualizacion documental y Listado Maestro de documentos</t>
  </si>
  <si>
    <t>Se alcanzó un avance de 22,00%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</si>
  <si>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</si>
  <si>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</si>
  <si>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</si>
  <si>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</si>
  <si>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</si>
  <si>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</si>
  <si>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</si>
  <si>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</si>
  <si>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</si>
  <si>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</si>
  <si>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</si>
  <si>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</si>
  <si>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</si>
  <si>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</si>
  <si>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</si>
  <si>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DGP dio respuesta a 14 requerimientos ciudadanos de los 14 instaurados para el periodo </t>
  </si>
  <si>
    <t>Según reporte de requerimientos ciudadanos de la Oficina de atencion al ciudadano Radicado No. 20254600138593
Fecha: 07-04-2025</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</si>
  <si>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</si>
  <si>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</si>
  <si>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</si>
  <si>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</si>
  <si>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</si>
  <si>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</si>
  <si>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</si>
  <si>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</si>
  <si>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</si>
  <si>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</si>
  <si>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</si>
  <si>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</si>
  <si>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</si>
  <si>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</si>
  <si>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</si>
  <si>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</si>
  <si>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</si>
  <si>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</si>
  <si>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</si>
  <si>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</si>
  <si>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</si>
  <si>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</si>
  <si>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</si>
  <si>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</si>
  <si>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</si>
  <si>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</si>
  <si>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</si>
  <si>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</si>
  <si>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</si>
  <si>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</si>
  <si>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</si>
  <si>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</si>
  <si>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</si>
  <si>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</si>
  <si>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</si>
  <si>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</si>
  <si>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</si>
  <si>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</si>
  <si>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</si>
  <si>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</si>
  <si>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</si>
  <si>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</si>
  <si>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</si>
  <si>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</si>
  <si>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</si>
  <si>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</si>
  <si>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</si>
  <si>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</si>
  <si>
    <t>26 de mayo de 2025</t>
  </si>
  <si>
    <t>Según reporte de requerimientos ciudadanos de la Oficina de atencion al ciudadano Radicado No. 20254600138593   y Radicado No. 20254600193883
Fecha: 07-04-2026</t>
  </si>
  <si>
    <t xml:space="preserve">La DGP dio respuesta a 15 requerimientos ciudadanos de los 24 instaurados para el periodo </t>
  </si>
  <si>
    <t>Se alcanzó un avance de 15,63% sobre el programado de la vigencia.</t>
  </si>
  <si>
    <t>Se realiza ajuste teniendo en cuenta el memorando de alcance  Radicado No. 20254600193883 Fecha: 23-05-2025 de la Oficina de Atencion a la Ciudadania sobre la meta transversal No MT4 y MT5, del Plan de Gestión de IVC alcanzó un nivel de desempeño del 96,61% y del 27,89%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</si>
</sst>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sz val="11"/>
      <color rgb="FF0070C0"/>
      <name val="Calibri Light"/>
      <family val="2"/>
    </font>
    <font>
      <b/>
      <sz val="11"/>
      <color rgb="FF000000"/>
      <name val="Calibri Light"/>
      <family val="2"/>
      <scheme val="maj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13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0" fontId="3" fillId="0" borderId="1" xfId="0" applyNumberFormat="1" applyFont="1" applyBorder="1" applyAlignment="1">
      <alignment horizontal="justify" vertical="center" wrapText="1"/>
    </xf>
    <xf numFmtId="9" fontId="3" fillId="0" borderId="1" xfId="0" applyNumberFormat="1" applyFont="1" applyBorder="1" applyAlignment="1">
      <alignment horizontal="justify" vertical="center" wrapText="1"/>
    </xf>
    <xf numFmtId="1"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justify" vertical="center" wrapText="1"/>
    </xf>
    <xf numFmtId="0" fontId="1" fillId="0" borderId="14" xfId="0" applyFont="1" applyBorder="1" applyAlignment="1">
      <alignment horizontal="justify"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1" borderId="1" xfId="0"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0" fontId="1" fillId="0" borderId="1" xfId="1" applyNumberFormat="1" applyFont="1" applyFill="1" applyBorder="1" applyAlignment="1">
      <alignment horizontal="justify" vertical="center" wrapText="1"/>
    </xf>
    <xf numFmtId="10" fontId="7" fillId="3" borderId="1" xfId="1" applyNumberFormat="1" applyFont="1" applyFill="1" applyBorder="1" applyAlignment="1">
      <alignment wrapText="1"/>
    </xf>
    <xf numFmtId="10" fontId="5" fillId="0" borderId="1" xfId="1" applyNumberFormat="1" applyFont="1" applyBorder="1" applyAlignment="1">
      <alignment horizontal="justify"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1" applyNumberFormat="1" applyFont="1" applyFill="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15" fillId="0" borderId="1" xfId="0" applyFont="1" applyBorder="1" applyAlignment="1">
      <alignment horizontal="right" vertical="center" wrapText="1"/>
    </xf>
    <xf numFmtId="0" fontId="6" fillId="3" borderId="1" xfId="0" applyFont="1" applyFill="1" applyBorder="1" applyAlignment="1">
      <alignment horizont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1" fillId="0" borderId="14" xfId="0" applyFont="1" applyBorder="1" applyAlignment="1">
      <alignment horizontal="center" vertical="center" wrapText="1"/>
    </xf>
    <xf numFmtId="165"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4" fontId="1" fillId="0" borderId="1" xfId="1"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7"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0" borderId="0" xfId="0" applyFont="1" applyAlignment="1">
      <alignment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23384</xdr:colOff>
      <xdr:row>0</xdr:row>
      <xdr:rowOff>728382</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46"/>
  <sheetViews>
    <sheetView tabSelected="1" topLeftCell="D1" zoomScale="85" zoomScaleNormal="85" workbookViewId="0">
      <selection activeCell="K8" sqref="K8"/>
    </sheetView>
  </sheetViews>
  <sheetFormatPr baseColWidth="10" defaultColWidth="16.28515625" defaultRowHeight="15" x14ac:dyDescent="0.25"/>
  <cols>
    <col min="1" max="5" width="16.28515625" style="1"/>
    <col min="6" max="6" width="21.42578125" style="1" customWidth="1"/>
    <col min="7" max="24" width="16.28515625" style="1"/>
    <col min="25" max="25" width="49" style="1" customWidth="1"/>
    <col min="26" max="26" width="16.28515625" style="1"/>
    <col min="27" max="41" width="16.28515625" style="1" hidden="1" customWidth="1"/>
    <col min="42" max="44" width="16.28515625" style="1"/>
    <col min="45" max="45" width="33.140625" style="1" customWidth="1"/>
    <col min="46" max="16384" width="16.28515625" style="1"/>
  </cols>
  <sheetData>
    <row r="1" spans="1:46" s="34" customFormat="1" ht="70.5" customHeight="1" x14ac:dyDescent="0.25">
      <c r="A1" s="121" t="s">
        <v>0</v>
      </c>
      <c r="B1" s="122"/>
      <c r="C1" s="122"/>
      <c r="D1" s="122"/>
      <c r="E1" s="122"/>
      <c r="F1" s="122"/>
      <c r="G1" s="122"/>
      <c r="H1" s="122"/>
      <c r="I1" s="122"/>
      <c r="J1" s="122"/>
      <c r="K1" s="123" t="s">
        <v>1</v>
      </c>
      <c r="L1" s="124"/>
      <c r="M1" s="124"/>
      <c r="N1" s="124"/>
      <c r="O1" s="124"/>
    </row>
    <row r="2" spans="1:46" s="36" customFormat="1" ht="23.65" customHeight="1" x14ac:dyDescent="0.25">
      <c r="A2" s="126" t="s">
        <v>2</v>
      </c>
      <c r="B2" s="127"/>
      <c r="C2" s="127"/>
      <c r="D2" s="127"/>
      <c r="E2" s="127"/>
      <c r="F2" s="127"/>
      <c r="G2" s="127"/>
      <c r="H2" s="127"/>
      <c r="I2" s="127"/>
      <c r="J2" s="127"/>
      <c r="K2" s="35"/>
      <c r="L2" s="35"/>
      <c r="M2" s="35"/>
      <c r="N2" s="35"/>
      <c r="O2" s="35"/>
    </row>
    <row r="3" spans="1:46" s="34" customFormat="1" x14ac:dyDescent="0.25"/>
    <row r="4" spans="1:46" s="34" customFormat="1" ht="29.1" customHeight="1" x14ac:dyDescent="0.25">
      <c r="A4" s="120" t="s">
        <v>3</v>
      </c>
      <c r="B4" s="120"/>
      <c r="C4" s="120"/>
      <c r="D4" s="128" t="s">
        <v>4</v>
      </c>
      <c r="E4" s="129" t="s">
        <v>5</v>
      </c>
      <c r="F4" s="130"/>
      <c r="G4" s="130"/>
      <c r="H4" s="130"/>
      <c r="I4" s="130"/>
      <c r="J4" s="131"/>
    </row>
    <row r="5" spans="1:46" s="34" customFormat="1" ht="15" customHeight="1" x14ac:dyDescent="0.25">
      <c r="A5" s="120"/>
      <c r="B5" s="120"/>
      <c r="C5" s="120"/>
      <c r="D5" s="128"/>
      <c r="E5" s="2" t="s">
        <v>6</v>
      </c>
      <c r="F5" s="2" t="s">
        <v>7</v>
      </c>
      <c r="G5" s="129" t="s">
        <v>8</v>
      </c>
      <c r="H5" s="130"/>
      <c r="I5" s="130"/>
      <c r="J5" s="131"/>
    </row>
    <row r="6" spans="1:46" s="34" customFormat="1" x14ac:dyDescent="0.25">
      <c r="A6" s="120"/>
      <c r="B6" s="120"/>
      <c r="C6" s="120"/>
      <c r="D6" s="128"/>
      <c r="E6" s="37">
        <v>1</v>
      </c>
      <c r="F6" s="37" t="s">
        <v>9</v>
      </c>
      <c r="G6" s="132" t="s">
        <v>10</v>
      </c>
      <c r="H6" s="132"/>
      <c r="I6" s="132"/>
      <c r="J6" s="132"/>
    </row>
    <row r="7" spans="1:46" s="34" customFormat="1" ht="48" customHeight="1" x14ac:dyDescent="0.25">
      <c r="A7" s="120"/>
      <c r="B7" s="120"/>
      <c r="C7" s="120"/>
      <c r="D7" s="128"/>
      <c r="E7" s="37">
        <v>2</v>
      </c>
      <c r="F7" s="37" t="s">
        <v>11</v>
      </c>
      <c r="G7" s="132" t="s">
        <v>12</v>
      </c>
      <c r="H7" s="132"/>
      <c r="I7" s="132"/>
      <c r="J7" s="132"/>
    </row>
    <row r="8" spans="1:46" s="34" customFormat="1" ht="50.25" customHeight="1" x14ac:dyDescent="0.25">
      <c r="A8" s="120"/>
      <c r="B8" s="120"/>
      <c r="C8" s="120"/>
      <c r="D8" s="128"/>
      <c r="E8" s="37">
        <v>3</v>
      </c>
      <c r="F8" s="37" t="s">
        <v>245</v>
      </c>
      <c r="G8" s="132" t="s">
        <v>249</v>
      </c>
      <c r="H8" s="132"/>
      <c r="I8" s="132"/>
      <c r="J8" s="132"/>
    </row>
    <row r="9" spans="1:46" s="34" customFormat="1" x14ac:dyDescent="0.25"/>
    <row r="10" spans="1:46" s="34" customFormat="1" x14ac:dyDescent="0.25"/>
    <row r="11" spans="1:46" ht="14.65" customHeight="1" x14ac:dyDescent="0.25">
      <c r="A11" s="120" t="s">
        <v>13</v>
      </c>
      <c r="B11" s="120"/>
      <c r="C11" s="120" t="s">
        <v>14</v>
      </c>
      <c r="D11" s="120"/>
      <c r="E11" s="120"/>
      <c r="F11" s="125" t="s">
        <v>15</v>
      </c>
      <c r="G11" s="125"/>
      <c r="H11" s="125"/>
      <c r="I11" s="125"/>
      <c r="J11" s="125"/>
      <c r="K11" s="125"/>
      <c r="L11" s="125"/>
      <c r="M11" s="125"/>
      <c r="N11" s="125"/>
      <c r="O11" s="125"/>
      <c r="P11" s="125"/>
      <c r="Q11" s="133" t="s">
        <v>16</v>
      </c>
      <c r="R11" s="133" t="s">
        <v>17</v>
      </c>
      <c r="S11" s="120" t="s">
        <v>18</v>
      </c>
      <c r="T11" s="120"/>
      <c r="U11" s="120"/>
      <c r="V11" s="90" t="s">
        <v>19</v>
      </c>
      <c r="W11" s="91"/>
      <c r="X11" s="91"/>
      <c r="Y11" s="91"/>
      <c r="Z11" s="92"/>
      <c r="AA11" s="96" t="s">
        <v>20</v>
      </c>
      <c r="AB11" s="97"/>
      <c r="AC11" s="97"/>
      <c r="AD11" s="97"/>
      <c r="AE11" s="98"/>
      <c r="AF11" s="102" t="s">
        <v>21</v>
      </c>
      <c r="AG11" s="103"/>
      <c r="AH11" s="103"/>
      <c r="AI11" s="103"/>
      <c r="AJ11" s="104"/>
      <c r="AK11" s="108" t="s">
        <v>22</v>
      </c>
      <c r="AL11" s="109"/>
      <c r="AM11" s="109"/>
      <c r="AN11" s="109"/>
      <c r="AO11" s="110"/>
      <c r="AP11" s="114" t="s">
        <v>23</v>
      </c>
      <c r="AQ11" s="115"/>
      <c r="AR11" s="115"/>
      <c r="AS11" s="116"/>
    </row>
    <row r="12" spans="1:46" ht="14.65" customHeight="1" x14ac:dyDescent="0.25">
      <c r="A12" s="120"/>
      <c r="B12" s="120"/>
      <c r="C12" s="120"/>
      <c r="D12" s="120"/>
      <c r="E12" s="120"/>
      <c r="F12" s="125"/>
      <c r="G12" s="125"/>
      <c r="H12" s="125"/>
      <c r="I12" s="125"/>
      <c r="J12" s="125"/>
      <c r="K12" s="125"/>
      <c r="L12" s="125"/>
      <c r="M12" s="125"/>
      <c r="N12" s="125"/>
      <c r="O12" s="125"/>
      <c r="P12" s="125"/>
      <c r="Q12" s="134"/>
      <c r="R12" s="134"/>
      <c r="S12" s="120"/>
      <c r="T12" s="120"/>
      <c r="U12" s="120"/>
      <c r="V12" s="93"/>
      <c r="W12" s="94"/>
      <c r="X12" s="94"/>
      <c r="Y12" s="94"/>
      <c r="Z12" s="95"/>
      <c r="AA12" s="99"/>
      <c r="AB12" s="100"/>
      <c r="AC12" s="100"/>
      <c r="AD12" s="100"/>
      <c r="AE12" s="101"/>
      <c r="AF12" s="105"/>
      <c r="AG12" s="106"/>
      <c r="AH12" s="106"/>
      <c r="AI12" s="106"/>
      <c r="AJ12" s="107"/>
      <c r="AK12" s="111"/>
      <c r="AL12" s="112"/>
      <c r="AM12" s="112"/>
      <c r="AN12" s="112"/>
      <c r="AO12" s="113"/>
      <c r="AP12" s="117"/>
      <c r="AQ12" s="118"/>
      <c r="AR12" s="118"/>
      <c r="AS12" s="119"/>
    </row>
    <row r="13" spans="1:46" ht="76.150000000000006" customHeight="1" x14ac:dyDescent="0.25">
      <c r="A13" s="2" t="s">
        <v>24</v>
      </c>
      <c r="B13" s="2" t="s">
        <v>25</v>
      </c>
      <c r="C13" s="2" t="s">
        <v>26</v>
      </c>
      <c r="D13" s="2" t="s">
        <v>27</v>
      </c>
      <c r="E13" s="2" t="s">
        <v>28</v>
      </c>
      <c r="F13" s="20" t="s">
        <v>29</v>
      </c>
      <c r="G13" s="20" t="s">
        <v>30</v>
      </c>
      <c r="H13" s="20" t="s">
        <v>31</v>
      </c>
      <c r="I13" s="20" t="s">
        <v>32</v>
      </c>
      <c r="J13" s="20" t="s">
        <v>33</v>
      </c>
      <c r="K13" s="20" t="s">
        <v>34</v>
      </c>
      <c r="L13" s="20" t="s">
        <v>35</v>
      </c>
      <c r="M13" s="20" t="s">
        <v>36</v>
      </c>
      <c r="N13" s="20" t="s">
        <v>37</v>
      </c>
      <c r="O13" s="20" t="s">
        <v>38</v>
      </c>
      <c r="P13" s="20" t="s">
        <v>39</v>
      </c>
      <c r="Q13" s="135"/>
      <c r="R13" s="135"/>
      <c r="S13" s="2" t="s">
        <v>40</v>
      </c>
      <c r="T13" s="2" t="s">
        <v>41</v>
      </c>
      <c r="U13" s="2" t="s">
        <v>42</v>
      </c>
      <c r="V13" s="3" t="s">
        <v>43</v>
      </c>
      <c r="W13" s="3" t="s">
        <v>44</v>
      </c>
      <c r="X13" s="3" t="s">
        <v>45</v>
      </c>
      <c r="Y13" s="3" t="s">
        <v>46</v>
      </c>
      <c r="Z13" s="3" t="s">
        <v>47</v>
      </c>
      <c r="AA13" s="23" t="s">
        <v>43</v>
      </c>
      <c r="AB13" s="23" t="s">
        <v>44</v>
      </c>
      <c r="AC13" s="23" t="s">
        <v>45</v>
      </c>
      <c r="AD13" s="23" t="s">
        <v>46</v>
      </c>
      <c r="AE13" s="23" t="s">
        <v>47</v>
      </c>
      <c r="AF13" s="24" t="s">
        <v>43</v>
      </c>
      <c r="AG13" s="24" t="s">
        <v>44</v>
      </c>
      <c r="AH13" s="24" t="s">
        <v>45</v>
      </c>
      <c r="AI13" s="24" t="s">
        <v>46</v>
      </c>
      <c r="AJ13" s="24" t="s">
        <v>47</v>
      </c>
      <c r="AK13" s="25" t="s">
        <v>43</v>
      </c>
      <c r="AL13" s="25" t="s">
        <v>44</v>
      </c>
      <c r="AM13" s="25" t="s">
        <v>45</v>
      </c>
      <c r="AN13" s="25" t="s">
        <v>46</v>
      </c>
      <c r="AO13" s="25" t="s">
        <v>47</v>
      </c>
      <c r="AP13" s="4" t="s">
        <v>43</v>
      </c>
      <c r="AQ13" s="4" t="s">
        <v>44</v>
      </c>
      <c r="AR13" s="4" t="s">
        <v>45</v>
      </c>
      <c r="AS13" s="4" t="s">
        <v>46</v>
      </c>
    </row>
    <row r="14" spans="1:46" s="30" customFormat="1" ht="375" x14ac:dyDescent="0.25">
      <c r="A14" s="22">
        <v>4</v>
      </c>
      <c r="B14" s="21" t="s">
        <v>48</v>
      </c>
      <c r="C14" s="26" t="s">
        <v>49</v>
      </c>
      <c r="D14" s="21" t="s">
        <v>50</v>
      </c>
      <c r="E14" s="21" t="s">
        <v>51</v>
      </c>
      <c r="F14" s="21" t="s">
        <v>52</v>
      </c>
      <c r="G14" s="21" t="s">
        <v>53</v>
      </c>
      <c r="H14" s="40" t="s">
        <v>54</v>
      </c>
      <c r="I14" s="22" t="s">
        <v>55</v>
      </c>
      <c r="J14" s="21" t="s">
        <v>53</v>
      </c>
      <c r="K14" s="42">
        <v>200</v>
      </c>
      <c r="L14" s="42">
        <v>580</v>
      </c>
      <c r="M14" s="42">
        <v>600</v>
      </c>
      <c r="N14" s="42">
        <v>460</v>
      </c>
      <c r="O14" s="42">
        <f>K14+L14+M14+N14</f>
        <v>1840</v>
      </c>
      <c r="P14" s="21" t="s">
        <v>56</v>
      </c>
      <c r="Q14" s="21" t="s">
        <v>57</v>
      </c>
      <c r="R14" s="21" t="s">
        <v>58</v>
      </c>
      <c r="S14" s="21" t="s">
        <v>59</v>
      </c>
      <c r="T14" s="21" t="s">
        <v>60</v>
      </c>
      <c r="U14" s="21" t="s">
        <v>61</v>
      </c>
      <c r="V14" s="79">
        <f t="shared" ref="V14:V23" si="0">K14</f>
        <v>200</v>
      </c>
      <c r="W14" s="68">
        <v>309</v>
      </c>
      <c r="X14" s="69">
        <f>IF(W14/V14&gt;100%,100%,W14/V14)</f>
        <v>1</v>
      </c>
      <c r="Y14" s="21" t="s">
        <v>62</v>
      </c>
      <c r="Z14" s="21" t="s">
        <v>59</v>
      </c>
      <c r="AA14" s="29">
        <f t="shared" ref="AA14:AA22" si="1">L14</f>
        <v>580</v>
      </c>
      <c r="AB14" s="21"/>
      <c r="AC14" s="64">
        <f>IF(AB14/AA14&gt;100%,100%,AB14/AA14)</f>
        <v>0</v>
      </c>
      <c r="AD14" s="21"/>
      <c r="AE14" s="21"/>
      <c r="AF14" s="29">
        <f t="shared" ref="AF14:AF22" si="2">M14</f>
        <v>600</v>
      </c>
      <c r="AG14" s="21"/>
      <c r="AH14" s="64">
        <f>IF(AG14/AF14&gt;100%,100%,AG14/AF14)</f>
        <v>0</v>
      </c>
      <c r="AI14" s="21"/>
      <c r="AJ14" s="21"/>
      <c r="AK14" s="29">
        <f t="shared" ref="AK14:AK22" si="3">N14</f>
        <v>460</v>
      </c>
      <c r="AL14" s="21"/>
      <c r="AM14" s="64">
        <f>IF(AL14/AK14&gt;100%,100%,AL14/AK14)</f>
        <v>0</v>
      </c>
      <c r="AN14" s="21"/>
      <c r="AO14" s="21"/>
      <c r="AP14" s="68">
        <f t="shared" ref="AP14:AP22" si="4">O14</f>
        <v>1840</v>
      </c>
      <c r="AQ14" s="87">
        <f t="shared" ref="AQ14:AQ19" si="5">IFERROR(W14+AB14+AG14+AL14,0)</f>
        <v>309</v>
      </c>
      <c r="AR14" s="69">
        <f>IF(AQ14/AP14&gt;100%,100%,AQ14/AP14)</f>
        <v>0.16793478260869565</v>
      </c>
      <c r="AS14" s="21" t="s">
        <v>63</v>
      </c>
      <c r="AT14" s="84"/>
    </row>
    <row r="15" spans="1:46" s="30" customFormat="1" ht="255" x14ac:dyDescent="0.25">
      <c r="A15" s="22">
        <v>4</v>
      </c>
      <c r="B15" s="21" t="s">
        <v>48</v>
      </c>
      <c r="C15" s="26" t="s">
        <v>64</v>
      </c>
      <c r="D15" s="32" t="s">
        <v>65</v>
      </c>
      <c r="E15" s="21" t="s">
        <v>51</v>
      </c>
      <c r="F15" s="21" t="s">
        <v>66</v>
      </c>
      <c r="G15" s="21" t="s">
        <v>67</v>
      </c>
      <c r="H15" s="32" t="s">
        <v>68</v>
      </c>
      <c r="I15" s="22" t="s">
        <v>55</v>
      </c>
      <c r="J15" s="21" t="s">
        <v>67</v>
      </c>
      <c r="K15" s="42">
        <v>65</v>
      </c>
      <c r="L15" s="42">
        <v>135</v>
      </c>
      <c r="M15" s="42">
        <v>135</v>
      </c>
      <c r="N15" s="42">
        <v>100</v>
      </c>
      <c r="O15" s="42">
        <f t="shared" ref="O15:O22" si="6">K15+L15+M15+N15</f>
        <v>435</v>
      </c>
      <c r="P15" s="21" t="s">
        <v>56</v>
      </c>
      <c r="Q15" s="21" t="s">
        <v>57</v>
      </c>
      <c r="R15" s="21" t="s">
        <v>58</v>
      </c>
      <c r="S15" s="21" t="s">
        <v>59</v>
      </c>
      <c r="T15" s="21" t="s">
        <v>60</v>
      </c>
      <c r="U15" s="21" t="s">
        <v>69</v>
      </c>
      <c r="V15" s="79">
        <f t="shared" si="0"/>
        <v>65</v>
      </c>
      <c r="W15" s="68">
        <v>83</v>
      </c>
      <c r="X15" s="69">
        <f t="shared" ref="X15:X23" si="7">IF(W15/V15&gt;100%,100%,W15/V15)</f>
        <v>1</v>
      </c>
      <c r="Y15" s="21" t="s">
        <v>70</v>
      </c>
      <c r="Z15" s="21" t="s">
        <v>59</v>
      </c>
      <c r="AA15" s="29">
        <f t="shared" si="1"/>
        <v>135</v>
      </c>
      <c r="AB15" s="21"/>
      <c r="AC15" s="64">
        <f t="shared" ref="AC15:AC23" si="8">IF(AB15/AA15&gt;100%,100%,AB15/AA15)</f>
        <v>0</v>
      </c>
      <c r="AD15" s="21"/>
      <c r="AE15" s="21"/>
      <c r="AF15" s="29">
        <f t="shared" si="2"/>
        <v>135</v>
      </c>
      <c r="AG15" s="21"/>
      <c r="AH15" s="64">
        <f t="shared" ref="AH15:AH23" si="9">IF(AG15/AF15&gt;100%,100%,AG15/AF15)</f>
        <v>0</v>
      </c>
      <c r="AI15" s="21"/>
      <c r="AJ15" s="21"/>
      <c r="AK15" s="29">
        <f t="shared" si="3"/>
        <v>100</v>
      </c>
      <c r="AL15" s="21"/>
      <c r="AM15" s="64">
        <f t="shared" ref="AM15:AM23" si="10">IF(AL15/AK15&gt;100%,100%,AL15/AK15)</f>
        <v>0</v>
      </c>
      <c r="AN15" s="21"/>
      <c r="AO15" s="21"/>
      <c r="AP15" s="68">
        <f t="shared" si="4"/>
        <v>435</v>
      </c>
      <c r="AQ15" s="87">
        <f t="shared" si="5"/>
        <v>83</v>
      </c>
      <c r="AR15" s="69">
        <f>IF(AQ15/AP15&gt;100%,100%,AQ15/AP15)</f>
        <v>0.19080459770114944</v>
      </c>
      <c r="AS15" s="21" t="s">
        <v>71</v>
      </c>
      <c r="AT15" s="84"/>
    </row>
    <row r="16" spans="1:46" s="30" customFormat="1" ht="315" x14ac:dyDescent="0.25">
      <c r="A16" s="22">
        <v>4</v>
      </c>
      <c r="B16" s="21" t="s">
        <v>48</v>
      </c>
      <c r="C16" s="26" t="s">
        <v>72</v>
      </c>
      <c r="D16" s="21" t="s">
        <v>73</v>
      </c>
      <c r="E16" s="21" t="s">
        <v>51</v>
      </c>
      <c r="F16" s="21" t="s">
        <v>74</v>
      </c>
      <c r="G16" s="21" t="s">
        <v>75</v>
      </c>
      <c r="H16" s="32" t="s">
        <v>76</v>
      </c>
      <c r="I16" s="22" t="s">
        <v>55</v>
      </c>
      <c r="J16" s="21" t="s">
        <v>77</v>
      </c>
      <c r="K16" s="42">
        <v>28</v>
      </c>
      <c r="L16" s="42">
        <v>60</v>
      </c>
      <c r="M16" s="42">
        <v>60</v>
      </c>
      <c r="N16" s="42">
        <v>53</v>
      </c>
      <c r="O16" s="42">
        <f t="shared" si="6"/>
        <v>201</v>
      </c>
      <c r="P16" s="21" t="s">
        <v>56</v>
      </c>
      <c r="Q16" s="21" t="s">
        <v>57</v>
      </c>
      <c r="R16" s="21" t="s">
        <v>58</v>
      </c>
      <c r="S16" s="21" t="s">
        <v>59</v>
      </c>
      <c r="T16" s="21" t="s">
        <v>60</v>
      </c>
      <c r="U16" s="21" t="s">
        <v>78</v>
      </c>
      <c r="V16" s="79">
        <f t="shared" si="0"/>
        <v>28</v>
      </c>
      <c r="W16" s="68">
        <v>31</v>
      </c>
      <c r="X16" s="69">
        <f t="shared" si="7"/>
        <v>1</v>
      </c>
      <c r="Y16" s="21" t="s">
        <v>79</v>
      </c>
      <c r="Z16" s="21" t="s">
        <v>59</v>
      </c>
      <c r="AA16" s="29">
        <f t="shared" si="1"/>
        <v>60</v>
      </c>
      <c r="AB16" s="21"/>
      <c r="AC16" s="64">
        <f t="shared" si="8"/>
        <v>0</v>
      </c>
      <c r="AD16" s="21"/>
      <c r="AE16" s="21"/>
      <c r="AF16" s="29">
        <f t="shared" si="2"/>
        <v>60</v>
      </c>
      <c r="AG16" s="21"/>
      <c r="AH16" s="64">
        <f t="shared" si="9"/>
        <v>0</v>
      </c>
      <c r="AI16" s="21"/>
      <c r="AJ16" s="21"/>
      <c r="AK16" s="29">
        <f t="shared" si="3"/>
        <v>53</v>
      </c>
      <c r="AL16" s="21"/>
      <c r="AM16" s="64">
        <f t="shared" si="10"/>
        <v>0</v>
      </c>
      <c r="AN16" s="21"/>
      <c r="AO16" s="21"/>
      <c r="AP16" s="68">
        <f t="shared" si="4"/>
        <v>201</v>
      </c>
      <c r="AQ16" s="87">
        <f t="shared" si="5"/>
        <v>31</v>
      </c>
      <c r="AR16" s="69">
        <f t="shared" ref="AR16:AR23" si="11">IF(AQ16/AP16&gt;100%,100%,AQ16/AP16)</f>
        <v>0.15422885572139303</v>
      </c>
      <c r="AS16" s="21" t="s">
        <v>80</v>
      </c>
      <c r="AT16" s="84"/>
    </row>
    <row r="17" spans="1:46" s="30" customFormat="1" ht="180" x14ac:dyDescent="0.25">
      <c r="A17" s="22">
        <v>4</v>
      </c>
      <c r="B17" s="21" t="s">
        <v>48</v>
      </c>
      <c r="C17" s="26" t="s">
        <v>81</v>
      </c>
      <c r="D17" s="21" t="s">
        <v>82</v>
      </c>
      <c r="E17" s="21" t="s">
        <v>51</v>
      </c>
      <c r="F17" s="21" t="s">
        <v>83</v>
      </c>
      <c r="G17" s="21" t="s">
        <v>84</v>
      </c>
      <c r="H17" s="41" t="s">
        <v>85</v>
      </c>
      <c r="I17" s="22" t="s">
        <v>55</v>
      </c>
      <c r="J17" s="21" t="s">
        <v>86</v>
      </c>
      <c r="K17" s="42">
        <v>9</v>
      </c>
      <c r="L17" s="42">
        <v>20</v>
      </c>
      <c r="M17" s="43">
        <v>21</v>
      </c>
      <c r="N17" s="43">
        <v>18</v>
      </c>
      <c r="O17" s="42">
        <f t="shared" si="6"/>
        <v>68</v>
      </c>
      <c r="P17" s="21" t="s">
        <v>56</v>
      </c>
      <c r="Q17" s="21" t="s">
        <v>57</v>
      </c>
      <c r="R17" s="21" t="s">
        <v>58</v>
      </c>
      <c r="S17" s="21" t="s">
        <v>59</v>
      </c>
      <c r="T17" s="21" t="s">
        <v>60</v>
      </c>
      <c r="U17" s="21" t="s">
        <v>87</v>
      </c>
      <c r="V17" s="79">
        <f t="shared" si="0"/>
        <v>9</v>
      </c>
      <c r="W17" s="68">
        <v>8</v>
      </c>
      <c r="X17" s="69">
        <f t="shared" si="7"/>
        <v>0.88888888888888884</v>
      </c>
      <c r="Y17" s="21" t="s">
        <v>88</v>
      </c>
      <c r="Z17" s="21" t="s">
        <v>59</v>
      </c>
      <c r="AA17" s="29">
        <f t="shared" si="1"/>
        <v>20</v>
      </c>
      <c r="AB17" s="21"/>
      <c r="AC17" s="64">
        <f t="shared" si="8"/>
        <v>0</v>
      </c>
      <c r="AD17" s="21"/>
      <c r="AE17" s="21"/>
      <c r="AF17" s="29">
        <f t="shared" si="2"/>
        <v>21</v>
      </c>
      <c r="AG17" s="21"/>
      <c r="AH17" s="64">
        <f t="shared" si="9"/>
        <v>0</v>
      </c>
      <c r="AI17" s="21"/>
      <c r="AJ17" s="21"/>
      <c r="AK17" s="29">
        <f t="shared" si="3"/>
        <v>18</v>
      </c>
      <c r="AL17" s="21"/>
      <c r="AM17" s="64">
        <f t="shared" si="10"/>
        <v>0</v>
      </c>
      <c r="AN17" s="21"/>
      <c r="AO17" s="21"/>
      <c r="AP17" s="68">
        <f t="shared" si="4"/>
        <v>68</v>
      </c>
      <c r="AQ17" s="87">
        <f t="shared" si="5"/>
        <v>8</v>
      </c>
      <c r="AR17" s="69">
        <f t="shared" si="11"/>
        <v>0.11764705882352941</v>
      </c>
      <c r="AS17" s="21" t="s">
        <v>89</v>
      </c>
      <c r="AT17" s="84"/>
    </row>
    <row r="18" spans="1:46" s="30" customFormat="1" ht="135" x14ac:dyDescent="0.25">
      <c r="A18" s="22">
        <v>4</v>
      </c>
      <c r="B18" s="21" t="s">
        <v>48</v>
      </c>
      <c r="C18" s="26" t="s">
        <v>90</v>
      </c>
      <c r="D18" s="21" t="s">
        <v>91</v>
      </c>
      <c r="E18" s="21" t="s">
        <v>51</v>
      </c>
      <c r="F18" s="21" t="s">
        <v>92</v>
      </c>
      <c r="G18" s="21" t="s">
        <v>93</v>
      </c>
      <c r="H18" s="41" t="s">
        <v>94</v>
      </c>
      <c r="I18" s="22" t="s">
        <v>55</v>
      </c>
      <c r="J18" s="21" t="s">
        <v>93</v>
      </c>
      <c r="K18" s="42">
        <v>129</v>
      </c>
      <c r="L18" s="42">
        <v>345</v>
      </c>
      <c r="M18" s="43">
        <v>335</v>
      </c>
      <c r="N18" s="43">
        <v>241</v>
      </c>
      <c r="O18" s="42">
        <f t="shared" si="6"/>
        <v>1050</v>
      </c>
      <c r="P18" s="21" t="s">
        <v>56</v>
      </c>
      <c r="Q18" s="21" t="s">
        <v>57</v>
      </c>
      <c r="R18" s="21" t="s">
        <v>58</v>
      </c>
      <c r="S18" s="21" t="s">
        <v>59</v>
      </c>
      <c r="T18" s="21" t="s">
        <v>60</v>
      </c>
      <c r="U18" s="21" t="s">
        <v>95</v>
      </c>
      <c r="V18" s="79">
        <f t="shared" si="0"/>
        <v>129</v>
      </c>
      <c r="W18" s="68">
        <v>264</v>
      </c>
      <c r="X18" s="69">
        <f t="shared" si="7"/>
        <v>1</v>
      </c>
      <c r="Y18" s="21" t="s">
        <v>96</v>
      </c>
      <c r="Z18" s="21" t="s">
        <v>59</v>
      </c>
      <c r="AA18" s="29">
        <f t="shared" si="1"/>
        <v>345</v>
      </c>
      <c r="AB18" s="21"/>
      <c r="AC18" s="64">
        <f t="shared" si="8"/>
        <v>0</v>
      </c>
      <c r="AD18" s="21"/>
      <c r="AE18" s="21"/>
      <c r="AF18" s="29">
        <f t="shared" si="2"/>
        <v>335</v>
      </c>
      <c r="AG18" s="21"/>
      <c r="AH18" s="64">
        <f t="shared" si="9"/>
        <v>0</v>
      </c>
      <c r="AI18" s="21"/>
      <c r="AJ18" s="21"/>
      <c r="AK18" s="29">
        <f t="shared" si="3"/>
        <v>241</v>
      </c>
      <c r="AL18" s="21"/>
      <c r="AM18" s="64">
        <f t="shared" si="10"/>
        <v>0</v>
      </c>
      <c r="AN18" s="21"/>
      <c r="AO18" s="21"/>
      <c r="AP18" s="68">
        <f t="shared" si="4"/>
        <v>1050</v>
      </c>
      <c r="AQ18" s="87">
        <f t="shared" si="5"/>
        <v>264</v>
      </c>
      <c r="AR18" s="69">
        <f t="shared" si="11"/>
        <v>0.25142857142857145</v>
      </c>
      <c r="AS18" s="21" t="s">
        <v>97</v>
      </c>
      <c r="AT18" s="84"/>
    </row>
    <row r="19" spans="1:46" s="30" customFormat="1" ht="135" x14ac:dyDescent="0.25">
      <c r="A19" s="22">
        <v>4</v>
      </c>
      <c r="B19" s="21" t="s">
        <v>48</v>
      </c>
      <c r="C19" s="26" t="s">
        <v>98</v>
      </c>
      <c r="D19" s="21" t="s">
        <v>99</v>
      </c>
      <c r="E19" s="21" t="s">
        <v>51</v>
      </c>
      <c r="F19" s="21" t="s">
        <v>100</v>
      </c>
      <c r="G19" s="21" t="s">
        <v>101</v>
      </c>
      <c r="H19" s="32" t="s">
        <v>102</v>
      </c>
      <c r="I19" s="22" t="s">
        <v>55</v>
      </c>
      <c r="J19" s="21" t="s">
        <v>103</v>
      </c>
      <c r="K19" s="42">
        <v>19</v>
      </c>
      <c r="L19" s="42">
        <v>30</v>
      </c>
      <c r="M19" s="42">
        <v>30</v>
      </c>
      <c r="N19" s="42">
        <v>22</v>
      </c>
      <c r="O19" s="42">
        <f>K19+L19+M19+N19</f>
        <v>101</v>
      </c>
      <c r="P19" s="21" t="s">
        <v>56</v>
      </c>
      <c r="Q19" s="21" t="s">
        <v>57</v>
      </c>
      <c r="R19" s="21" t="s">
        <v>58</v>
      </c>
      <c r="S19" s="21" t="s">
        <v>59</v>
      </c>
      <c r="T19" s="21" t="s">
        <v>60</v>
      </c>
      <c r="U19" s="21" t="s">
        <v>104</v>
      </c>
      <c r="V19" s="79">
        <f t="shared" si="0"/>
        <v>19</v>
      </c>
      <c r="W19" s="68">
        <v>43</v>
      </c>
      <c r="X19" s="69">
        <f t="shared" si="7"/>
        <v>1</v>
      </c>
      <c r="Y19" s="21" t="s">
        <v>105</v>
      </c>
      <c r="Z19" s="21" t="s">
        <v>59</v>
      </c>
      <c r="AA19" s="29">
        <f t="shared" si="1"/>
        <v>30</v>
      </c>
      <c r="AB19" s="21"/>
      <c r="AC19" s="64">
        <f t="shared" si="8"/>
        <v>0</v>
      </c>
      <c r="AD19" s="21"/>
      <c r="AE19" s="21"/>
      <c r="AF19" s="29">
        <f t="shared" si="2"/>
        <v>30</v>
      </c>
      <c r="AG19" s="21"/>
      <c r="AH19" s="64">
        <f t="shared" si="9"/>
        <v>0</v>
      </c>
      <c r="AI19" s="21"/>
      <c r="AJ19" s="21"/>
      <c r="AK19" s="29">
        <f t="shared" si="3"/>
        <v>22</v>
      </c>
      <c r="AL19" s="21"/>
      <c r="AM19" s="64">
        <f t="shared" si="10"/>
        <v>0</v>
      </c>
      <c r="AN19" s="21"/>
      <c r="AO19" s="21"/>
      <c r="AP19" s="68">
        <f t="shared" si="4"/>
        <v>101</v>
      </c>
      <c r="AQ19" s="87">
        <f t="shared" si="5"/>
        <v>43</v>
      </c>
      <c r="AR19" s="69">
        <f t="shared" si="11"/>
        <v>0.42574257425742573</v>
      </c>
      <c r="AS19" s="21" t="s">
        <v>106</v>
      </c>
      <c r="AT19" s="84"/>
    </row>
    <row r="20" spans="1:46" s="30" customFormat="1" ht="207" customHeight="1" x14ac:dyDescent="0.25">
      <c r="A20" s="22">
        <v>4</v>
      </c>
      <c r="B20" s="21" t="s">
        <v>48</v>
      </c>
      <c r="C20" s="26" t="s">
        <v>107</v>
      </c>
      <c r="D20" s="21" t="s">
        <v>108</v>
      </c>
      <c r="E20" s="21" t="s">
        <v>51</v>
      </c>
      <c r="F20" s="21" t="s">
        <v>109</v>
      </c>
      <c r="G20" s="21" t="s">
        <v>110</v>
      </c>
      <c r="H20" s="21" t="s">
        <v>111</v>
      </c>
      <c r="I20" s="22" t="s">
        <v>112</v>
      </c>
      <c r="J20" s="21" t="s">
        <v>113</v>
      </c>
      <c r="K20" s="44">
        <v>1</v>
      </c>
      <c r="L20" s="44">
        <v>1</v>
      </c>
      <c r="M20" s="44">
        <v>1</v>
      </c>
      <c r="N20" s="44">
        <v>1</v>
      </c>
      <c r="O20" s="44">
        <v>1</v>
      </c>
      <c r="P20" s="21" t="s">
        <v>56</v>
      </c>
      <c r="Q20" s="21" t="s">
        <v>57</v>
      </c>
      <c r="R20" s="21" t="s">
        <v>58</v>
      </c>
      <c r="S20" s="21" t="s">
        <v>114</v>
      </c>
      <c r="T20" s="21" t="s">
        <v>115</v>
      </c>
      <c r="U20" s="21" t="s">
        <v>116</v>
      </c>
      <c r="V20" s="70">
        <f t="shared" si="0"/>
        <v>1</v>
      </c>
      <c r="W20" s="70">
        <v>1</v>
      </c>
      <c r="X20" s="72">
        <f t="shared" si="7"/>
        <v>1</v>
      </c>
      <c r="Y20" s="21" t="s">
        <v>117</v>
      </c>
      <c r="Z20" s="21" t="s">
        <v>118</v>
      </c>
      <c r="AA20" s="45">
        <f t="shared" si="1"/>
        <v>1</v>
      </c>
      <c r="AB20" s="45"/>
      <c r="AC20" s="65">
        <f t="shared" si="8"/>
        <v>0</v>
      </c>
      <c r="AD20" s="21"/>
      <c r="AE20" s="21"/>
      <c r="AF20" s="45">
        <f t="shared" si="2"/>
        <v>1</v>
      </c>
      <c r="AG20" s="45"/>
      <c r="AH20" s="65">
        <f t="shared" si="9"/>
        <v>0</v>
      </c>
      <c r="AI20" s="21"/>
      <c r="AJ20" s="21"/>
      <c r="AK20" s="45">
        <f t="shared" si="3"/>
        <v>1</v>
      </c>
      <c r="AL20" s="45"/>
      <c r="AM20" s="65">
        <f t="shared" si="10"/>
        <v>0</v>
      </c>
      <c r="AN20" s="21"/>
      <c r="AO20" s="21"/>
      <c r="AP20" s="70">
        <f t="shared" si="4"/>
        <v>1</v>
      </c>
      <c r="AQ20" s="89">
        <f>IFERROR(AVERAGE(W20,AB20,AG20,AL20)*0.25,0)</f>
        <v>0.25</v>
      </c>
      <c r="AR20" s="72">
        <f t="shared" si="11"/>
        <v>0.25</v>
      </c>
      <c r="AS20" s="21" t="s">
        <v>119</v>
      </c>
      <c r="AT20" s="84"/>
    </row>
    <row r="21" spans="1:46" s="30" customFormat="1" ht="153.6" customHeight="1" x14ac:dyDescent="0.25">
      <c r="A21" s="22">
        <v>4</v>
      </c>
      <c r="B21" s="21" t="s">
        <v>48</v>
      </c>
      <c r="C21" s="26" t="s">
        <v>120</v>
      </c>
      <c r="D21" s="21" t="s">
        <v>121</v>
      </c>
      <c r="E21" s="21" t="s">
        <v>51</v>
      </c>
      <c r="F21" s="21" t="s">
        <v>122</v>
      </c>
      <c r="G21" s="21" t="s">
        <v>123</v>
      </c>
      <c r="H21" s="31" t="s">
        <v>124</v>
      </c>
      <c r="I21" s="22" t="s">
        <v>55</v>
      </c>
      <c r="J21" s="21" t="s">
        <v>125</v>
      </c>
      <c r="K21" s="42">
        <v>1</v>
      </c>
      <c r="L21" s="42">
        <v>1</v>
      </c>
      <c r="M21" s="42">
        <v>1</v>
      </c>
      <c r="N21" s="42">
        <v>1</v>
      </c>
      <c r="O21" s="42">
        <f t="shared" si="6"/>
        <v>4</v>
      </c>
      <c r="P21" s="21" t="s">
        <v>56</v>
      </c>
      <c r="Q21" s="21" t="s">
        <v>126</v>
      </c>
      <c r="R21" s="21" t="s">
        <v>58</v>
      </c>
      <c r="S21" s="21" t="s">
        <v>125</v>
      </c>
      <c r="T21" s="21" t="s">
        <v>127</v>
      </c>
      <c r="U21" s="21" t="s">
        <v>128</v>
      </c>
      <c r="V21" s="79">
        <f t="shared" si="0"/>
        <v>1</v>
      </c>
      <c r="W21" s="68">
        <v>1</v>
      </c>
      <c r="X21" s="69">
        <f t="shared" si="7"/>
        <v>1</v>
      </c>
      <c r="Y21" s="21" t="s">
        <v>129</v>
      </c>
      <c r="Z21" s="21" t="s">
        <v>130</v>
      </c>
      <c r="AA21" s="29">
        <f>L21</f>
        <v>1</v>
      </c>
      <c r="AB21" s="21"/>
      <c r="AC21" s="64">
        <f t="shared" si="8"/>
        <v>0</v>
      </c>
      <c r="AD21" s="21"/>
      <c r="AE21" s="21"/>
      <c r="AF21" s="29">
        <f t="shared" si="2"/>
        <v>1</v>
      </c>
      <c r="AG21" s="21"/>
      <c r="AH21" s="64">
        <f t="shared" si="9"/>
        <v>0</v>
      </c>
      <c r="AI21" s="21"/>
      <c r="AJ21" s="21"/>
      <c r="AK21" s="29">
        <f t="shared" si="3"/>
        <v>1</v>
      </c>
      <c r="AL21" s="21"/>
      <c r="AM21" s="64">
        <f t="shared" si="10"/>
        <v>0</v>
      </c>
      <c r="AN21" s="21"/>
      <c r="AO21" s="21"/>
      <c r="AP21" s="68">
        <f t="shared" si="4"/>
        <v>4</v>
      </c>
      <c r="AQ21" s="87">
        <f>IFERROR(W21+AB21+AG21+AL21,0)</f>
        <v>1</v>
      </c>
      <c r="AR21" s="69">
        <f t="shared" si="11"/>
        <v>0.25</v>
      </c>
      <c r="AS21" s="21" t="s">
        <v>119</v>
      </c>
      <c r="AT21" s="84"/>
    </row>
    <row r="22" spans="1:46" s="30" customFormat="1" ht="108.6" customHeight="1" x14ac:dyDescent="0.25">
      <c r="A22" s="22">
        <v>4</v>
      </c>
      <c r="B22" s="21" t="s">
        <v>48</v>
      </c>
      <c r="C22" s="26" t="s">
        <v>131</v>
      </c>
      <c r="D22" s="21" t="s">
        <v>132</v>
      </c>
      <c r="E22" s="21" t="s">
        <v>51</v>
      </c>
      <c r="F22" s="21" t="s">
        <v>133</v>
      </c>
      <c r="G22" s="21" t="s">
        <v>134</v>
      </c>
      <c r="H22" s="21" t="s">
        <v>135</v>
      </c>
      <c r="I22" s="22" t="s">
        <v>55</v>
      </c>
      <c r="J22" s="21" t="s">
        <v>136</v>
      </c>
      <c r="K22" s="42">
        <v>38</v>
      </c>
      <c r="L22" s="42">
        <v>48</v>
      </c>
      <c r="M22" s="42">
        <v>48</v>
      </c>
      <c r="N22" s="42">
        <v>40</v>
      </c>
      <c r="O22" s="42">
        <f t="shared" si="6"/>
        <v>174</v>
      </c>
      <c r="P22" s="21" t="s">
        <v>56</v>
      </c>
      <c r="Q22" s="21" t="s">
        <v>126</v>
      </c>
      <c r="R22" s="21" t="s">
        <v>58</v>
      </c>
      <c r="S22" s="32" t="s">
        <v>59</v>
      </c>
      <c r="T22" s="21" t="s">
        <v>137</v>
      </c>
      <c r="U22" s="21" t="s">
        <v>138</v>
      </c>
      <c r="V22" s="79">
        <f t="shared" si="0"/>
        <v>38</v>
      </c>
      <c r="W22" s="68">
        <v>49</v>
      </c>
      <c r="X22" s="69">
        <f t="shared" si="7"/>
        <v>1</v>
      </c>
      <c r="Y22" s="21" t="s">
        <v>139</v>
      </c>
      <c r="Z22" s="21" t="s">
        <v>59</v>
      </c>
      <c r="AA22" s="29">
        <f t="shared" si="1"/>
        <v>48</v>
      </c>
      <c r="AB22" s="21"/>
      <c r="AC22" s="64">
        <f t="shared" si="8"/>
        <v>0</v>
      </c>
      <c r="AD22" s="21"/>
      <c r="AE22" s="21"/>
      <c r="AF22" s="29">
        <f t="shared" si="2"/>
        <v>48</v>
      </c>
      <c r="AG22" s="21"/>
      <c r="AH22" s="64">
        <f t="shared" si="9"/>
        <v>0</v>
      </c>
      <c r="AI22" s="21"/>
      <c r="AJ22" s="21"/>
      <c r="AK22" s="29">
        <f t="shared" si="3"/>
        <v>40</v>
      </c>
      <c r="AL22" s="21"/>
      <c r="AM22" s="64">
        <f t="shared" si="10"/>
        <v>0</v>
      </c>
      <c r="AN22" s="21"/>
      <c r="AO22" s="21"/>
      <c r="AP22" s="68">
        <f t="shared" si="4"/>
        <v>174</v>
      </c>
      <c r="AQ22" s="87">
        <f>IFERROR(W22+AB22+AG22+AL22,0)</f>
        <v>49</v>
      </c>
      <c r="AR22" s="69">
        <f t="shared" si="11"/>
        <v>0.28160919540229884</v>
      </c>
      <c r="AS22" s="21" t="s">
        <v>140</v>
      </c>
      <c r="AT22" s="84"/>
    </row>
    <row r="23" spans="1:46" s="30" customFormat="1" ht="108.6" customHeight="1" x14ac:dyDescent="0.25">
      <c r="A23" s="22">
        <v>4</v>
      </c>
      <c r="B23" s="21" t="s">
        <v>48</v>
      </c>
      <c r="C23" s="26" t="s">
        <v>141</v>
      </c>
      <c r="D23" s="21" t="s">
        <v>142</v>
      </c>
      <c r="E23" s="21" t="s">
        <v>51</v>
      </c>
      <c r="F23" s="21" t="s">
        <v>143</v>
      </c>
      <c r="G23" s="21" t="s">
        <v>144</v>
      </c>
      <c r="H23" s="21" t="s">
        <v>145</v>
      </c>
      <c r="I23" s="22" t="s">
        <v>112</v>
      </c>
      <c r="J23" s="21" t="s">
        <v>146</v>
      </c>
      <c r="K23" s="55">
        <v>1</v>
      </c>
      <c r="L23" s="55">
        <v>1</v>
      </c>
      <c r="M23" s="55">
        <v>1</v>
      </c>
      <c r="N23" s="55">
        <v>1</v>
      </c>
      <c r="O23" s="55">
        <v>1</v>
      </c>
      <c r="P23" s="21" t="s">
        <v>56</v>
      </c>
      <c r="Q23" s="21" t="s">
        <v>57</v>
      </c>
      <c r="R23" s="21" t="s">
        <v>147</v>
      </c>
      <c r="S23" s="32" t="s">
        <v>148</v>
      </c>
      <c r="T23" s="21" t="s">
        <v>115</v>
      </c>
      <c r="U23" s="21" t="s">
        <v>116</v>
      </c>
      <c r="V23" s="70">
        <f t="shared" si="0"/>
        <v>1</v>
      </c>
      <c r="W23" s="71">
        <v>1</v>
      </c>
      <c r="X23" s="72">
        <f t="shared" si="7"/>
        <v>1</v>
      </c>
      <c r="Y23" s="21" t="s">
        <v>149</v>
      </c>
      <c r="Z23" s="21" t="s">
        <v>118</v>
      </c>
      <c r="AA23" s="45">
        <f>L23</f>
        <v>1</v>
      </c>
      <c r="AB23" s="21"/>
      <c r="AC23" s="64">
        <f t="shared" si="8"/>
        <v>0</v>
      </c>
      <c r="AD23" s="21"/>
      <c r="AE23" s="21"/>
      <c r="AF23" s="45">
        <f>M23</f>
        <v>1</v>
      </c>
      <c r="AG23" s="21"/>
      <c r="AH23" s="64">
        <f t="shared" si="9"/>
        <v>0</v>
      </c>
      <c r="AI23" s="21"/>
      <c r="AJ23" s="21"/>
      <c r="AK23" s="45">
        <f>M23</f>
        <v>1</v>
      </c>
      <c r="AL23" s="21"/>
      <c r="AM23" s="64">
        <f t="shared" si="10"/>
        <v>0</v>
      </c>
      <c r="AN23" s="21"/>
      <c r="AO23" s="21"/>
      <c r="AP23" s="71">
        <f>O23</f>
        <v>1</v>
      </c>
      <c r="AQ23" s="88">
        <f>IFERROR(AVERAGE(W23,AB23,AG23,AL23)*0.25,0)</f>
        <v>0.25</v>
      </c>
      <c r="AR23" s="69">
        <f t="shared" si="11"/>
        <v>0.25</v>
      </c>
      <c r="AS23" s="21" t="s">
        <v>119</v>
      </c>
      <c r="AT23" s="84"/>
    </row>
    <row r="24" spans="1:46" s="5" customFormat="1" ht="15.75" x14ac:dyDescent="0.25">
      <c r="A24" s="10"/>
      <c r="B24" s="10"/>
      <c r="C24" s="10"/>
      <c r="D24" s="13" t="s">
        <v>150</v>
      </c>
      <c r="E24" s="10"/>
      <c r="F24" s="10"/>
      <c r="G24" s="10"/>
      <c r="H24" s="10"/>
      <c r="I24" s="83"/>
      <c r="J24" s="10"/>
      <c r="K24" s="15"/>
      <c r="L24" s="15"/>
      <c r="M24" s="15"/>
      <c r="N24" s="15"/>
      <c r="O24" s="15"/>
      <c r="P24" s="10"/>
      <c r="Q24" s="10"/>
      <c r="R24" s="10"/>
      <c r="S24" s="10"/>
      <c r="T24" s="10"/>
      <c r="U24" s="10"/>
      <c r="V24" s="16"/>
      <c r="W24" s="16"/>
      <c r="X24" s="73">
        <f>AVERAGE(X14:X23)*80%</f>
        <v>0.79111111111111121</v>
      </c>
      <c r="Y24" s="15"/>
      <c r="Z24" s="15"/>
      <c r="AA24" s="15"/>
      <c r="AB24" s="15"/>
      <c r="AC24" s="66">
        <f>AVERAGE(AC14:AC22)*80%</f>
        <v>0</v>
      </c>
      <c r="AD24" s="15"/>
      <c r="AE24" s="15"/>
      <c r="AF24" s="15"/>
      <c r="AG24" s="15"/>
      <c r="AH24" s="15">
        <f>AVERAGE(AH14:AH22)*80%</f>
        <v>0</v>
      </c>
      <c r="AI24" s="15"/>
      <c r="AJ24" s="15"/>
      <c r="AK24" s="15"/>
      <c r="AL24" s="15"/>
      <c r="AM24" s="15">
        <f>AVERAGE(AM14:AM22)*80%</f>
        <v>0</v>
      </c>
      <c r="AN24" s="10"/>
      <c r="AO24" s="10"/>
      <c r="AP24" s="16"/>
      <c r="AQ24" s="16"/>
      <c r="AR24" s="73">
        <f>AVERAGE(AR14:AR23)*80%</f>
        <v>0.18715165087544511</v>
      </c>
      <c r="AS24" s="10"/>
      <c r="AT24" s="85"/>
    </row>
    <row r="25" spans="1:46" s="30" customFormat="1" ht="72" customHeight="1" x14ac:dyDescent="0.25">
      <c r="A25" s="62">
        <v>3</v>
      </c>
      <c r="B25" s="63" t="s">
        <v>151</v>
      </c>
      <c r="C25" s="33" t="s">
        <v>152</v>
      </c>
      <c r="D25" s="28" t="s">
        <v>153</v>
      </c>
      <c r="E25" s="27" t="s">
        <v>154</v>
      </c>
      <c r="F25" s="27" t="s">
        <v>155</v>
      </c>
      <c r="G25" s="27" t="s">
        <v>156</v>
      </c>
      <c r="H25" s="47" t="s">
        <v>157</v>
      </c>
      <c r="I25" s="61" t="s">
        <v>112</v>
      </c>
      <c r="J25" s="33" t="s">
        <v>158</v>
      </c>
      <c r="K25" s="48" t="s">
        <v>159</v>
      </c>
      <c r="L25" s="48">
        <v>0.8</v>
      </c>
      <c r="M25" s="48" t="s">
        <v>159</v>
      </c>
      <c r="N25" s="48">
        <v>0.8</v>
      </c>
      <c r="O25" s="48">
        <v>0.8</v>
      </c>
      <c r="P25" s="33" t="s">
        <v>56</v>
      </c>
      <c r="Q25" s="49" t="s">
        <v>57</v>
      </c>
      <c r="R25" s="49" t="s">
        <v>160</v>
      </c>
      <c r="S25" s="27" t="s">
        <v>161</v>
      </c>
      <c r="T25" s="49" t="s">
        <v>162</v>
      </c>
      <c r="U25" s="49" t="s">
        <v>163</v>
      </c>
      <c r="V25" s="80" t="str">
        <f>K25</f>
        <v>No programada</v>
      </c>
      <c r="W25" s="77" t="s">
        <v>164</v>
      </c>
      <c r="X25" s="75" t="s">
        <v>165</v>
      </c>
      <c r="Y25" s="27" t="s">
        <v>166</v>
      </c>
      <c r="Z25" s="27" t="s">
        <v>165</v>
      </c>
      <c r="AA25" s="56">
        <f>L25</f>
        <v>0.8</v>
      </c>
      <c r="AB25" s="27"/>
      <c r="AC25" s="67">
        <f t="shared" ref="AC25:AC31" si="12">IF(AB25/AA25&gt;100%,100%,AB25/AA25)</f>
        <v>0</v>
      </c>
      <c r="AD25" s="27"/>
      <c r="AE25" s="27"/>
      <c r="AF25" s="50" t="str">
        <f>M25</f>
        <v>No programada</v>
      </c>
      <c r="AG25" s="27"/>
      <c r="AH25" s="67" t="e">
        <f t="shared" ref="AH25:AH31" si="13">IF(AG25/AF25&gt;100%,100%,AG25/AF25)</f>
        <v>#VALUE!</v>
      </c>
      <c r="AI25" s="27"/>
      <c r="AJ25" s="27"/>
      <c r="AK25" s="56">
        <f>N25</f>
        <v>0.8</v>
      </c>
      <c r="AL25" s="27"/>
      <c r="AM25" s="67">
        <f t="shared" ref="AM25:AM31" si="14">IF(AL25/AK25&gt;100%,100%,AL25/AK25)</f>
        <v>0</v>
      </c>
      <c r="AN25" s="27"/>
      <c r="AO25" s="27"/>
      <c r="AP25" s="74">
        <f>O25</f>
        <v>0.8</v>
      </c>
      <c r="AQ25" s="81">
        <f>IFERROR(AVERAGE(W25,AB25,AG25,AL25)*0.25,0)</f>
        <v>0</v>
      </c>
      <c r="AR25" s="75">
        <f t="shared" ref="AR25:AR31" si="15">IF(AQ25/AP25&gt;100%,100%,AQ25/AP25)</f>
        <v>0</v>
      </c>
      <c r="AS25" s="27" t="s">
        <v>164</v>
      </c>
      <c r="AT25" s="84"/>
    </row>
    <row r="26" spans="1:46" s="30" customFormat="1" ht="86.45" customHeight="1" x14ac:dyDescent="0.25">
      <c r="A26" s="62">
        <v>3</v>
      </c>
      <c r="B26" s="63" t="s">
        <v>151</v>
      </c>
      <c r="C26" s="33" t="s">
        <v>167</v>
      </c>
      <c r="D26" s="27" t="s">
        <v>168</v>
      </c>
      <c r="E26" s="27" t="s">
        <v>154</v>
      </c>
      <c r="F26" s="27" t="s">
        <v>169</v>
      </c>
      <c r="G26" s="27" t="s">
        <v>170</v>
      </c>
      <c r="H26" s="51" t="s">
        <v>171</v>
      </c>
      <c r="I26" s="61" t="s">
        <v>55</v>
      </c>
      <c r="J26" s="33" t="s">
        <v>169</v>
      </c>
      <c r="K26" s="52">
        <v>0.22</v>
      </c>
      <c r="L26" s="52">
        <v>0.22</v>
      </c>
      <c r="M26" s="52">
        <v>0.22</v>
      </c>
      <c r="N26" s="52">
        <v>0.33</v>
      </c>
      <c r="O26" s="52">
        <v>1</v>
      </c>
      <c r="P26" s="33" t="s">
        <v>56</v>
      </c>
      <c r="Q26" s="27" t="s">
        <v>172</v>
      </c>
      <c r="R26" s="27" t="s">
        <v>173</v>
      </c>
      <c r="S26" s="49" t="s">
        <v>174</v>
      </c>
      <c r="T26" s="49" t="s">
        <v>175</v>
      </c>
      <c r="U26" s="49" t="s">
        <v>176</v>
      </c>
      <c r="V26" s="74">
        <f>K26</f>
        <v>0.22</v>
      </c>
      <c r="W26" s="76">
        <v>0.22</v>
      </c>
      <c r="X26" s="75">
        <f t="shared" ref="X26:X29" si="16">IF(W26/V26&gt;100%,100%,W26/V26)</f>
        <v>1</v>
      </c>
      <c r="Y26" s="27" t="s">
        <v>177</v>
      </c>
      <c r="Z26" s="27" t="s">
        <v>178</v>
      </c>
      <c r="AA26" s="56">
        <f>L26</f>
        <v>0.22</v>
      </c>
      <c r="AB26" s="27"/>
      <c r="AC26" s="67">
        <f t="shared" si="12"/>
        <v>0</v>
      </c>
      <c r="AD26" s="27"/>
      <c r="AE26" s="27"/>
      <c r="AF26" s="56">
        <f>M26</f>
        <v>0.22</v>
      </c>
      <c r="AG26" s="27"/>
      <c r="AH26" s="67">
        <f t="shared" si="13"/>
        <v>0</v>
      </c>
      <c r="AI26" s="27"/>
      <c r="AJ26" s="27"/>
      <c r="AK26" s="56">
        <f>N26</f>
        <v>0.33</v>
      </c>
      <c r="AL26" s="27"/>
      <c r="AM26" s="67">
        <f t="shared" si="14"/>
        <v>0</v>
      </c>
      <c r="AN26" s="27"/>
      <c r="AO26" s="27"/>
      <c r="AP26" s="74">
        <f>O26</f>
        <v>1</v>
      </c>
      <c r="AQ26" s="76">
        <f>IFERROR(W26+AB26+AG26+AL26,0)</f>
        <v>0.22</v>
      </c>
      <c r="AR26" s="75">
        <f t="shared" si="15"/>
        <v>0.22</v>
      </c>
      <c r="AS26" s="27" t="s">
        <v>179</v>
      </c>
      <c r="AT26" s="84"/>
    </row>
    <row r="27" spans="1:46" s="30" customFormat="1" ht="86.45" customHeight="1" x14ac:dyDescent="0.25">
      <c r="A27" s="62">
        <v>3</v>
      </c>
      <c r="B27" s="63" t="s">
        <v>151</v>
      </c>
      <c r="C27" s="33" t="s">
        <v>180</v>
      </c>
      <c r="D27" s="27" t="s">
        <v>181</v>
      </c>
      <c r="E27" s="27" t="s">
        <v>154</v>
      </c>
      <c r="F27" s="27" t="s">
        <v>182</v>
      </c>
      <c r="G27" s="27" t="s">
        <v>183</v>
      </c>
      <c r="H27" s="33" t="s">
        <v>124</v>
      </c>
      <c r="I27" s="61" t="s">
        <v>55</v>
      </c>
      <c r="J27" s="33" t="s">
        <v>182</v>
      </c>
      <c r="K27" s="53">
        <v>0</v>
      </c>
      <c r="L27" s="53">
        <v>1</v>
      </c>
      <c r="M27" s="53">
        <v>0</v>
      </c>
      <c r="N27" s="53">
        <v>1</v>
      </c>
      <c r="O27" s="53">
        <v>2</v>
      </c>
      <c r="P27" s="33" t="s">
        <v>56</v>
      </c>
      <c r="Q27" s="27" t="s">
        <v>172</v>
      </c>
      <c r="R27" s="27" t="s">
        <v>173</v>
      </c>
      <c r="S27" s="49" t="s">
        <v>184</v>
      </c>
      <c r="T27" s="49" t="s">
        <v>184</v>
      </c>
      <c r="U27" s="27" t="s">
        <v>185</v>
      </c>
      <c r="V27" s="80">
        <f>K27</f>
        <v>0</v>
      </c>
      <c r="W27" s="77" t="s">
        <v>164</v>
      </c>
      <c r="X27" s="75" t="s">
        <v>165</v>
      </c>
      <c r="Y27" s="27" t="s">
        <v>166</v>
      </c>
      <c r="Z27" s="27" t="s">
        <v>165</v>
      </c>
      <c r="AA27" s="50">
        <f>L27</f>
        <v>1</v>
      </c>
      <c r="AB27" s="27"/>
      <c r="AC27" s="67">
        <f t="shared" si="12"/>
        <v>0</v>
      </c>
      <c r="AD27" s="27"/>
      <c r="AE27" s="27"/>
      <c r="AF27" s="50">
        <f>M27</f>
        <v>0</v>
      </c>
      <c r="AG27" s="27"/>
      <c r="AH27" s="67" t="e">
        <f t="shared" si="13"/>
        <v>#DIV/0!</v>
      </c>
      <c r="AI27" s="27"/>
      <c r="AJ27" s="27"/>
      <c r="AK27" s="50">
        <f>N27</f>
        <v>1</v>
      </c>
      <c r="AL27" s="27"/>
      <c r="AM27" s="67">
        <f t="shared" si="14"/>
        <v>0</v>
      </c>
      <c r="AN27" s="27"/>
      <c r="AO27" s="27"/>
      <c r="AP27" s="77">
        <f>O27</f>
        <v>2</v>
      </c>
      <c r="AQ27" s="76">
        <f>IFERROR(W27+AB27+AG27+AL27,0)</f>
        <v>0</v>
      </c>
      <c r="AR27" s="75">
        <f t="shared" si="15"/>
        <v>0</v>
      </c>
      <c r="AS27" s="27" t="s">
        <v>164</v>
      </c>
      <c r="AT27" s="84"/>
    </row>
    <row r="28" spans="1:46" s="30" customFormat="1" ht="120" customHeight="1" x14ac:dyDescent="0.25">
      <c r="A28" s="62">
        <v>3</v>
      </c>
      <c r="B28" s="63" t="s">
        <v>151</v>
      </c>
      <c r="C28" s="33" t="s">
        <v>186</v>
      </c>
      <c r="D28" s="49" t="s">
        <v>187</v>
      </c>
      <c r="E28" s="49" t="s">
        <v>154</v>
      </c>
      <c r="F28" s="49" t="s">
        <v>188</v>
      </c>
      <c r="G28" s="49" t="s">
        <v>189</v>
      </c>
      <c r="H28" s="49" t="s">
        <v>190</v>
      </c>
      <c r="I28" s="33" t="s">
        <v>55</v>
      </c>
      <c r="J28" s="33" t="s">
        <v>188</v>
      </c>
      <c r="K28" s="54">
        <v>1</v>
      </c>
      <c r="L28" s="54">
        <v>0</v>
      </c>
      <c r="M28" s="54">
        <v>0</v>
      </c>
      <c r="N28" s="54">
        <v>0</v>
      </c>
      <c r="O28" s="54">
        <v>1</v>
      </c>
      <c r="P28" s="33" t="s">
        <v>56</v>
      </c>
      <c r="Q28" s="49" t="s">
        <v>191</v>
      </c>
      <c r="R28" s="49" t="s">
        <v>160</v>
      </c>
      <c r="S28" s="49" t="s">
        <v>192</v>
      </c>
      <c r="T28" s="49" t="s">
        <v>193</v>
      </c>
      <c r="U28" s="49" t="s">
        <v>194</v>
      </c>
      <c r="V28" s="74">
        <f>K28</f>
        <v>1</v>
      </c>
      <c r="W28" s="81">
        <f>14/14</f>
        <v>1</v>
      </c>
      <c r="X28" s="75">
        <f t="shared" si="16"/>
        <v>1</v>
      </c>
      <c r="Y28" s="27" t="s">
        <v>195</v>
      </c>
      <c r="Z28" s="27" t="s">
        <v>196</v>
      </c>
      <c r="AA28" s="56">
        <f>L28</f>
        <v>0</v>
      </c>
      <c r="AB28" s="27"/>
      <c r="AC28" s="67" t="e">
        <f t="shared" si="12"/>
        <v>#DIV/0!</v>
      </c>
      <c r="AD28" s="27"/>
      <c r="AE28" s="27"/>
      <c r="AF28" s="56">
        <f>M28</f>
        <v>0</v>
      </c>
      <c r="AG28" s="27"/>
      <c r="AH28" s="67" t="e">
        <f t="shared" si="13"/>
        <v>#DIV/0!</v>
      </c>
      <c r="AI28" s="27"/>
      <c r="AJ28" s="27"/>
      <c r="AK28" s="56">
        <f>N28</f>
        <v>0</v>
      </c>
      <c r="AL28" s="27"/>
      <c r="AM28" s="67" t="e">
        <f t="shared" si="14"/>
        <v>#DIV/0!</v>
      </c>
      <c r="AN28" s="27"/>
      <c r="AO28" s="27"/>
      <c r="AP28" s="74">
        <f>O28</f>
        <v>1</v>
      </c>
      <c r="AQ28" s="76">
        <f>IFERROR(W28+AB28+AG28+AL28,0)</f>
        <v>1</v>
      </c>
      <c r="AR28" s="75">
        <f t="shared" si="15"/>
        <v>1</v>
      </c>
      <c r="AS28" s="27" t="s">
        <v>197</v>
      </c>
      <c r="AT28" s="86"/>
    </row>
    <row r="29" spans="1:46" s="30" customFormat="1" ht="120" customHeight="1" x14ac:dyDescent="0.25">
      <c r="A29" s="62">
        <v>3</v>
      </c>
      <c r="B29" s="63" t="s">
        <v>151</v>
      </c>
      <c r="C29" s="33" t="s">
        <v>198</v>
      </c>
      <c r="D29" s="57" t="s">
        <v>199</v>
      </c>
      <c r="E29" s="49" t="s">
        <v>154</v>
      </c>
      <c r="F29" s="49" t="s">
        <v>200</v>
      </c>
      <c r="G29" s="49" t="s">
        <v>201</v>
      </c>
      <c r="H29" s="49" t="s">
        <v>202</v>
      </c>
      <c r="I29" s="33" t="s">
        <v>112</v>
      </c>
      <c r="J29" s="33" t="s">
        <v>203</v>
      </c>
      <c r="K29" s="54">
        <v>1</v>
      </c>
      <c r="L29" s="54">
        <v>1</v>
      </c>
      <c r="M29" s="54">
        <v>1</v>
      </c>
      <c r="N29" s="54">
        <v>1</v>
      </c>
      <c r="O29" s="54">
        <v>1</v>
      </c>
      <c r="P29" s="33" t="s">
        <v>204</v>
      </c>
      <c r="Q29" s="49" t="s">
        <v>191</v>
      </c>
      <c r="R29" s="49" t="s">
        <v>160</v>
      </c>
      <c r="S29" s="49" t="s">
        <v>192</v>
      </c>
      <c r="T29" s="49" t="s">
        <v>193</v>
      </c>
      <c r="U29" s="49" t="s">
        <v>194</v>
      </c>
      <c r="V29" s="74">
        <f>K29</f>
        <v>1</v>
      </c>
      <c r="W29" s="81">
        <v>0.625</v>
      </c>
      <c r="X29" s="75">
        <f t="shared" si="16"/>
        <v>0.625</v>
      </c>
      <c r="Y29" s="27" t="s">
        <v>247</v>
      </c>
      <c r="Z29" s="27" t="s">
        <v>246</v>
      </c>
      <c r="AA29" s="56">
        <f>L29</f>
        <v>1</v>
      </c>
      <c r="AB29" s="27"/>
      <c r="AC29" s="67">
        <f t="shared" si="12"/>
        <v>0</v>
      </c>
      <c r="AD29" s="27"/>
      <c r="AE29" s="27"/>
      <c r="AF29" s="56">
        <f>M29</f>
        <v>1</v>
      </c>
      <c r="AG29" s="27"/>
      <c r="AH29" s="67">
        <f t="shared" si="13"/>
        <v>0</v>
      </c>
      <c r="AI29" s="27"/>
      <c r="AJ29" s="27"/>
      <c r="AK29" s="56">
        <f>N29</f>
        <v>1</v>
      </c>
      <c r="AL29" s="27"/>
      <c r="AM29" s="67">
        <f t="shared" si="14"/>
        <v>0</v>
      </c>
      <c r="AN29" s="27"/>
      <c r="AO29" s="27"/>
      <c r="AP29" s="74">
        <f>O29</f>
        <v>1</v>
      </c>
      <c r="AQ29" s="81">
        <f>IFERROR(AVERAGE(W29,AB29,AG29,AL29)*0.25,0)</f>
        <v>0.15625</v>
      </c>
      <c r="AR29" s="75">
        <f t="shared" si="15"/>
        <v>0.15625</v>
      </c>
      <c r="AS29" s="27" t="s">
        <v>248</v>
      </c>
      <c r="AT29" s="86"/>
    </row>
    <row r="30" spans="1:46" s="30" customFormat="1" ht="105" customHeight="1" x14ac:dyDescent="0.25">
      <c r="A30" s="62">
        <v>3</v>
      </c>
      <c r="B30" s="63" t="s">
        <v>151</v>
      </c>
      <c r="C30" s="58" t="s">
        <v>205</v>
      </c>
      <c r="D30" s="59" t="s">
        <v>206</v>
      </c>
      <c r="E30" s="59" t="s">
        <v>154</v>
      </c>
      <c r="F30" s="59" t="s">
        <v>207</v>
      </c>
      <c r="G30" s="59" t="s">
        <v>208</v>
      </c>
      <c r="H30" s="59" t="s">
        <v>57</v>
      </c>
      <c r="I30" s="58" t="s">
        <v>55</v>
      </c>
      <c r="J30" s="58" t="s">
        <v>207</v>
      </c>
      <c r="K30" s="60">
        <v>0</v>
      </c>
      <c r="L30" s="60">
        <v>1</v>
      </c>
      <c r="M30" s="60">
        <v>0</v>
      </c>
      <c r="N30" s="60">
        <v>0</v>
      </c>
      <c r="O30" s="60">
        <v>1</v>
      </c>
      <c r="P30" s="58" t="s">
        <v>56</v>
      </c>
      <c r="Q30" s="59" t="s">
        <v>209</v>
      </c>
      <c r="R30" s="27" t="s">
        <v>173</v>
      </c>
      <c r="S30" s="59" t="s">
        <v>207</v>
      </c>
      <c r="T30" s="59" t="s">
        <v>210</v>
      </c>
      <c r="U30" s="49" t="s">
        <v>211</v>
      </c>
      <c r="V30" s="80">
        <f t="shared" ref="V30:V31" si="17">K30</f>
        <v>0</v>
      </c>
      <c r="W30" s="82" t="s">
        <v>164</v>
      </c>
      <c r="X30" s="75" t="s">
        <v>165</v>
      </c>
      <c r="Y30" s="59" t="s">
        <v>166</v>
      </c>
      <c r="Z30" s="59" t="s">
        <v>165</v>
      </c>
      <c r="AA30" s="27"/>
      <c r="AB30" s="27"/>
      <c r="AC30" s="67" t="e">
        <f t="shared" si="12"/>
        <v>#DIV/0!</v>
      </c>
      <c r="AD30" s="27"/>
      <c r="AE30" s="27"/>
      <c r="AF30" s="50">
        <f t="shared" ref="AF30:AF31" si="18">M30</f>
        <v>0</v>
      </c>
      <c r="AG30" s="27"/>
      <c r="AH30" s="67" t="e">
        <f t="shared" si="13"/>
        <v>#DIV/0!</v>
      </c>
      <c r="AI30" s="27"/>
      <c r="AJ30" s="27"/>
      <c r="AK30" s="50">
        <f t="shared" ref="AK30:AK31" si="19">N30</f>
        <v>0</v>
      </c>
      <c r="AL30" s="27"/>
      <c r="AM30" s="67" t="e">
        <f t="shared" si="14"/>
        <v>#DIV/0!</v>
      </c>
      <c r="AN30" s="27"/>
      <c r="AO30" s="27"/>
      <c r="AP30" s="77">
        <f t="shared" ref="AP30:AP31" si="20">O30</f>
        <v>1</v>
      </c>
      <c r="AQ30" s="76">
        <f>IFERROR(W30+AB30+AG30+AL30,0)</f>
        <v>0</v>
      </c>
      <c r="AR30" s="75">
        <f t="shared" si="15"/>
        <v>0</v>
      </c>
      <c r="AS30" s="27" t="s">
        <v>164</v>
      </c>
      <c r="AT30" s="86"/>
    </row>
    <row r="31" spans="1:46" s="30" customFormat="1" ht="105" customHeight="1" x14ac:dyDescent="0.25">
      <c r="A31" s="62">
        <v>3</v>
      </c>
      <c r="B31" s="63" t="s">
        <v>151</v>
      </c>
      <c r="C31" s="33" t="s">
        <v>212</v>
      </c>
      <c r="D31" s="27" t="s">
        <v>213</v>
      </c>
      <c r="E31" s="27" t="s">
        <v>154</v>
      </c>
      <c r="F31" s="27" t="s">
        <v>214</v>
      </c>
      <c r="G31" s="27" t="s">
        <v>215</v>
      </c>
      <c r="H31" s="27" t="s">
        <v>57</v>
      </c>
      <c r="I31" s="61" t="s">
        <v>55</v>
      </c>
      <c r="J31" s="61" t="s">
        <v>214</v>
      </c>
      <c r="K31" s="60">
        <v>0</v>
      </c>
      <c r="L31" s="60">
        <v>0</v>
      </c>
      <c r="M31" s="60">
        <v>0</v>
      </c>
      <c r="N31" s="60">
        <v>1</v>
      </c>
      <c r="O31" s="60">
        <v>1</v>
      </c>
      <c r="P31" s="33" t="s">
        <v>56</v>
      </c>
      <c r="Q31" s="59" t="s">
        <v>209</v>
      </c>
      <c r="R31" s="27" t="s">
        <v>173</v>
      </c>
      <c r="S31" s="59" t="s">
        <v>216</v>
      </c>
      <c r="T31" s="59" t="s">
        <v>217</v>
      </c>
      <c r="U31" s="49" t="s">
        <v>211</v>
      </c>
      <c r="V31" s="80">
        <f t="shared" si="17"/>
        <v>0</v>
      </c>
      <c r="W31" s="82" t="s">
        <v>164</v>
      </c>
      <c r="X31" s="75" t="s">
        <v>165</v>
      </c>
      <c r="Y31" s="27" t="s">
        <v>166</v>
      </c>
      <c r="Z31" s="27" t="s">
        <v>165</v>
      </c>
      <c r="AA31" s="29">
        <f>L31</f>
        <v>0</v>
      </c>
      <c r="AB31" s="27"/>
      <c r="AC31" s="67" t="e">
        <f t="shared" si="12"/>
        <v>#DIV/0!</v>
      </c>
      <c r="AD31" s="27"/>
      <c r="AE31" s="27"/>
      <c r="AF31" s="50">
        <f t="shared" si="18"/>
        <v>0</v>
      </c>
      <c r="AG31" s="27"/>
      <c r="AH31" s="67" t="e">
        <f t="shared" si="13"/>
        <v>#DIV/0!</v>
      </c>
      <c r="AI31" s="27"/>
      <c r="AJ31" s="27"/>
      <c r="AK31" s="50">
        <f t="shared" si="19"/>
        <v>1</v>
      </c>
      <c r="AL31" s="27"/>
      <c r="AM31" s="67">
        <f t="shared" si="14"/>
        <v>0</v>
      </c>
      <c r="AN31" s="27"/>
      <c r="AO31" s="27"/>
      <c r="AP31" s="77">
        <f t="shared" si="20"/>
        <v>1</v>
      </c>
      <c r="AQ31" s="76">
        <f>IFERROR(W31+AB31+AG31+AL31,0)</f>
        <v>0</v>
      </c>
      <c r="AR31" s="75">
        <f t="shared" si="15"/>
        <v>0</v>
      </c>
      <c r="AS31" s="27" t="s">
        <v>165</v>
      </c>
      <c r="AT31" s="86"/>
    </row>
    <row r="32" spans="1:46" s="5" customFormat="1" ht="15.75" customHeight="1" x14ac:dyDescent="0.25">
      <c r="A32" s="10"/>
      <c r="B32" s="10"/>
      <c r="C32" s="10"/>
      <c r="D32" s="11" t="s">
        <v>218</v>
      </c>
      <c r="E32" s="11"/>
      <c r="F32" s="11"/>
      <c r="G32" s="11"/>
      <c r="H32" s="11"/>
      <c r="I32" s="11"/>
      <c r="J32" s="11"/>
      <c r="K32" s="12"/>
      <c r="L32" s="12"/>
      <c r="M32" s="12"/>
      <c r="N32" s="12"/>
      <c r="O32" s="12"/>
      <c r="P32" s="11"/>
      <c r="Q32" s="11"/>
      <c r="R32" s="11"/>
      <c r="S32" s="10"/>
      <c r="T32" s="10"/>
      <c r="U32" s="10"/>
      <c r="V32" s="17"/>
      <c r="W32" s="17"/>
      <c r="X32" s="73">
        <f>AVERAGE(X26,X28,X29)*20%</f>
        <v>0.17500000000000002</v>
      </c>
      <c r="Y32" s="10"/>
      <c r="Z32" s="10"/>
      <c r="AA32" s="12"/>
      <c r="AB32" s="12"/>
      <c r="AC32" s="14" t="e">
        <f>AVERAGE(AC25:AC31)*20%</f>
        <v>#DIV/0!</v>
      </c>
      <c r="AD32" s="10"/>
      <c r="AE32" s="10"/>
      <c r="AF32" s="12"/>
      <c r="AG32" s="12"/>
      <c r="AH32" s="14" t="e">
        <f>AVERAGE(AH25:AH31)*20%</f>
        <v>#VALUE!</v>
      </c>
      <c r="AI32" s="10"/>
      <c r="AJ32" s="10"/>
      <c r="AK32" s="12"/>
      <c r="AL32" s="12"/>
      <c r="AM32" s="14" t="e">
        <f>AVERAGE(AM25:AM31)*20%</f>
        <v>#DIV/0!</v>
      </c>
      <c r="AN32" s="10"/>
      <c r="AO32" s="10"/>
      <c r="AP32" s="17"/>
      <c r="AQ32" s="17"/>
      <c r="AR32" s="73">
        <f>AVERAGE(AR26,AR28,AR29)*20%</f>
        <v>9.1749999999999998E-2</v>
      </c>
      <c r="AS32" s="10"/>
      <c r="AT32" s="46"/>
    </row>
    <row r="33" spans="1:46" s="9" customFormat="1" ht="18.75" customHeight="1" x14ac:dyDescent="0.3">
      <c r="A33" s="6"/>
      <c r="B33" s="6"/>
      <c r="C33" s="6"/>
      <c r="D33" s="7" t="s">
        <v>219</v>
      </c>
      <c r="E33" s="6"/>
      <c r="F33" s="6"/>
      <c r="G33" s="6"/>
      <c r="H33" s="6"/>
      <c r="I33" s="6"/>
      <c r="J33" s="6"/>
      <c r="K33" s="8"/>
      <c r="L33" s="8"/>
      <c r="M33" s="8"/>
      <c r="N33" s="8"/>
      <c r="O33" s="8"/>
      <c r="P33" s="6"/>
      <c r="Q33" s="6"/>
      <c r="R33" s="6"/>
      <c r="S33" s="6"/>
      <c r="T33" s="6"/>
      <c r="U33" s="6"/>
      <c r="V33" s="18"/>
      <c r="W33" s="18"/>
      <c r="X33" s="78">
        <f>X24+X32</f>
        <v>0.96611111111111125</v>
      </c>
      <c r="Y33" s="6"/>
      <c r="Z33" s="6"/>
      <c r="AA33" s="8"/>
      <c r="AB33" s="8"/>
      <c r="AC33" s="19" t="e">
        <f>AC24+AC32</f>
        <v>#DIV/0!</v>
      </c>
      <c r="AD33" s="6"/>
      <c r="AE33" s="6"/>
      <c r="AF33" s="8"/>
      <c r="AG33" s="8"/>
      <c r="AH33" s="19" t="e">
        <f>AH24+AH32</f>
        <v>#VALUE!</v>
      </c>
      <c r="AI33" s="6"/>
      <c r="AJ33" s="6"/>
      <c r="AK33" s="8"/>
      <c r="AL33" s="8"/>
      <c r="AM33" s="19" t="e">
        <f>AM24+AM32</f>
        <v>#DIV/0!</v>
      </c>
      <c r="AN33" s="6"/>
      <c r="AO33" s="6"/>
      <c r="AP33" s="18"/>
      <c r="AQ33" s="18"/>
      <c r="AR33" s="78">
        <f>AR24+AR32</f>
        <v>0.27890165087544511</v>
      </c>
      <c r="AS33" s="6"/>
      <c r="AT33" s="46"/>
    </row>
    <row r="35" spans="1:46" x14ac:dyDescent="0.25">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row>
    <row r="36" spans="1:46" x14ac:dyDescent="0.2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row>
    <row r="37" spans="1:46" x14ac:dyDescent="0.25">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row>
    <row r="38" spans="1:46" x14ac:dyDescent="0.25">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row>
    <row r="39" spans="1:46" x14ac:dyDescent="0.25">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row>
    <row r="40" spans="1:46" x14ac:dyDescent="0.25">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row>
    <row r="41" spans="1:46" x14ac:dyDescent="0.25">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row>
    <row r="42" spans="1:46" x14ac:dyDescent="0.25">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row>
    <row r="43" spans="1:46" x14ac:dyDescent="0.25">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row>
    <row r="44" spans="1:46" x14ac:dyDescent="0.25">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row>
    <row r="45" spans="1:46" x14ac:dyDescent="0.25">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row>
    <row r="46" spans="1:46" x14ac:dyDescent="0.25">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row>
  </sheetData>
  <mergeCells count="197">
    <mergeCell ref="AQ44:AQ46"/>
    <mergeCell ref="AR44:AR46"/>
    <mergeCell ref="AS44:AS46"/>
    <mergeCell ref="AT44:AT46"/>
    <mergeCell ref="AL44:AL46"/>
    <mergeCell ref="AM44:AM46"/>
    <mergeCell ref="AN44:AN46"/>
    <mergeCell ref="AO44:AO46"/>
    <mergeCell ref="AP44:AP46"/>
    <mergeCell ref="AG44:AG46"/>
    <mergeCell ref="AH44:AH46"/>
    <mergeCell ref="AI44:AI46"/>
    <mergeCell ref="AJ44:AJ46"/>
    <mergeCell ref="AK44:AK46"/>
    <mergeCell ref="AB44:AB46"/>
    <mergeCell ref="AC44:AC46"/>
    <mergeCell ref="AD44:AD46"/>
    <mergeCell ref="AE44:AE46"/>
    <mergeCell ref="AF44:AF46"/>
    <mergeCell ref="W44:W46"/>
    <mergeCell ref="X44:X46"/>
    <mergeCell ref="Y44:Y46"/>
    <mergeCell ref="Z44:Z46"/>
    <mergeCell ref="AA44:AA46"/>
    <mergeCell ref="R44:R46"/>
    <mergeCell ref="S44:S46"/>
    <mergeCell ref="T44:T46"/>
    <mergeCell ref="U44:U46"/>
    <mergeCell ref="V44:V46"/>
    <mergeCell ref="M44:M46"/>
    <mergeCell ref="N44:N46"/>
    <mergeCell ref="O44:O46"/>
    <mergeCell ref="P44:P46"/>
    <mergeCell ref="Q44:Q46"/>
    <mergeCell ref="H44:H46"/>
    <mergeCell ref="I44:I46"/>
    <mergeCell ref="J44:J46"/>
    <mergeCell ref="K44:K46"/>
    <mergeCell ref="L44:L46"/>
    <mergeCell ref="C44:C46"/>
    <mergeCell ref="D44:D46"/>
    <mergeCell ref="E44:E46"/>
    <mergeCell ref="F44:F46"/>
    <mergeCell ref="G44:G46"/>
    <mergeCell ref="AP41:AP43"/>
    <mergeCell ref="AQ41:AQ43"/>
    <mergeCell ref="AR41:AR43"/>
    <mergeCell ref="AS41:AS43"/>
    <mergeCell ref="AA41:AA43"/>
    <mergeCell ref="AB41:AB43"/>
    <mergeCell ref="AC41:AC43"/>
    <mergeCell ref="AD41:AD43"/>
    <mergeCell ref="AE41:AE43"/>
    <mergeCell ref="V41:V43"/>
    <mergeCell ref="W41:W43"/>
    <mergeCell ref="X41:X43"/>
    <mergeCell ref="Y41:Y43"/>
    <mergeCell ref="Z41:Z43"/>
    <mergeCell ref="Q41:Q43"/>
    <mergeCell ref="R41:R43"/>
    <mergeCell ref="S41:S43"/>
    <mergeCell ref="T41:T43"/>
    <mergeCell ref="U41:U43"/>
    <mergeCell ref="AT41:AT43"/>
    <mergeCell ref="AK41:AK43"/>
    <mergeCell ref="AL41:AL43"/>
    <mergeCell ref="AM41:AM43"/>
    <mergeCell ref="AN41:AN43"/>
    <mergeCell ref="AO41:AO43"/>
    <mergeCell ref="AF41:AF43"/>
    <mergeCell ref="AG41:AG43"/>
    <mergeCell ref="AH41:AH43"/>
    <mergeCell ref="AI41:AI43"/>
    <mergeCell ref="AJ41:AJ43"/>
    <mergeCell ref="AS38:AS40"/>
    <mergeCell ref="AT38:AT40"/>
    <mergeCell ref="C41:C43"/>
    <mergeCell ref="D41:D43"/>
    <mergeCell ref="E41:E43"/>
    <mergeCell ref="F41:F43"/>
    <mergeCell ref="G41:G43"/>
    <mergeCell ref="H41:H43"/>
    <mergeCell ref="I41:I43"/>
    <mergeCell ref="J41:J43"/>
    <mergeCell ref="K41:K43"/>
    <mergeCell ref="L41:L43"/>
    <mergeCell ref="M41:M43"/>
    <mergeCell ref="N41:N43"/>
    <mergeCell ref="O41:O43"/>
    <mergeCell ref="P41:P43"/>
    <mergeCell ref="AN38:AN40"/>
    <mergeCell ref="AO38:AO40"/>
    <mergeCell ref="AP38:AP40"/>
    <mergeCell ref="AQ38:AQ40"/>
    <mergeCell ref="AR38:AR40"/>
    <mergeCell ref="AI38:AI40"/>
    <mergeCell ref="AJ38:AJ40"/>
    <mergeCell ref="AK38:AK40"/>
    <mergeCell ref="AL38:AL40"/>
    <mergeCell ref="AM38:AM40"/>
    <mergeCell ref="AD38:AD40"/>
    <mergeCell ref="AE38:AE40"/>
    <mergeCell ref="AF38:AF40"/>
    <mergeCell ref="AG38:AG40"/>
    <mergeCell ref="AH38:AH40"/>
    <mergeCell ref="Y38:Y40"/>
    <mergeCell ref="Z38:Z40"/>
    <mergeCell ref="AA38:AA40"/>
    <mergeCell ref="AB38:AB40"/>
    <mergeCell ref="AC38:AC40"/>
    <mergeCell ref="T38:T40"/>
    <mergeCell ref="U38:U40"/>
    <mergeCell ref="V38:V40"/>
    <mergeCell ref="W38:W40"/>
    <mergeCell ref="X38:X40"/>
    <mergeCell ref="O38:O40"/>
    <mergeCell ref="P38:P40"/>
    <mergeCell ref="Q38:Q40"/>
    <mergeCell ref="R38:R40"/>
    <mergeCell ref="S38:S40"/>
    <mergeCell ref="AQ35:AQ37"/>
    <mergeCell ref="AR35:AR37"/>
    <mergeCell ref="AS35:AS37"/>
    <mergeCell ref="AT35:AT37"/>
    <mergeCell ref="C38:C40"/>
    <mergeCell ref="D38:D40"/>
    <mergeCell ref="E38:E40"/>
    <mergeCell ref="F38:F40"/>
    <mergeCell ref="G38:G40"/>
    <mergeCell ref="H38:H40"/>
    <mergeCell ref="I38:I40"/>
    <mergeCell ref="J38:J40"/>
    <mergeCell ref="K38:K40"/>
    <mergeCell ref="L38:L40"/>
    <mergeCell ref="M38:M40"/>
    <mergeCell ref="N38:N40"/>
    <mergeCell ref="AL35:AL37"/>
    <mergeCell ref="AM35:AM37"/>
    <mergeCell ref="AN35:AN37"/>
    <mergeCell ref="AO35:AO37"/>
    <mergeCell ref="AP35:AP37"/>
    <mergeCell ref="AG35:AG37"/>
    <mergeCell ref="AH35:AH37"/>
    <mergeCell ref="AI35:AI37"/>
    <mergeCell ref="AJ35:AJ37"/>
    <mergeCell ref="AK35:AK37"/>
    <mergeCell ref="AB35:AB37"/>
    <mergeCell ref="AC35:AC37"/>
    <mergeCell ref="AD35:AD37"/>
    <mergeCell ref="AE35:AE37"/>
    <mergeCell ref="AF35:AF37"/>
    <mergeCell ref="W35:W37"/>
    <mergeCell ref="X35:X37"/>
    <mergeCell ref="Y35:Y37"/>
    <mergeCell ref="Z35:Z37"/>
    <mergeCell ref="AA35:AA37"/>
    <mergeCell ref="R35:R37"/>
    <mergeCell ref="S35:S37"/>
    <mergeCell ref="T35:T37"/>
    <mergeCell ref="U35:U37"/>
    <mergeCell ref="V35:V37"/>
    <mergeCell ref="M35:M37"/>
    <mergeCell ref="N35:N37"/>
    <mergeCell ref="O35:O37"/>
    <mergeCell ref="P35:P37"/>
    <mergeCell ref="Q35:Q37"/>
    <mergeCell ref="H35:H37"/>
    <mergeCell ref="I35:I37"/>
    <mergeCell ref="J35:J37"/>
    <mergeCell ref="K35:K37"/>
    <mergeCell ref="L35:L37"/>
    <mergeCell ref="C35:C37"/>
    <mergeCell ref="D35:D37"/>
    <mergeCell ref="E35:E37"/>
    <mergeCell ref="F35:F37"/>
    <mergeCell ref="G35:G37"/>
    <mergeCell ref="V11:Z12"/>
    <mergeCell ref="AA11:AE12"/>
    <mergeCell ref="AF11:AJ12"/>
    <mergeCell ref="AK11:AO12"/>
    <mergeCell ref="AP11:AS12"/>
    <mergeCell ref="A11:B12"/>
    <mergeCell ref="A1:J1"/>
    <mergeCell ref="K1:O1"/>
    <mergeCell ref="C11:E12"/>
    <mergeCell ref="F11:P12"/>
    <mergeCell ref="A2:J2"/>
    <mergeCell ref="A4:C8"/>
    <mergeCell ref="D4:D8"/>
    <mergeCell ref="S11:U12"/>
    <mergeCell ref="E4:J4"/>
    <mergeCell ref="G5:J5"/>
    <mergeCell ref="G6:J6"/>
    <mergeCell ref="G7:J7"/>
    <mergeCell ref="G8:J8"/>
    <mergeCell ref="Q11:Q13"/>
    <mergeCell ref="R11:R13"/>
  </mergeCells>
  <phoneticPr fontId="18" type="noConversion"/>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E47:E1048576 E38 E41 E44 E32:E35 E14:E24</xm:sqref>
        </x14:dataValidation>
        <x14:dataValidation type="list" allowBlank="1" showInputMessage="1" showErrorMessage="1" xr:uid="{188A35B9-5011-475E-9BC5-F80C130E6708}">
          <x14:formula1>
            <xm:f>Listas!$D$1:$D$20</xm:f>
          </x14:formula1>
          <xm:sqref>Q14:Q23</xm:sqref>
        </x14:dataValidation>
        <x14:dataValidation type="list" allowBlank="1" showInputMessage="1" showErrorMessage="1" xr:uid="{7DA81430-7AFC-4B0D-A630-84A0186D7298}">
          <x14:formula1>
            <xm:f>Listas!$F$1:$F$12</xm:f>
          </x14:formula1>
          <xm:sqref>R14:R23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39" customWidth="1"/>
    <col min="2" max="2" width="98.5703125" style="39" customWidth="1"/>
    <col min="3" max="3" width="11.42578125" style="39"/>
    <col min="4" max="4" width="74.7109375" style="39" customWidth="1"/>
    <col min="5" max="16384" width="11.42578125" style="39"/>
  </cols>
  <sheetData>
    <row r="1" spans="2:4" ht="30" x14ac:dyDescent="0.25">
      <c r="B1" s="38" t="s">
        <v>220</v>
      </c>
      <c r="D1" s="39" t="s">
        <v>221</v>
      </c>
    </row>
    <row r="2" spans="2:4" x14ac:dyDescent="0.25">
      <c r="B2" s="38" t="s">
        <v>222</v>
      </c>
      <c r="D2" s="39" t="s">
        <v>58</v>
      </c>
    </row>
    <row r="3" spans="2:4" ht="45" x14ac:dyDescent="0.25">
      <c r="B3" s="38" t="s">
        <v>223</v>
      </c>
      <c r="D3" s="39" t="s">
        <v>224</v>
      </c>
    </row>
    <row r="4" spans="2:4" ht="30" x14ac:dyDescent="0.25">
      <c r="B4" s="38" t="s">
        <v>225</v>
      </c>
      <c r="D4" s="39" t="s">
        <v>147</v>
      </c>
    </row>
    <row r="5" spans="2:4" ht="30" x14ac:dyDescent="0.25">
      <c r="B5" s="38" t="s">
        <v>226</v>
      </c>
      <c r="D5" s="39" t="s">
        <v>227</v>
      </c>
    </row>
    <row r="6" spans="2:4" ht="30" x14ac:dyDescent="0.25">
      <c r="B6" s="38" t="s">
        <v>172</v>
      </c>
      <c r="D6" s="39" t="s">
        <v>228</v>
      </c>
    </row>
    <row r="7" spans="2:4" ht="45" x14ac:dyDescent="0.25">
      <c r="B7" s="38" t="s">
        <v>191</v>
      </c>
      <c r="D7" s="39" t="s">
        <v>229</v>
      </c>
    </row>
    <row r="8" spans="2:4" ht="45" x14ac:dyDescent="0.25">
      <c r="B8" s="38" t="s">
        <v>230</v>
      </c>
      <c r="D8" s="39" t="s">
        <v>231</v>
      </c>
    </row>
    <row r="9" spans="2:4" ht="30" x14ac:dyDescent="0.25">
      <c r="B9" s="38" t="s">
        <v>232</v>
      </c>
      <c r="D9" s="39" t="s">
        <v>233</v>
      </c>
    </row>
    <row r="10" spans="2:4" ht="30" x14ac:dyDescent="0.25">
      <c r="B10" s="38" t="s">
        <v>234</v>
      </c>
      <c r="D10" s="39" t="s">
        <v>235</v>
      </c>
    </row>
    <row r="11" spans="2:4" ht="30" x14ac:dyDescent="0.25">
      <c r="B11" s="38" t="s">
        <v>236</v>
      </c>
      <c r="D11" s="39" t="s">
        <v>160</v>
      </c>
    </row>
    <row r="12" spans="2:4" x14ac:dyDescent="0.25">
      <c r="B12" s="38" t="s">
        <v>209</v>
      </c>
      <c r="D12" s="39" t="s">
        <v>237</v>
      </c>
    </row>
    <row r="13" spans="2:4" x14ac:dyDescent="0.25">
      <c r="B13" s="38" t="s">
        <v>238</v>
      </c>
    </row>
    <row r="14" spans="2:4" x14ac:dyDescent="0.25">
      <c r="B14" s="38" t="s">
        <v>239</v>
      </c>
    </row>
    <row r="15" spans="2:4" x14ac:dyDescent="0.25">
      <c r="B15" s="38" t="s">
        <v>126</v>
      </c>
    </row>
    <row r="16" spans="2:4" x14ac:dyDescent="0.25">
      <c r="B16" s="38" t="s">
        <v>240</v>
      </c>
    </row>
    <row r="17" spans="2:2" x14ac:dyDescent="0.25">
      <c r="B17" s="38" t="s">
        <v>241</v>
      </c>
    </row>
    <row r="18" spans="2:2" x14ac:dyDescent="0.25">
      <c r="B18" s="38" t="s">
        <v>242</v>
      </c>
    </row>
    <row r="19" spans="2:2" x14ac:dyDescent="0.25">
      <c r="B19" s="38" t="s">
        <v>243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7109375" customWidth="1"/>
  </cols>
  <sheetData>
    <row r="1" spans="1:6" ht="30" x14ac:dyDescent="0.25">
      <c r="A1" t="s">
        <v>28</v>
      </c>
      <c r="D1" s="38" t="s">
        <v>220</v>
      </c>
      <c r="F1" s="39" t="s">
        <v>221</v>
      </c>
    </row>
    <row r="2" spans="1:6" ht="30" x14ac:dyDescent="0.25">
      <c r="A2" t="s">
        <v>51</v>
      </c>
      <c r="D2" s="38" t="s">
        <v>222</v>
      </c>
      <c r="F2" s="39" t="s">
        <v>58</v>
      </c>
    </row>
    <row r="3" spans="1:6" ht="75" x14ac:dyDescent="0.25">
      <c r="A3" t="s">
        <v>244</v>
      </c>
      <c r="D3" s="38" t="s">
        <v>223</v>
      </c>
      <c r="F3" s="39" t="s">
        <v>224</v>
      </c>
    </row>
    <row r="4" spans="1:6" ht="60" x14ac:dyDescent="0.25">
      <c r="A4" t="s">
        <v>154</v>
      </c>
      <c r="D4" s="38" t="s">
        <v>225</v>
      </c>
      <c r="F4" s="39" t="s">
        <v>147</v>
      </c>
    </row>
    <row r="5" spans="1:6" ht="45" x14ac:dyDescent="0.25">
      <c r="D5" s="38" t="s">
        <v>226</v>
      </c>
      <c r="F5" s="39" t="s">
        <v>227</v>
      </c>
    </row>
    <row r="6" spans="1:6" ht="45" x14ac:dyDescent="0.25">
      <c r="D6" s="38" t="s">
        <v>172</v>
      </c>
      <c r="F6" s="39" t="s">
        <v>228</v>
      </c>
    </row>
    <row r="7" spans="1:6" ht="60" x14ac:dyDescent="0.25">
      <c r="D7" s="38" t="s">
        <v>191</v>
      </c>
      <c r="F7" s="39" t="s">
        <v>229</v>
      </c>
    </row>
    <row r="8" spans="1:6" ht="75" x14ac:dyDescent="0.25">
      <c r="D8" s="38" t="s">
        <v>230</v>
      </c>
      <c r="F8" s="39" t="s">
        <v>231</v>
      </c>
    </row>
    <row r="9" spans="1:6" ht="45" x14ac:dyDescent="0.25">
      <c r="D9" s="38" t="s">
        <v>232</v>
      </c>
      <c r="F9" s="39" t="s">
        <v>233</v>
      </c>
    </row>
    <row r="10" spans="1:6" ht="45" x14ac:dyDescent="0.25">
      <c r="D10" s="38" t="s">
        <v>234</v>
      </c>
      <c r="F10" s="39" t="s">
        <v>235</v>
      </c>
    </row>
    <row r="11" spans="1:6" ht="45" x14ac:dyDescent="0.25">
      <c r="D11" s="38" t="s">
        <v>236</v>
      </c>
      <c r="F11" s="39" t="s">
        <v>160</v>
      </c>
    </row>
    <row r="12" spans="1:6" x14ac:dyDescent="0.25">
      <c r="D12" s="38" t="s">
        <v>209</v>
      </c>
      <c r="F12" s="39" t="s">
        <v>173</v>
      </c>
    </row>
    <row r="13" spans="1:6" x14ac:dyDescent="0.25">
      <c r="D13" s="38" t="s">
        <v>238</v>
      </c>
    </row>
    <row r="14" spans="1:6" x14ac:dyDescent="0.25">
      <c r="D14" s="38" t="s">
        <v>239</v>
      </c>
    </row>
    <row r="15" spans="1:6" x14ac:dyDescent="0.25">
      <c r="D15" s="38" t="s">
        <v>126</v>
      </c>
    </row>
    <row r="16" spans="1:6" x14ac:dyDescent="0.25">
      <c r="D16" s="38" t="s">
        <v>240</v>
      </c>
    </row>
    <row r="17" spans="4:4" x14ac:dyDescent="0.25">
      <c r="D17" s="38" t="s">
        <v>241</v>
      </c>
    </row>
    <row r="18" spans="4:4" x14ac:dyDescent="0.25">
      <c r="D18" s="38" t="s">
        <v>242</v>
      </c>
    </row>
    <row r="19" spans="4:4" x14ac:dyDescent="0.25">
      <c r="D19" s="38" t="s">
        <v>243</v>
      </c>
    </row>
    <row r="20" spans="4:4" x14ac:dyDescent="0.25">
      <c r="D20" s="38"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8495FADA-9CA5-4AE0-B7EE-696E982E1E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2025-05-28T13:48:28Z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