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diego.buelvas\Downloads\"/>
    </mc:Choice>
  </mc:AlternateContent>
  <xr:revisionPtr revIDLastSave="0" documentId="13_ncr:1_{337CBC81-A2DF-42F6-B62D-7D6584982B77}" xr6:coauthVersionLast="47" xr6:coauthVersionMax="47" xr10:uidLastSave="{00000000-0000-0000-0000-000000000000}"/>
  <bookViews>
    <workbookView xWindow="-120" yWindow="-120" windowWidth="29040" windowHeight="15720" xr2:uid="{82425007-B10C-4B30-B14E-E133B79C6502}"/>
  </bookViews>
  <sheets>
    <sheet name="Hoja1" sheetId="1" r:id="rId1"/>
    <sheet name="Meta 4" sheetId="4" r:id="rId2"/>
    <sheet name="Hoja2" sheetId="3" state="hidden" r:id="rId3"/>
    <sheet name="Listas" sheetId="2" state="hidden" r:id="rId4"/>
  </sheets>
  <externalReferences>
    <externalReference r:id="rId5"/>
  </externalReferences>
  <definedNames>
    <definedName name="META02">[1]Hoja2!$C$3:$C$6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4" i="1" l="1"/>
  <c r="AQ24" i="1" s="1"/>
  <c r="AQ20" i="1"/>
  <c r="AQ23" i="1"/>
  <c r="AQ21" i="1"/>
  <c r="AQ26" i="1"/>
  <c r="AQ25" i="1"/>
  <c r="AQ22" i="1"/>
  <c r="AQ16" i="1"/>
  <c r="AQ18" i="1"/>
  <c r="AQ17" i="1"/>
  <c r="AQ15" i="1"/>
  <c r="AQ14" i="1"/>
  <c r="AQ13" i="1"/>
  <c r="W23" i="1"/>
  <c r="C10" i="4"/>
  <c r="T9" i="4"/>
  <c r="U9" i="4" s="1"/>
  <c r="S9" i="4"/>
  <c r="O9" i="4"/>
  <c r="K9" i="4"/>
  <c r="G9" i="4"/>
  <c r="T8" i="4"/>
  <c r="U8" i="4" s="1"/>
  <c r="S8" i="4"/>
  <c r="O8" i="4"/>
  <c r="K8" i="4"/>
  <c r="G8" i="4"/>
  <c r="T7" i="4"/>
  <c r="U7" i="4" s="1"/>
  <c r="S7" i="4"/>
  <c r="O7" i="4"/>
  <c r="K7" i="4"/>
  <c r="G7" i="4"/>
  <c r="T6" i="4"/>
  <c r="U6" i="4" s="1"/>
  <c r="S6" i="4"/>
  <c r="O6" i="4"/>
  <c r="K6" i="4"/>
  <c r="G6" i="4"/>
  <c r="T5" i="4"/>
  <c r="U5" i="4" s="1"/>
  <c r="S5" i="4"/>
  <c r="O5" i="4"/>
  <c r="K5" i="4"/>
  <c r="G5" i="4"/>
  <c r="T4" i="4"/>
  <c r="U4" i="4" s="1"/>
  <c r="U10" i="4" s="1"/>
  <c r="S4" i="4"/>
  <c r="S10" i="4" s="1"/>
  <c r="O4" i="4"/>
  <c r="O10" i="4" s="1"/>
  <c r="K4" i="4"/>
  <c r="K10" i="4" s="1"/>
  <c r="G4" i="4"/>
  <c r="G10" i="4" s="1"/>
  <c r="AP26" i="1"/>
  <c r="AR26" i="1" s="1"/>
  <c r="AK26" i="1"/>
  <c r="AM26" i="1" s="1"/>
  <c r="AF26" i="1"/>
  <c r="AH26" i="1" s="1"/>
  <c r="AA26" i="1"/>
  <c r="AC26" i="1" s="1"/>
  <c r="AH25" i="1"/>
  <c r="AC25" i="1"/>
  <c r="AP24" i="1"/>
  <c r="AK24" i="1"/>
  <c r="AM24" i="1" s="1"/>
  <c r="AH24" i="1"/>
  <c r="AF24" i="1"/>
  <c r="AA24" i="1"/>
  <c r="AC24" i="1" s="1"/>
  <c r="V24" i="1"/>
  <c r="AP23" i="1"/>
  <c r="AR23" i="1" s="1"/>
  <c r="AK23" i="1"/>
  <c r="AM23" i="1" s="1"/>
  <c r="AF23" i="1"/>
  <c r="AH23" i="1" s="1"/>
  <c r="AA23" i="1"/>
  <c r="AC23" i="1" s="1"/>
  <c r="V23" i="1"/>
  <c r="X23" i="1" s="1"/>
  <c r="AR22" i="1"/>
  <c r="AP22" i="1"/>
  <c r="AK22" i="1"/>
  <c r="AM22" i="1" s="1"/>
  <c r="AF22" i="1"/>
  <c r="AH22" i="1" s="1"/>
  <c r="AA22" i="1"/>
  <c r="AC22" i="1" s="1"/>
  <c r="AP21" i="1"/>
  <c r="AR21" i="1" s="1"/>
  <c r="AK21" i="1"/>
  <c r="AM21" i="1" s="1"/>
  <c r="AF21" i="1"/>
  <c r="AH21" i="1" s="1"/>
  <c r="AA21" i="1"/>
  <c r="AC21" i="1" s="1"/>
  <c r="V21" i="1"/>
  <c r="X21" i="1" s="1"/>
  <c r="AP20" i="1"/>
  <c r="AR20" i="1" s="1"/>
  <c r="AK20" i="1"/>
  <c r="AM20" i="1" s="1"/>
  <c r="AF20" i="1"/>
  <c r="AH20" i="1" s="1"/>
  <c r="AA20" i="1"/>
  <c r="AC20" i="1" s="1"/>
  <c r="X24" i="1" l="1"/>
  <c r="X27" i="1" s="1"/>
  <c r="AR24" i="1"/>
  <c r="AR27" i="1" s="1"/>
  <c r="G12" i="4"/>
  <c r="K12" i="4" s="1"/>
  <c r="G11" i="4"/>
  <c r="O12" i="4"/>
  <c r="S12" i="4" s="1"/>
  <c r="U12" i="4" s="1"/>
  <c r="O18" i="1"/>
  <c r="O17" i="1"/>
  <c r="AP17" i="1" s="1"/>
  <c r="AR17" i="1" s="1"/>
  <c r="O14" i="1"/>
  <c r="AP14" i="1" s="1"/>
  <c r="AR14" i="1" s="1"/>
  <c r="O15" i="1"/>
  <c r="AP15" i="1" s="1"/>
  <c r="AR15" i="1" s="1"/>
  <c r="O13" i="1"/>
  <c r="AP13" i="1" s="1"/>
  <c r="AR13" i="1" s="1"/>
  <c r="AK13" i="1"/>
  <c r="AM13" i="1" s="1"/>
  <c r="AM27" i="1"/>
  <c r="AP18" i="1"/>
  <c r="AR18" i="1"/>
  <c r="AP16" i="1"/>
  <c r="AR16" i="1" s="1"/>
  <c r="AK18" i="1"/>
  <c r="AM18" i="1" s="1"/>
  <c r="AK17" i="1"/>
  <c r="AM17" i="1" s="1"/>
  <c r="AK16" i="1"/>
  <c r="AM16" i="1" s="1"/>
  <c r="AK15" i="1"/>
  <c r="AM15" i="1" s="1"/>
  <c r="AK14" i="1"/>
  <c r="AM14" i="1" s="1"/>
  <c r="AH27" i="1"/>
  <c r="AF18" i="1"/>
  <c r="AH18" i="1" s="1"/>
  <c r="AF17" i="1"/>
  <c r="AH17" i="1" s="1"/>
  <c r="AF16" i="1"/>
  <c r="AH16" i="1" s="1"/>
  <c r="AF15" i="1"/>
  <c r="AH15" i="1" s="1"/>
  <c r="AF14" i="1"/>
  <c r="AH14" i="1" s="1"/>
  <c r="AF13" i="1"/>
  <c r="AH13" i="1" s="1"/>
  <c r="AC27" i="1"/>
  <c r="AA18" i="1"/>
  <c r="AC18" i="1" s="1"/>
  <c r="AA17" i="1"/>
  <c r="AC17" i="1" s="1"/>
  <c r="AA16" i="1"/>
  <c r="AC16" i="1" s="1"/>
  <c r="AA15" i="1"/>
  <c r="AC15" i="1" s="1"/>
  <c r="AA14" i="1"/>
  <c r="AC14" i="1" s="1"/>
  <c r="AA13" i="1"/>
  <c r="AC13" i="1" s="1"/>
  <c r="V16" i="1"/>
  <c r="X16" i="1" s="1"/>
  <c r="V15" i="1"/>
  <c r="X15" i="1" s="1"/>
  <c r="V14" i="1"/>
  <c r="X14" i="1" s="1"/>
  <c r="V13" i="1"/>
  <c r="X13" i="1" s="1"/>
  <c r="X19" i="1" s="1"/>
  <c r="X28" i="1" l="1"/>
  <c r="AR19" i="1"/>
  <c r="AM19" i="1"/>
  <c r="AM28" i="1" s="1"/>
  <c r="AC19" i="1"/>
  <c r="AC28" i="1" s="1"/>
  <c r="AR28" i="1"/>
  <c r="AH19" i="1"/>
  <c r="AH2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E4" authorId="0" shapeId="0" xr:uid="{B011372B-E314-4D7A-ABA2-BAC2779934D9}">
      <text>
        <r>
          <rPr>
            <b/>
            <sz val="9"/>
            <color indexed="81"/>
            <rFont val="Tahoma"/>
            <family val="2"/>
          </rPr>
          <t>Cuadro que resume los cambios realizados de una versión a otra</t>
        </r>
      </text>
    </comment>
    <comment ref="E5" authorId="0" shapeId="0" xr:uid="{6D3510AD-814C-4D92-BAFC-71F0839843F3}">
      <text>
        <r>
          <rPr>
            <b/>
            <sz val="9"/>
            <color indexed="81"/>
            <rFont val="Tahoma"/>
            <family val="2"/>
          </rPr>
          <t xml:space="preserve">Número consecutivo de la versión generada </t>
        </r>
      </text>
    </comment>
    <comment ref="F5" authorId="0" shapeId="0" xr:uid="{455B4D1B-4D4F-46D8-A045-91E14430E00E}">
      <text>
        <r>
          <rPr>
            <b/>
            <sz val="9"/>
            <color indexed="81"/>
            <rFont val="Tahoma"/>
            <family val="2"/>
          </rPr>
          <t>Fecha de la versión generada</t>
        </r>
      </text>
    </comment>
    <comment ref="G5" authorId="0" shapeId="0" xr:uid="{4F6DD881-4064-46E2-AD27-7B033F5287F5}">
      <text>
        <r>
          <rPr>
            <b/>
            <sz val="9"/>
            <color indexed="81"/>
            <rFont val="Tahoma"/>
            <family val="2"/>
          </rPr>
          <t>Breve descripción del cambio realizado en la nueva versión</t>
        </r>
      </text>
    </comment>
    <comment ref="Q10" authorId="1" shapeId="0" xr:uid="{F0AF0265-0A24-4C53-9A8F-D8B71FD53AA9}">
      <text>
        <r>
          <rPr>
            <b/>
            <sz val="9"/>
            <color indexed="81"/>
            <rFont val="Tahoma"/>
            <family val="2"/>
          </rPr>
          <t>Seleccione la política de MIPG asociada a la meta</t>
        </r>
      </text>
    </comment>
    <comment ref="R10" authorId="1" shapeId="0" xr:uid="{A9500B29-80DB-409C-866E-A3D042657059}">
      <text>
        <r>
          <rPr>
            <b/>
            <sz val="9"/>
            <color indexed="81"/>
            <rFont val="Tahoma"/>
            <family val="2"/>
          </rPr>
          <t>Seleccione el proyecto de inversión que financia o aporta al cumplimiento de la meta. En caso contrario, indique NO APLICA</t>
        </r>
      </text>
    </comment>
    <comment ref="A12" authorId="0" shapeId="0" xr:uid="{2DD4CECD-D756-4467-A62C-53A6FC3549DD}">
      <text>
        <r>
          <rPr>
            <b/>
            <sz val="9"/>
            <color indexed="81"/>
            <rFont val="Tahoma"/>
            <family val="2"/>
          </rPr>
          <t>Incluya el número del objetivo estratégico, de acuerdo con lo adoptado en el Plan Estratégico Institucional</t>
        </r>
      </text>
    </comment>
    <comment ref="B12" authorId="0" shapeId="0" xr:uid="{BA0E1B6A-9724-479C-9C24-7C202AB8373D}">
      <text>
        <r>
          <rPr>
            <b/>
            <sz val="9"/>
            <color indexed="81"/>
            <rFont val="Tahoma"/>
            <family val="2"/>
          </rPr>
          <t>Incluya el objetivo estratégico, de acuerdo con lo adoptado en el Plan Estratégico Institucional, al cual se asocia la meta</t>
        </r>
      </text>
    </comment>
    <comment ref="C12" authorId="0" shapeId="0" xr:uid="{119F47BD-BB9E-4059-B26B-7A00F4141FBE}">
      <text>
        <r>
          <rPr>
            <b/>
            <sz val="9"/>
            <color indexed="81"/>
            <rFont val="Tahoma"/>
            <family val="2"/>
          </rPr>
          <t>Escriba el número de la meta, en orden consecutivo</t>
        </r>
      </text>
    </comment>
    <comment ref="D12" authorId="0" shapeId="0" xr:uid="{751BB42F-F6E4-422B-91AD-AD50D5510A18}">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E12" authorId="0" shapeId="0" xr:uid="{66100535-6C62-4F58-A17C-0BE85EBD4F67}">
      <text>
        <r>
          <rPr>
            <b/>
            <sz val="9"/>
            <color indexed="81"/>
            <rFont val="Tahoma"/>
            <family val="2"/>
          </rPr>
          <t xml:space="preserve">Seleccione la opción que corresponda
</t>
        </r>
      </text>
    </comment>
    <comment ref="F12" authorId="0" shapeId="0" xr:uid="{2A83FE2C-B2C1-4597-A76A-578AAE54FC34}">
      <text>
        <r>
          <rPr>
            <b/>
            <sz val="9"/>
            <color indexed="81"/>
            <rFont val="Tahoma"/>
            <family val="2"/>
          </rPr>
          <t>Indique un nombre corto que refleje lo que pretende medir. 
Ej. Porcentaje de giros acumulados</t>
        </r>
      </text>
    </comment>
    <comment ref="G12" authorId="0" shapeId="0" xr:uid="{D0800236-B4FE-4CB1-B3B9-634F81DF4156}">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H12" authorId="0" shapeId="0" xr:uid="{9720355A-42B5-4521-A971-3991DAD0CBDD}">
      <text>
        <r>
          <rPr>
            <b/>
            <sz val="9"/>
            <color indexed="81"/>
            <rFont val="Tahoma"/>
            <family val="2"/>
          </rPr>
          <t>Valor inicial que se toma como referencia para comparar el avance de la meta. Es imporante indicar la magnitud, unidad de medida y la vigencia en la cual se obtuvo</t>
        </r>
      </text>
    </comment>
    <comment ref="I12" authorId="0" shapeId="0" xr:uid="{1AECC889-2B35-4962-8482-78F84CE03D6F}">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J12" authorId="0" shapeId="0" xr:uid="{2208232E-487F-4B17-B920-92D360C002B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K12" authorId="0" shapeId="0" xr:uid="{B30BBDB4-EC1D-4EA1-8538-25A32CED2539}">
      <text>
        <r>
          <rPr>
            <b/>
            <sz val="9"/>
            <color indexed="81"/>
            <rFont val="Tahoma"/>
            <family val="2"/>
          </rPr>
          <t xml:space="preserve">Indique la magnitud programada para el trimestre. </t>
        </r>
      </text>
    </comment>
    <comment ref="L12" authorId="0" shapeId="0" xr:uid="{31373292-3723-487A-8503-BD0B0A79E8B6}">
      <text>
        <r>
          <rPr>
            <b/>
            <sz val="9"/>
            <color indexed="81"/>
            <rFont val="Tahoma"/>
            <family val="2"/>
          </rPr>
          <t xml:space="preserve">Indique la magnitud programada para el trimestre. </t>
        </r>
      </text>
    </comment>
    <comment ref="M12" authorId="0" shapeId="0" xr:uid="{C846E2D7-3065-4128-8C76-51161E0D7C17}">
      <text>
        <r>
          <rPr>
            <b/>
            <sz val="9"/>
            <color indexed="81"/>
            <rFont val="Tahoma"/>
            <family val="2"/>
          </rPr>
          <t xml:space="preserve">Indique la magnitud programada para el trimestre. </t>
        </r>
      </text>
    </comment>
    <comment ref="N12" authorId="0" shapeId="0" xr:uid="{474117DA-14AA-4BAF-B752-1413A5718EC7}">
      <text>
        <r>
          <rPr>
            <b/>
            <sz val="9"/>
            <color indexed="81"/>
            <rFont val="Tahoma"/>
            <family val="2"/>
          </rPr>
          <t xml:space="preserve">Indique la magnitud programada para el trimestre. </t>
        </r>
      </text>
    </comment>
    <comment ref="O12" authorId="0" shapeId="0" xr:uid="{F1D07228-88D0-4309-9D4E-5EB885D7FDC6}">
      <text>
        <r>
          <rPr>
            <b/>
            <sz val="9"/>
            <color indexed="81"/>
            <rFont val="Tahoma"/>
            <family val="2"/>
          </rPr>
          <t>Indique la programación total de la vigencia. 
Debe ser coherente con la meta.</t>
        </r>
      </text>
    </comment>
    <comment ref="P12" authorId="0" shapeId="0" xr:uid="{FE21DFDB-AFF8-4147-B537-10C1B10248CA}">
      <text>
        <r>
          <rPr>
            <b/>
            <sz val="9"/>
            <color indexed="81"/>
            <rFont val="Tahoma"/>
            <family val="2"/>
          </rPr>
          <t xml:space="preserve">Indique el tipo de indicador: 
- Eficancia 
- Eficiencia 
- Efectividad </t>
        </r>
      </text>
    </comment>
    <comment ref="S12" authorId="0" shapeId="0" xr:uid="{F21E4E22-60F3-48C1-9204-B22990CF58E2}">
      <text>
        <r>
          <rPr>
            <b/>
            <sz val="9"/>
            <color indexed="81"/>
            <rFont val="Tahoma"/>
            <family val="2"/>
          </rPr>
          <t>Indique la evidencia a presentar del cumplimiento de la meta. Se debe redactar de forma concreta y coherente con la meta</t>
        </r>
      </text>
    </comment>
    <comment ref="T12" authorId="0" shapeId="0" xr:uid="{1B621C19-38F6-4806-A4C4-B1C8550B782C}">
      <text>
        <r>
          <rPr>
            <b/>
            <sz val="9"/>
            <color indexed="81"/>
            <rFont val="Tahoma"/>
            <family val="2"/>
          </rPr>
          <t>Indique la herramienta o aplicativo donde reposa la información que da origen al entregable o en el que es posible contrastar o verificar la información de ser necesario.</t>
        </r>
      </text>
    </comment>
    <comment ref="U12" authorId="0" shapeId="0" xr:uid="{29D96EE3-F7F5-47F6-888D-8FBFF7195BF0}">
      <text>
        <r>
          <rPr>
            <b/>
            <sz val="9"/>
            <color indexed="81"/>
            <rFont val="Tahoma"/>
            <family val="2"/>
          </rPr>
          <t>Indique el área y grupo de trabajo (si se tiene), responsable de cumplir o ejecutar la meta</t>
        </r>
      </text>
    </comment>
    <comment ref="V12" authorId="0" shapeId="0" xr:uid="{F773CF66-93F3-45C1-8401-3500EA5DFE30}">
      <text>
        <r>
          <rPr>
            <b/>
            <sz val="9"/>
            <color indexed="81"/>
            <rFont val="Tahoma"/>
            <family val="2"/>
          </rPr>
          <t>Indique la magnitud programada</t>
        </r>
      </text>
    </comment>
    <comment ref="W12" authorId="0" shapeId="0" xr:uid="{F5228218-2E22-4357-BBA2-F05EC2E0672D}">
      <text>
        <r>
          <rPr>
            <b/>
            <sz val="9"/>
            <color indexed="81"/>
            <rFont val="Tahoma"/>
            <family val="2"/>
          </rPr>
          <t>Indique la magnitud ejecutada. Corresponde al resultado de medir el indicador de la meta</t>
        </r>
      </text>
    </comment>
    <comment ref="X12" authorId="0" shapeId="0" xr:uid="{83E45AA4-B05B-44F9-939A-1584783024C0}">
      <text>
        <r>
          <rPr>
            <b/>
            <sz val="9"/>
            <color indexed="81"/>
            <rFont val="Tahoma"/>
            <family val="2"/>
          </rPr>
          <t>Es el resultado porcentual de dividir lo ejecutado vs. lo programado. En caso de sobre ejecución, el resultado máximo es el 100%</t>
        </r>
      </text>
    </comment>
    <comment ref="Y12" authorId="0" shapeId="0" xr:uid="{988C4601-812E-40FE-85FE-3C09AFA1D7E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2" authorId="0" shapeId="0" xr:uid="{D0D90FBE-E6E2-4075-87AB-6F323F2D84BC}">
      <text>
        <r>
          <rPr>
            <b/>
            <sz val="9"/>
            <color indexed="81"/>
            <rFont val="Tahoma"/>
            <family val="2"/>
          </rPr>
          <t xml:space="preserve">Indicar el nombre concreto de la evidencia aportada. </t>
        </r>
      </text>
    </comment>
    <comment ref="AA12" authorId="0" shapeId="0" xr:uid="{B6305720-C9BD-47A6-9225-C9206B502FD0}">
      <text>
        <r>
          <rPr>
            <b/>
            <sz val="9"/>
            <color indexed="81"/>
            <rFont val="Tahoma"/>
            <family val="2"/>
          </rPr>
          <t>Indique la magnitud programada</t>
        </r>
      </text>
    </comment>
    <comment ref="AB12" authorId="0" shapeId="0" xr:uid="{49896E7A-471D-4CA3-B6D2-CA055AA84F85}">
      <text>
        <r>
          <rPr>
            <b/>
            <sz val="9"/>
            <color indexed="81"/>
            <rFont val="Tahoma"/>
            <family val="2"/>
          </rPr>
          <t>Indique la magnitud ejecutada. Corresponde al resultado de medir el indicador de la meta</t>
        </r>
      </text>
    </comment>
    <comment ref="AC12" authorId="0" shapeId="0" xr:uid="{6C4CA308-F62A-4560-A290-C6F961DD9EB9}">
      <text>
        <r>
          <rPr>
            <b/>
            <sz val="9"/>
            <color indexed="81"/>
            <rFont val="Tahoma"/>
            <family val="2"/>
          </rPr>
          <t>Es el resultado porcentual de dividir lo ejecutado vs. lo programado. En caso de sobre ejecución, el resultado máximo es el 100%</t>
        </r>
      </text>
    </comment>
    <comment ref="AD12" authorId="0" shapeId="0" xr:uid="{911B7D68-1818-41B4-A811-431278669113}">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2" authorId="0" shapeId="0" xr:uid="{BF2915B6-D49D-4DC1-86C3-8A2E656FD968}">
      <text>
        <r>
          <rPr>
            <b/>
            <sz val="9"/>
            <color indexed="81"/>
            <rFont val="Tahoma"/>
            <family val="2"/>
          </rPr>
          <t xml:space="preserve">Indicar el nombre concreto de la evidencia aportada. </t>
        </r>
      </text>
    </comment>
    <comment ref="AF12" authorId="0" shapeId="0" xr:uid="{5CCDF014-BF0B-42B7-92F7-6CBF58EA98EF}">
      <text>
        <r>
          <rPr>
            <b/>
            <sz val="9"/>
            <color indexed="81"/>
            <rFont val="Tahoma"/>
            <family val="2"/>
          </rPr>
          <t>Indique la magnitud programada</t>
        </r>
      </text>
    </comment>
    <comment ref="AG12" authorId="0" shapeId="0" xr:uid="{A3FA785E-EDEC-4164-99A5-88C5B890A708}">
      <text>
        <r>
          <rPr>
            <b/>
            <sz val="9"/>
            <color indexed="81"/>
            <rFont val="Tahoma"/>
            <family val="2"/>
          </rPr>
          <t>Indique la magnitud ejecutada. Corresponde al resultado de medir el indicador de la meta</t>
        </r>
      </text>
    </comment>
    <comment ref="AH12" authorId="0" shapeId="0" xr:uid="{005E4D9E-D1F6-4A46-8371-9EB40A9C2F76}">
      <text>
        <r>
          <rPr>
            <b/>
            <sz val="9"/>
            <color indexed="81"/>
            <rFont val="Tahoma"/>
            <family val="2"/>
          </rPr>
          <t>Es el resultado porcentual de dividir lo ejecutado vs. lo programado. En caso de sobre ejecución, el resultado máximo es el 100%</t>
        </r>
      </text>
    </comment>
    <comment ref="AI12" authorId="0" shapeId="0" xr:uid="{F4977502-E86B-42EE-B00B-334848FCB9A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2" authorId="0" shapeId="0" xr:uid="{07F8A95D-778F-4057-9D7F-FC1A1EDBDEC6}">
      <text>
        <r>
          <rPr>
            <b/>
            <sz val="9"/>
            <color indexed="81"/>
            <rFont val="Tahoma"/>
            <family val="2"/>
          </rPr>
          <t xml:space="preserve">Indicar el nombre concreto de la evidencia aportada. </t>
        </r>
      </text>
    </comment>
    <comment ref="AK12" authorId="0" shapeId="0" xr:uid="{1CF6DDD2-D0F7-497B-A878-3984E176C12A}">
      <text>
        <r>
          <rPr>
            <b/>
            <sz val="9"/>
            <color indexed="81"/>
            <rFont val="Tahoma"/>
            <family val="2"/>
          </rPr>
          <t>Indique la magnitud programada</t>
        </r>
      </text>
    </comment>
    <comment ref="AL12" authorId="0" shapeId="0" xr:uid="{978B8E67-E2CF-4EA1-B0E8-C23EE154AD33}">
      <text>
        <r>
          <rPr>
            <b/>
            <sz val="9"/>
            <color indexed="81"/>
            <rFont val="Tahoma"/>
            <family val="2"/>
          </rPr>
          <t>Indique la magnitud ejecutada. Corresponde al resultado de medir el indicador de la meta</t>
        </r>
      </text>
    </comment>
    <comment ref="AM12" authorId="0" shapeId="0" xr:uid="{7949A3C4-FD79-41C9-B393-15F71C2BB313}">
      <text>
        <r>
          <rPr>
            <b/>
            <sz val="9"/>
            <color indexed="81"/>
            <rFont val="Tahoma"/>
            <family val="2"/>
          </rPr>
          <t>Es el resultado porcentual de dividir lo ejecutado vs. lo programado. En caso de sobre ejecución, el resultado máximo es el 100%</t>
        </r>
      </text>
    </comment>
    <comment ref="AN12" authorId="0" shapeId="0" xr:uid="{F1983010-98A0-4525-A8F5-BC9974C9F9F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2" authorId="0" shapeId="0" xr:uid="{517F2593-F76E-4236-90C8-0209530447DA}">
      <text>
        <r>
          <rPr>
            <b/>
            <sz val="9"/>
            <color indexed="81"/>
            <rFont val="Tahoma"/>
            <family val="2"/>
          </rPr>
          <t xml:space="preserve">Indicar el nombre concreto de la evidencia aportada. </t>
        </r>
      </text>
    </comment>
    <comment ref="AP12" authorId="0" shapeId="0" xr:uid="{A3C321AB-87DC-4E7F-8C8F-8F767BB0A1DF}">
      <text>
        <r>
          <rPr>
            <b/>
            <sz val="9"/>
            <color indexed="81"/>
            <rFont val="Tahoma"/>
            <family val="2"/>
          </rPr>
          <t>Indique la magnitud total programada para la vigencia</t>
        </r>
      </text>
    </comment>
    <comment ref="AQ12" authorId="0" shapeId="0" xr:uid="{FC771540-1D2C-4B21-9686-7D6684444881}">
      <text>
        <r>
          <rPr>
            <b/>
            <sz val="9"/>
            <color indexed="81"/>
            <rFont val="Tahoma"/>
            <family val="2"/>
          </rPr>
          <t xml:space="preserve">Indique la magnitud ejecutada acumulada para la vigencia </t>
        </r>
      </text>
    </comment>
    <comment ref="AR12" authorId="0" shapeId="0" xr:uid="{1ECDFD14-21A6-444C-BF6C-3E8B35E647CC}">
      <text>
        <r>
          <rPr>
            <b/>
            <sz val="9"/>
            <color indexed="81"/>
            <rFont val="Tahoma"/>
            <family val="2"/>
          </rPr>
          <t>Es el resultado porcentual de dividir lo ejecutado vs. lo programado. En caso de sobre ejecución, el resultado máximo es el 100%</t>
        </r>
      </text>
    </comment>
    <comment ref="AS12" authorId="0" shapeId="0" xr:uid="{308CE112-015B-49F8-A4DA-7DB95EB2D67D}">
      <text>
        <r>
          <rPr>
            <b/>
            <sz val="9"/>
            <color indexed="81"/>
            <rFont val="Tahoma"/>
            <family val="2"/>
          </rPr>
          <t>Es la descripción detallada de los avances y logros obtenidos con la ejecución de la meta acumulados para la vigencia</t>
        </r>
      </text>
    </comment>
    <comment ref="D19" authorId="0" shapeId="0" xr:uid="{CD94BD62-55DA-4C1E-96B6-1A5F6A4412D7}">
      <text>
        <r>
          <rPr>
            <b/>
            <sz val="9"/>
            <color indexed="81"/>
            <rFont val="Tahoma"/>
            <family val="2"/>
          </rPr>
          <t>Promedio obtenido para el periodo x 80%</t>
        </r>
      </text>
    </comment>
    <comment ref="D27" authorId="0" shapeId="0" xr:uid="{9871DD7B-59A9-4D33-830E-91A8A028A8A2}">
      <text>
        <r>
          <rPr>
            <b/>
            <sz val="9"/>
            <color indexed="81"/>
            <rFont val="Tahoma"/>
            <family val="2"/>
          </rPr>
          <t>Promedio obtenido en las metas transversales para el periodo x 20%</t>
        </r>
      </text>
    </comment>
    <comment ref="D28" authorId="0" shapeId="0" xr:uid="{30E82D26-5BE8-4336-B590-55EFD66077D4}">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<sst xmlns="http://schemas.openxmlformats.org/spreadsheetml/2006/main" count="424" uniqueCount="246">
  <si>
    <r>
      <rPr>
        <b/>
        <sz val="14"/>
        <rFont val="Calibri Light"/>
        <family val="2"/>
        <scheme val="major"/>
      </rPr>
      <t>FORMULACIÓN Y SEGUIMIENTO PLANES DE GESTIÓN NIVEL CENTRAL</t>
    </r>
    <r>
      <rPr>
        <b/>
        <sz val="11"/>
        <color theme="1"/>
        <rFont val="Calibri Light"/>
        <family val="2"/>
        <scheme val="major"/>
      </rPr>
      <t xml:space="preserve">
PROCESO ACOMPAÑAMIENTO A LA GESTIÓN LOCAL</t>
    </r>
  </si>
  <si>
    <r>
      <rPr>
        <b/>
        <sz val="11"/>
        <color rgb="FF000000"/>
        <rFont val="Calibri Light"/>
        <family val="2"/>
        <scheme val="major"/>
      </rPr>
      <t>Código:</t>
    </r>
    <r>
      <rPr>
        <sz val="11"/>
        <color rgb="FF000000"/>
        <rFont val="Calibri Light"/>
        <family val="2"/>
        <scheme val="major"/>
      </rPr>
      <t xml:space="preserve"> PLE-PIN-F017
</t>
    </r>
    <r>
      <rPr>
        <b/>
        <sz val="11"/>
        <color rgb="FF000000"/>
        <rFont val="Calibri Light"/>
        <family val="2"/>
        <scheme val="major"/>
      </rPr>
      <t xml:space="preserve">Versión: </t>
    </r>
    <r>
      <rPr>
        <sz val="11"/>
        <color rgb="FF000000"/>
        <rFont val="Calibri Light"/>
        <family val="2"/>
        <scheme val="major"/>
      </rPr>
      <t xml:space="preserve">07
</t>
    </r>
    <r>
      <rPr>
        <b/>
        <sz val="11"/>
        <color rgb="FF000000"/>
        <rFont val="Calibri Light"/>
        <family val="2"/>
        <scheme val="major"/>
      </rPr>
      <t>Vigencia:</t>
    </r>
    <r>
      <rPr>
        <sz val="11"/>
        <color rgb="FF000000"/>
        <rFont val="Calibri Light"/>
        <family val="2"/>
        <scheme val="major"/>
      </rPr>
      <t xml:space="preserve"> 21 de enero de 2025
</t>
    </r>
    <r>
      <rPr>
        <b/>
        <sz val="11"/>
        <color rgb="FF000000"/>
        <rFont val="Calibri Light"/>
        <family val="2"/>
        <scheme val="major"/>
      </rPr>
      <t xml:space="preserve">Caso HOLA: </t>
    </r>
    <r>
      <rPr>
        <sz val="11"/>
        <color rgb="FF000000"/>
        <rFont val="Calibri Light"/>
        <family val="2"/>
        <scheme val="major"/>
      </rPr>
      <t>113317</t>
    </r>
  </si>
  <si>
    <t>VIGENCIA DE LA PLANEACIÓN 2025</t>
  </si>
  <si>
    <t>DEPENDENCIAS ASOCIADAS</t>
  </si>
  <si>
    <t>Subsecretaría de Gestión Local
Dirección para la Gestión del Desarrollo Local</t>
  </si>
  <si>
    <t>CONTROL DE CAMBIOS</t>
  </si>
  <si>
    <t>VERSIÓN</t>
  </si>
  <si>
    <t>FECHA</t>
  </si>
  <si>
    <t>DESCRIPCIÓN DE LA MODIFICACIÓN</t>
  </si>
  <si>
    <t>28 de enero de 2025</t>
  </si>
  <si>
    <t>Publicación del plan de gestión aprobado. Caso HOLA: 115958</t>
  </si>
  <si>
    <t>16 de abril de 20255</t>
  </si>
  <si>
    <t>PLAN ESTRATÉGICO INSTITUCIONAL</t>
  </si>
  <si>
    <t>META</t>
  </si>
  <si>
    <t>INDICADOR</t>
  </si>
  <si>
    <t>POLÍTICA DE GESTIÓN Y DESEMPEÑO ASOCIADA</t>
  </si>
  <si>
    <t>FUENTE DE FINANCIACIÓN</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</si>
  <si>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</si>
  <si>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</si>
  <si>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</si>
  <si>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</si>
  <si>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</si>
  <si>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</si>
  <si>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</si>
  <si>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</si>
  <si>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</si>
  <si>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</si>
  <si>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</si>
  <si>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</si>
  <si>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</si>
  <si>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</si>
  <si>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</si>
  <si>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</si>
  <si>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</si>
  <si>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</si>
  <si>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</si>
  <si>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</si>
  <si>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</si>
  <si>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</si>
  <si>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</si>
  <si>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</si>
  <si>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</si>
  <si>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PROGRAMADO</t>
  </si>
  <si>
    <t>EJECUTADO</t>
  </si>
  <si>
    <t>RESULTADO DE LA MEDICIÓN</t>
  </si>
  <si>
    <t>ANÁLISIS DE AVANCE</t>
  </si>
  <si>
    <t xml:space="preserve">EVIDENCIA </t>
  </si>
  <si>
    <t>Fortalecer la articulación de la administración pública central y local para una gestión local y policiva más efectiva y transparente.</t>
  </si>
  <si>
    <t>Alcanzar 8000 participantes en procesos de formación para el fortalecimiento de la gestión local</t>
  </si>
  <si>
    <t>Gestión</t>
  </si>
  <si>
    <t>Participantes en procesos de formación para el fortalecimiento de la gestión local</t>
  </si>
  <si>
    <t>Número de participantes en procesos de formación para el fortalecimiento de la gestión local</t>
  </si>
  <si>
    <t>5,776 participantes en procesos de Formación 
(Corte: 30 de septiembre de 2024)</t>
  </si>
  <si>
    <t>Suma</t>
  </si>
  <si>
    <t>Eficacia</t>
  </si>
  <si>
    <t>Política 1. Gestión Estratégica del Talento Humano</t>
  </si>
  <si>
    <t>7952 - Fortalecimiento institucional de la gestión local en las localidades de Bogotá D.C.</t>
  </si>
  <si>
    <t>Listados de participantes depurados en procesos de formación para el fortalecimiento de la gestión local</t>
  </si>
  <si>
    <t>Plataforma Teams</t>
  </si>
  <si>
    <t>Subsecretaría de Gestión Local - Escuela de Gobierno Local</t>
  </si>
  <si>
    <t>Febrero: Se realizaron 8 capacitaciones que contaron con la participación de 3.639 personas:
Inducción a la Administración Pública (402 participantes)
Formulación DTS / Cualificación de DTS y fichas ebi 2025- 2028 (650 participantes)
Plataforma Orfeo (713 participantes)
Plataforma CGL (298 participantes)
Ley 1801 de 2016 - Generalidades (440 participantes)
Planes de mejoramiento (365 participantes)
Gestión del CPS en SECOP II (445 participantes)
Los procesos contractuales se cargan en SISPE? (326 participantes)
Marzo: Se realizarón 4 capacitaciones que contaron con la participación de 930 personas:
Inteligencia emocional (248 participantes)
Importancia del PAC en el DC y los FDL (324 participantes)
Power BI (184 participantes)
Segunda Instancia (174 participantes)
Total Trimestre: 4,569 participantes</t>
  </si>
  <si>
    <t>Listados de asistencia</t>
  </si>
  <si>
    <t>Realizar cuatro (4) informes de análisis en temas de gestión local que incluyan alertas tempranas para las Alcaldías Locales</t>
  </si>
  <si>
    <t>Infomes de análisis  en temas de gestión local que incluyan alertas tempranas para las Alcaldías Locales</t>
  </si>
  <si>
    <t>Número de informes de análisis en temas de gestión local que incluyan alertas tempranas para las Alcaldías Locales realizados</t>
  </si>
  <si>
    <t>3 informes de análisis en temas de gestión local 
(2024)</t>
  </si>
  <si>
    <t>Informes de análisis en temas de gestión local que incluyan alertas tempranas para las Alcaldías Locales</t>
  </si>
  <si>
    <t>Política 15. Seguimiento y evaluación de la gestión institucional</t>
  </si>
  <si>
    <t>Matrices Alcaldías Locales</t>
  </si>
  <si>
    <t>Subsecretaría de Gestión Local - Observatorio de Gestión Local</t>
  </si>
  <si>
    <t>Se realizó un informe de análisis de la gestión local, relacionado con ejecución presupuestal de las Alcaldías Locales a 31 de diciembre de 2024</t>
  </si>
  <si>
    <t>Informe</t>
  </si>
  <si>
    <t>Realizar 12 informes de seguimiento y recomendaciones a las alcaldías locales y a los Fondos de Desarrollo Local frente a los procesos de ejecución y materialización de las propuestas ciudadanas priorizadas en presupuestos participativos</t>
  </si>
  <si>
    <t>Informes seguimiento y recomendaciones a las alcaldías locales y a los Fondos de Desarrollo Local frente a los procesos de ejecución y materialización de las propuestas ciudadanas priorizadas en presupuestos participativos</t>
  </si>
  <si>
    <t>Número de informes seguimiento y recomendaciones a las alcaldías locales y a los Fondos de Desarrollo Local frente a los procesos de ejecución y materialización de las propuestas ciudadanas priorizadas en presupuestos participativos</t>
  </si>
  <si>
    <t>12 Informes de seguimiento y recomendaciones frente a los procesos de ejecución y materialización de las propuestas ciudadanas priorizadas en los presupuestos participativos
(2024)</t>
  </si>
  <si>
    <t>Informes seguimiento y recomendaciones a las alcaldías locales y a los FDL frente a los procesos de ejecución y materialización de las propuestas ciudadanas priorizadas en presupuestos participativos</t>
  </si>
  <si>
    <t>Informes de seguimiento y recomendaciones a las alcaldías locales y a los FDL frente a los procesos de ejecución y materialización de las propuestas ciudadanas priorizadas en presupuestos participativos</t>
  </si>
  <si>
    <t>Tableros de control del Centro de Gobierno Local</t>
  </si>
  <si>
    <t>Subsecretaría de Gestión Local - Constructores Locales</t>
  </si>
  <si>
    <t>Se elaboró informe de seguimiento y recomendaciones de los meses de enero, febrero y marzo con datos y análisis del estado, sectores y localidades asociadas a la ejecución y materialización de iniciativas priorizadas en el marco de los Presupuesto Participativos. Adicionalmente, contiene resumen ejecutivo, balance general, capítulos por localidades, recomendaciones para facilitar la ejecución y resultados para iniciativas de la vigencia 2021, 2022, 2023, 2024 y conclusiones.</t>
  </si>
  <si>
    <t>Informes</t>
  </si>
  <si>
    <t>Implementar el 100% de la estrategia definida para  materializar las acciones de la Transparencia frente a la gestión de la inversión de las Alcaldías Locales</t>
  </si>
  <si>
    <t>Porcentaje de avance de la estrategia definida para materializar las acciones de  Transparencia frente a la gestión de la inversión de las Alcaldías Locales</t>
  </si>
  <si>
    <t>(Número de acciones desarrolladas de la estrategia a cargo de DGDL/Número de acciones programadas  de la estrategia a cargo de la DGDL)*100</t>
  </si>
  <si>
    <t>N/A</t>
  </si>
  <si>
    <t>Creciente</t>
  </si>
  <si>
    <t>Porcentaje de avance de la estrategia definida para  materializar las acciones de Transparencia frente a la gestión de la inversión de las Alcaldías Locales</t>
  </si>
  <si>
    <t>Política 11. Transparencia, acceso a la información pública y lucha contra la corrupción</t>
  </si>
  <si>
    <t>Matriz de seguimiento al cumplimiento de las acciones planteadas para la estrategia</t>
  </si>
  <si>
    <t>Actas de reunión, Informes, Documentos de orientaciones y otros</t>
  </si>
  <si>
    <r>
      <t>Dirección para la Gestión del Desarrollo Loca</t>
    </r>
    <r>
      <rPr>
        <sz val="11"/>
        <rFont val="Calibri Light"/>
        <family val="2"/>
        <scheme val="major"/>
      </rPr>
      <t>l</t>
    </r>
  </si>
  <si>
    <t>El 11 de febrero de 2025, se expidió la Circular Conjunta 005 de 2025 entre la Veeduría Distrital y la Secretaría Distrital de Gobierno que contiene los Lineamientos para la Rendición de cuentas de las Alcaldías Locales para las vigencias 2025-2028..
En marzo de 2025, se acompañó y fortaleció el proceso de rendición de cuentas, llevando a cabo diversas reuniones con los Equipos Responsables de la Rendición de Cuentas de las Localidades. De igual forma, durante el mes de marzo se desarrollaron tres (3) reuniones entre la Veeduría Distrital, el Instituto Distrital para la Participación y la Acción Comunal – IDPAC y la Secretaría Distrital de Gobierno, para preparar las Jornadas de Fortalecimiento Ciudadano y dar seguimiento a las acciones que implementan las Alcaldías Locales para llevar a cabo las Audiencias Públicas Locales de Rendición de Cuentas.
Así mismo para fortalecer el proceso de Rendición de Cuentas en las localidades, se socializó la Circular 005 de 2025 al Equipo Operativo Local y al Equipo de Políticas Públicas. De igual forma, se realiza una reunión semanal con el Profesional Especializado Grado 24 de la DGDL, para informarle todas las actividades realizadas en el Equipo de Transparencia.</t>
  </si>
  <si>
    <t>Circular, matriz, reporte</t>
  </si>
  <si>
    <t>Elaborar 4 informes contentivos de diágnostico, gestión, resultados y recomendaciones a la gestión de la inversión local de acuerdo con lo establecido por la Unidad de Gestión y Cumplimiento</t>
  </si>
  <si>
    <t>Informes contentivos de diágnostico, gestión, resultados y recomendaciones a la gestión de la inversión local de acuerdo con lo establecido por la Unidad de Gestión y Cumplimiento</t>
  </si>
  <si>
    <t>Número de informes contentivos de diágnostico, gestión, resultados y recomendaciones a la gestión de la inversión local de acuerdo con lo establecido por la Unidad de Gestión y Cumplimiento</t>
  </si>
  <si>
    <t>Número de informes  contentivos de diágnostico, gestión, resultados y recomendaciones a la gestión de la inversión local de acuerdo con lo establecido por la Unidad de Gestión y Cumplimiento</t>
  </si>
  <si>
    <t>SIPSE, SECOP, BOGDATA, Tableros de Control CGL y Actas de seguimiento a la gestión local</t>
  </si>
  <si>
    <t>Dirección para la Gestión del Desarrollo Local</t>
  </si>
  <si>
    <t>No Programada</t>
  </si>
  <si>
    <t>Se alcanzó un avance de 0% sobre el programado de la vigencia.
Meta No Programada para el Trimestre I de 2025.</t>
  </si>
  <si>
    <t>Implementar 4 programas virtuales (Sharepoint de la comunidad SIPSE) de entrenamiento en materia de SIPSE Local abordando las falencias identificadas en el uso del sistema</t>
  </si>
  <si>
    <t>Programas virtuales de entrenamiento implementados en materia de SIPSE Local abordando las falencias identificadas en el uso del sistema</t>
  </si>
  <si>
    <t>Número de programas virtuales implementados de entrenamiento en materia de SIPSE Local abordando las falencias identificadas en el uso del sistema implementados</t>
  </si>
  <si>
    <t>2 programas virtuales de entrenamiento implementados en materia de SIPSE Local (2024)</t>
  </si>
  <si>
    <t>Número de Programas virtuales implementados en materia de Sipse Local</t>
  </si>
  <si>
    <t>Link de acceso al curso virtual</t>
  </si>
  <si>
    <t>Sharepoint de la comunidad SIPSE Local</t>
  </si>
  <si>
    <t>Total metas técnicas (80%)</t>
  </si>
  <si>
    <t>Propiciar la revolución del servicio público con criterios de calidad, calidez, eficacia, oportunidad, sostenibilidad y transformación digital.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</si>
  <si>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</si>
  <si>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</si>
  <si>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</si>
  <si>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</si>
  <si>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</si>
  <si>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</si>
  <si>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Constante</t>
  </si>
  <si>
    <t>Porcentaje de cumplimiento de los criterios ambientales</t>
  </si>
  <si>
    <t>No programada</t>
  </si>
  <si>
    <t>No Aplica</t>
  </si>
  <si>
    <t>8179- Fortalecimiento de la gestión administrativa y operativa de la Secretaria Distrital de Gobierno Bogotá D.C.</t>
  </si>
  <si>
    <t xml:space="preserve">Reporte de cumplimiento porcentual de los criterios ambientales </t>
  </si>
  <si>
    <t>Herramienta de medición de criterios ambientales</t>
  </si>
  <si>
    <t>Aplicación de la meta: dependencias del proceso.
Reporte de la meta: Oficina Asesora de Planeación</t>
  </si>
  <si>
    <t>MT2</t>
  </si>
  <si>
    <t>Actualizar el 100% los documentos del proceso conforme al plan de trabajo definido.</t>
  </si>
  <si>
    <t>Porcentaje de actualización documental</t>
  </si>
  <si>
    <t>(Número de documentos del proceso actualizados y publicados en MATIZ/ Número de documentos programados en el trimestre )*100</t>
  </si>
  <si>
    <t>100% vigencia 2024</t>
  </si>
  <si>
    <t>Política 6. Fortalecimiento organizacional y simplificación de procesos</t>
  </si>
  <si>
    <t>Gastos de Funcionamiento</t>
  </si>
  <si>
    <t>Herramienta de actualización documental</t>
  </si>
  <si>
    <t xml:space="preserve">Casos Hola de actualización generados
Listado Maestro de Documentos 
Matiz </t>
  </si>
  <si>
    <t>Aplicación de la meta: Dependencias del proceso.
Reporte de la meta:  Oficina Asesora de Planeación</t>
  </si>
  <si>
    <t>Reporte OAP-SG actualización documental por proceso</t>
  </si>
  <si>
    <t xml:space="preserve">Se alcanzó un avance de 33% sobre el programado de la vigencia.
</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</si>
  <si>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</si>
  <si>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</si>
  <si>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</si>
  <si>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</si>
  <si>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Registro de asistencia y presentación realizada (o estrategia desarrollada)</t>
  </si>
  <si>
    <t>Promotor de mejora</t>
  </si>
  <si>
    <t>MT4</t>
  </si>
  <si>
    <t>Dar respuesta al 100% de los requerimientos ciudadanos asignados a las dependencias de nivel central con corte a 31 de diciembre de 2024 tipificadas como Derechos de Petición registradas en el aplicativo Bogotá Te Escucha y gestor documental ORFEO</t>
  </si>
  <si>
    <t>Porcentaje de requerimientos ciudadanos con respuesta definitiva</t>
  </si>
  <si>
    <t>(No. de respuestas efectuadas / No. requerimientos instaurados antes del 31 de diciembre 2024 pendientes por gestionar) X 100</t>
  </si>
  <si>
    <t>Peticiones pendientes por gestionar al 31 de diciembre de  2024</t>
  </si>
  <si>
    <t>Política 7. Servicio al Ciudadano</t>
  </si>
  <si>
    <t>Reporte de peticiones ciudadanas gestionadas (con respuesta definitiva o traslado por competencia)</t>
  </si>
  <si>
    <t xml:space="preserve">Reporte Sistema Distrital de Gestión de Peticiones Ciudadanas - Bogotá te  Escucha </t>
  </si>
  <si>
    <t>Dependencias de Nivel Central asociadas al proceso
Reporte de la meta:  Subsecretaría de Gestión Institucional - Servicio de atención a la ciudadanía</t>
  </si>
  <si>
    <t>Reporte SGI-SAC de seguimiento a requerimientos ciudadanos por dependencia</t>
  </si>
  <si>
    <t>Se alcanzó un avance de 100% sobre el programado de la vigencia.</t>
  </si>
  <si>
    <t>MT5</t>
  </si>
  <si>
    <t>Gestionar oportunamente el 100% de los requerimientos  que se tipifiquen como derecho de petición ciudadano en los aplicativos Bogotá Te Escucha y  ORFEO, que  sean asignados a las dependencias del Nivel Central durante la vigencia 2025.</t>
  </si>
  <si>
    <t>Porcentaje de requerimientos ciudadanos  gestionados dentro del término de ley.</t>
  </si>
  <si>
    <t>(No. de peticiones gestionadas en los términos de ley / No. Requerimientos recibidos en la vigencia 2025 que deben tener respuesta) X 100</t>
  </si>
  <si>
    <t>100% en 2024</t>
  </si>
  <si>
    <t>Porcentaje de requerimientos ciudadanos gestionados en los términos de ley</t>
  </si>
  <si>
    <t xml:space="preserve">Eficiencia </t>
  </si>
  <si>
    <t>MT6</t>
  </si>
  <si>
    <t>Contar con una matriz de activos de información del proceso en el formato GDI-TIC-F032, aprobada por la Dirección de Tecnologías e Información.</t>
  </si>
  <si>
    <t>Matriz de activos de información aprobada por la Dirección de Tecnologías e Información</t>
  </si>
  <si>
    <t>Número de matrices de activos de información aprobadas</t>
  </si>
  <si>
    <t>Política 12. Seguridad Digital</t>
  </si>
  <si>
    <t>Catálogo de componentes de Información</t>
  </si>
  <si>
    <t>Dependencias de Nivel Central asociadas al proceso
Reporte de la meta: Dirección de Tecnología e Información</t>
  </si>
  <si>
    <t>MT7</t>
  </si>
  <si>
    <t>Contar con una matriz de riesgos de seguridad de la información del proceso,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</si>
  <si>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</si>
  <si>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</si>
  <si>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</si>
  <si>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</si>
  <si>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Total metas transversales (20%)</t>
  </si>
  <si>
    <t xml:space="preserve">Total plan de gestión </t>
  </si>
  <si>
    <t>Meta 4. Implementar el 100% de la estrategia definida para  materializar las acciones de la Transparencia frente a la gestión de la inversión de las Alcaldías Locales</t>
  </si>
  <si>
    <t>ACTIVIDAD</t>
  </si>
  <si>
    <t>PONDERACIÓN DEL ENTREGABLE</t>
  </si>
  <si>
    <t>ENERO</t>
  </si>
  <si>
    <t>FEBRERO</t>
  </si>
  <si>
    <t>MARZO</t>
  </si>
  <si>
    <t>I TRIMESTRE PONDERADO</t>
  </si>
  <si>
    <t>ABRIL</t>
  </si>
  <si>
    <t>MAYO</t>
  </si>
  <si>
    <t>JUNIO</t>
  </si>
  <si>
    <t>II TRIMESTRE PONDERADO</t>
  </si>
  <si>
    <t>JULIO</t>
  </si>
  <si>
    <t>AGOSTO</t>
  </si>
  <si>
    <t>SEPTIEMBRE</t>
  </si>
  <si>
    <t>III TRIMESTRE PONDERADO</t>
  </si>
  <si>
    <t>OCTUBRE</t>
  </si>
  <si>
    <t>NOVIEMBRE</t>
  </si>
  <si>
    <t>DICIEMBRE</t>
  </si>
  <si>
    <t>IV TRIMESTRE PONDERADO</t>
  </si>
  <si>
    <t>TOTAL POR ACTIVIDAD</t>
  </si>
  <si>
    <t>TOTAL PONDERADO</t>
  </si>
  <si>
    <t>Elaborar una (1) circular conjunta con la Veeduría Distrital, que contenga las  orientaciones a las Alcaldías Locales para el ejercicio de Rendición de Cuentas de la gestión correspondiente a la vigencia 2024</t>
  </si>
  <si>
    <t>Circular Conjunta Veeduria Distrital y Secretaría Distrital de Gobierno</t>
  </si>
  <si>
    <r>
      <t xml:space="preserve">Efectuar acompañamiento y seguimiento al desarrollo de los procesos de </t>
    </r>
    <r>
      <rPr>
        <strike/>
        <sz val="11"/>
        <rFont val="Calibri"/>
        <family val="2"/>
      </rPr>
      <t>a</t>
    </r>
    <r>
      <rPr>
        <sz val="11"/>
        <rFont val="Calibri"/>
        <family val="2"/>
      </rPr>
      <t xml:space="preserve"> Rendición de Cuentas de Alcaldías Locales relacionados con la gestión correspondiente a la vigencia 2024.</t>
    </r>
  </si>
  <si>
    <t>Matriz de acompañamiento y seguimiento actualizada</t>
  </si>
  <si>
    <t>Elaborar y publicar en el Centro de Gobierno Local, un (1) reporte mensual de ejecución presupuestal de los Fondos de Desarrollo Local</t>
  </si>
  <si>
    <t>Reportes de ejecución presupuestal de las alcaldías locales publicados mensualmente en el Centro de Gobierno Local</t>
  </si>
  <si>
    <r>
      <t>Coordinar la realización de veinte (20) encuentro</t>
    </r>
    <r>
      <rPr>
        <strike/>
        <sz val="11"/>
        <rFont val="Calibri"/>
        <family val="2"/>
      </rPr>
      <t>s</t>
    </r>
    <r>
      <rPr>
        <sz val="11"/>
        <rFont val="Calibri"/>
        <family val="2"/>
      </rPr>
      <t xml:space="preserve"> locales de control social a los presupuestos participativos.</t>
    </r>
  </si>
  <si>
    <t>Listados de asistencia, actas e informe de recomendaciones</t>
  </si>
  <si>
    <t>Desarrollar veinte (20) auditorias visibles a la gestión de la inversión local de los Fondos de Desarrollo Local , en coordinación con la Veeduría Distrital, Secretaría General de la Alcaldía Mayor, Instituto Distrital de Participación y Acción Comunal</t>
  </si>
  <si>
    <t>Informe final de las auditorías</t>
  </si>
  <si>
    <r>
      <t>Desarrollar tres (3) capacitacio</t>
    </r>
    <r>
      <rPr>
        <strike/>
        <sz val="11"/>
        <rFont val="Calibri"/>
        <family val="2"/>
      </rPr>
      <t>ó</t>
    </r>
    <r>
      <rPr>
        <sz val="11"/>
        <rFont val="Calibri"/>
        <family val="2"/>
      </rPr>
      <t>nes dirigidas a los equipos de trabajo de las alcaldías locales en en el marco del fortalecimiento a la transparencia en la gestión de la inversión local.</t>
    </r>
  </si>
  <si>
    <t>Listados de asistencia a las capacitaciones</t>
  </si>
  <si>
    <t>TOTAL</t>
  </si>
  <si>
    <t>SUMATORIA TRIMESTRES PONDERADOS</t>
  </si>
  <si>
    <t>SUMATORIA CRECIENTE DE LOS TRIMESTRES PONDERADOS</t>
  </si>
  <si>
    <t>Política 2. Integridad</t>
  </si>
  <si>
    <t>7983-Fortalecimiento de la gestión policiva en Bogotá D.C.</t>
  </si>
  <si>
    <t>Política 3. Planeación institucional</t>
  </si>
  <si>
    <t>7988 - Fortalecimiento de la capacidad institucional y de los actores sociales para la garantía, promoción y protección de los derechos humanos y de libertad religiosa y de conciencia en Bogotá D.C.</t>
  </si>
  <si>
    <t>Política 4. Gestión Presupuestal y Eficiencia del Gasto Público</t>
  </si>
  <si>
    <t>7993 - Fortalecimiento del tejido social y la reconstrucción de la confianza con la ciudadanía para promover la cultura de la convivencia basada en el diálogo</t>
  </si>
  <si>
    <t>Política 5. Compras y Contratación Pública</t>
  </si>
  <si>
    <t>7999 - Implementación de estrategias de innovación publica y social para el fomento de la gestión del conocimiento en Bogotá D.C.</t>
  </si>
  <si>
    <t>8004 - Implementación de la estrategia de participación ciudadana en espacios de toma de decisiones públicas en Bogotá D.C.</t>
  </si>
  <si>
    <t>8010 - Fortalecimiento de la capacidad institucional y de los actores sociales para la garantía, promoción y protección de los derechos de las comunidades étnicas en Bogotá D.C.</t>
  </si>
  <si>
    <t>Política 8. Simplificación, Racionalización y Estandarización de trámites</t>
  </si>
  <si>
    <t>8020-Fortalecimiento de las relaciones estratégicas de los actores políticos de los diferentes niveles que influyan en la implementación de los programas de la administración Distrital Bogotá D.C.</t>
  </si>
  <si>
    <t>Política 9. Participación Ciudadana en la Gestión Pública</t>
  </si>
  <si>
    <t>8037- Implementación de acciones orientadas a la gestión pública efectiva y transparente en la Secretaria Distrital de Gobierno de Bogotá D.C.</t>
  </si>
  <si>
    <t>Política 10. Gobierno Digital</t>
  </si>
  <si>
    <t>8048-Fortalecimiento Tecnológico para una Administración Más Eficiente en la Secretaría Distrital de Gobierno Bogotá D.C.</t>
  </si>
  <si>
    <t>No aplica</t>
  </si>
  <si>
    <t>Política 13. Defensa Jurídica</t>
  </si>
  <si>
    <t>Política 14. Mejora normativa</t>
  </si>
  <si>
    <t>Política 16. Gestión Documental</t>
  </si>
  <si>
    <t>Política 17. Gestión de la Información Estadística</t>
  </si>
  <si>
    <t>Política 18. Gestión del Conocimiento y la Innovación</t>
  </si>
  <si>
    <t>Política 19. Control Interno</t>
  </si>
  <si>
    <t>Retadora (mejora)</t>
  </si>
  <si>
    <t>Se alcanzó un avance de 57,11% sobre el programado de la vigencia.</t>
  </si>
  <si>
    <t>Se alcanzó un avance de 25% sobre el programado de la vigencia.</t>
  </si>
  <si>
    <t>Se alcanzó un avance de 14% sobre el programado de la vigencia.</t>
  </si>
  <si>
    <t>Realizó la actualización de 1 de 1 documentos programados para el periodo.</t>
  </si>
  <si>
    <t>26 de mayo de 2025</t>
  </si>
  <si>
    <t>Se realiza ajuste sobre la ejecución de las Metas Transversales 4 y 5 por alcance realizado al reporte generado por la Subsecretaría de Gestión Institucional - Grupo de Servicio de Atención a la Ciudadanía a través de memorando 20254600193883.</t>
  </si>
  <si>
    <t>Se dió respuesta a 10 de 10 requerimientos ciudadanos asignados a las dependencias de nivel central con corte a 31 de diciembre de 2024 registradas y tipificadas como Derechos de Petición en el aplicativo Bogotá te Escucha y gestor documental ORFEO.
Corresponde a la Subsecretaría de Gestión Local y a la Dirección para la Gestión del Desarrollo Local.</t>
  </si>
  <si>
    <t>Se gestionó oportunamente 31 de 47 de los requerimientos tipificados como derecho de petición ciudadano en los aplicativos Bogotá Te Escucha y ORFEO asignados.
Corresponde a la Subsecretaría de Gestión Local y a la Dirección para la Gestión del Desarrollo Local.</t>
  </si>
  <si>
    <t>Se alcanzó un avance de 16,49% sobre el programado de la vigencia.</t>
  </si>
  <si>
    <t>Para el  I trimestre de la vigencia 2025, el Plan de Gestión del proceso  Acompañamiento  a la Gestion Local alcanzó un nivel de desempeño del 97,43% y del  34,19%  acumulado de la vigencia.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</si>
</sst>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6" x14ac:knownFonts="1">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sz val="11"/>
      <color theme="8" tint="-0.249977111117893"/>
      <name val="Calibri Light"/>
      <family val="2"/>
      <scheme val="major"/>
    </font>
    <font>
      <sz val="11"/>
      <color theme="8" tint="-0.249977111117893"/>
      <name val="Calibri Light"/>
      <family val="2"/>
    </font>
    <font>
      <b/>
      <sz val="11"/>
      <color theme="1"/>
      <name val="Calibri"/>
      <family val="2"/>
      <scheme val="minor"/>
    </font>
    <font>
      <b/>
      <sz val="11"/>
      <color rgb="FFC00000"/>
      <name val="Calibri"/>
      <family val="2"/>
    </font>
    <font>
      <sz val="11"/>
      <color rgb="FF000000"/>
      <name val="Calibri"/>
      <family val="2"/>
    </font>
    <font>
      <b/>
      <sz val="11"/>
      <color rgb="FF000000"/>
      <name val="Calibri"/>
      <family val="2"/>
    </font>
    <font>
      <sz val="11"/>
      <name val="Calibri"/>
      <family val="2"/>
    </font>
    <font>
      <strike/>
      <sz val="11"/>
      <name val="Calibri"/>
      <family val="2"/>
    </font>
    <font>
      <b/>
      <sz val="11"/>
      <color rgb="FF000000"/>
      <name val="Calibri Light"/>
      <family val="2"/>
      <scheme val="major"/>
    </font>
    <font>
      <sz val="11"/>
      <color rgb="FF000000"/>
      <name val="Calibri Light"/>
      <family val="2"/>
      <scheme val="major"/>
    </font>
    <font>
      <sz val="11"/>
      <color rgb="FF000000"/>
      <name val="Calibri Light"/>
      <family val="2"/>
    </font>
  </fonts>
  <fills count="14">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theme="3" tint="0.59999389629810485"/>
        <bgColor indexed="64"/>
      </patternFill>
    </fill>
    <fill>
      <patternFill patternType="solid">
        <fgColor rgb="FFF8CBAD"/>
        <bgColor rgb="FF000000"/>
      </patternFill>
    </fill>
    <fill>
      <patternFill patternType="solid">
        <fgColor theme="6" tint="0.59999389629810485"/>
        <bgColor rgb="FF000000"/>
      </patternFill>
    </fill>
    <fill>
      <patternFill patternType="solid">
        <fgColor theme="6"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rgb="FF000000"/>
      </right>
      <top/>
      <bottom style="thin">
        <color rgb="FF000000"/>
      </bottom>
      <diagonal/>
    </border>
  </borders>
  <cellStyleXfs count="2">
    <xf numFmtId="0" fontId="0" fillId="0" borderId="0"/>
    <xf numFmtId="9" fontId="4" fillId="0" borderId="0" applyFont="0" applyFill="0" applyBorder="0" applyAlignment="0" applyProtection="0"/>
  </cellStyleXfs>
  <cellXfs count="173">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0" fontId="7" fillId="3" borderId="1" xfId="0" applyFont="1" applyFill="1" applyBorder="1" applyAlignment="1">
      <alignment wrapText="1"/>
    </xf>
    <xf numFmtId="9" fontId="7" fillId="3" borderId="1" xfId="1" applyFont="1" applyFill="1" applyBorder="1" applyAlignment="1">
      <alignment wrapText="1"/>
    </xf>
    <xf numFmtId="9" fontId="7" fillId="3" borderId="1" xfId="1" applyFont="1" applyFill="1" applyBorder="1" applyAlignment="1">
      <alignment horizontal="righ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9" fontId="9"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9" borderId="1" xfId="0" applyFont="1" applyFill="1" applyBorder="1" applyAlignment="1">
      <alignment horizontal="center" vertical="center" wrapText="1"/>
    </xf>
    <xf numFmtId="0" fontId="14" fillId="0" borderId="0" xfId="0" applyFont="1" applyAlignment="1">
      <alignment wrapText="1"/>
    </xf>
    <xf numFmtId="0" fontId="0" fillId="0" borderId="0" xfId="0" applyAlignment="1">
      <alignment wrapText="1"/>
    </xf>
    <xf numFmtId="1" fontId="1" fillId="0" borderId="1" xfId="0" applyNumberFormat="1" applyFont="1" applyBorder="1" applyAlignment="1">
      <alignment horizontal="center" vertical="center" wrapText="1"/>
    </xf>
    <xf numFmtId="9" fontId="1" fillId="0" borderId="1" xfId="0" applyNumberFormat="1" applyFont="1" applyBorder="1" applyAlignment="1">
      <alignment horizontal="center" vertical="center" wrapText="1"/>
    </xf>
    <xf numFmtId="9" fontId="1" fillId="0" borderId="1" xfId="1" applyFont="1" applyBorder="1" applyAlignment="1">
      <alignment horizontal="center" vertical="center" wrapText="1"/>
    </xf>
    <xf numFmtId="1" fontId="1" fillId="0" borderId="1" xfId="1" applyNumberFormat="1" applyFont="1" applyBorder="1" applyAlignment="1">
      <alignment horizontal="center" vertical="center" wrapText="1"/>
    </xf>
    <xf numFmtId="9" fontId="1" fillId="0" borderId="1" xfId="1" applyFont="1" applyBorder="1" applyAlignment="1">
      <alignment horizontal="justify" vertical="center" wrapText="1"/>
    </xf>
    <xf numFmtId="9" fontId="5" fillId="0" borderId="1" xfId="0" applyNumberFormat="1" applyFont="1" applyBorder="1" applyAlignment="1">
      <alignment horizontal="justify" vertical="center" wrapText="1"/>
    </xf>
    <xf numFmtId="9" fontId="5" fillId="9" borderId="1" xfId="0" applyNumberFormat="1" applyFont="1" applyFill="1" applyBorder="1" applyAlignment="1" applyProtection="1">
      <alignment horizontal="center" vertical="center" wrapText="1"/>
      <protection locked="0"/>
    </xf>
    <xf numFmtId="0" fontId="5" fillId="0" borderId="1" xfId="0" applyFont="1" applyBorder="1" applyAlignment="1">
      <alignment horizontal="left" vertical="center" wrapText="1"/>
    </xf>
    <xf numFmtId="1" fontId="5" fillId="0" borderId="1" xfId="0" applyNumberFormat="1" applyFont="1" applyBorder="1" applyAlignment="1">
      <alignment horizontal="justify" vertical="center" wrapText="1"/>
    </xf>
    <xf numFmtId="0" fontId="5" fillId="0" borderId="0" xfId="0" applyFont="1" applyAlignment="1">
      <alignment horizontal="justify" vertical="center" wrapText="1"/>
    </xf>
    <xf numFmtId="9" fontId="5" fillId="0" borderId="1" xfId="0" applyNumberFormat="1" applyFont="1" applyBorder="1" applyAlignment="1">
      <alignment horizontal="center" vertical="center" wrapText="1"/>
    </xf>
    <xf numFmtId="9" fontId="5" fillId="9" borderId="1" xfId="1" applyFont="1" applyFill="1" applyBorder="1" applyAlignment="1">
      <alignment horizontal="center" vertical="center" wrapText="1"/>
    </xf>
    <xf numFmtId="1" fontId="5" fillId="9" borderId="1" xfId="1" applyNumberFormat="1" applyFont="1" applyFill="1" applyBorder="1" applyAlignment="1">
      <alignment horizontal="center" vertical="center" wrapText="1"/>
    </xf>
    <xf numFmtId="9" fontId="5" fillId="0" borderId="1" xfId="1" applyFont="1" applyBorder="1" applyAlignment="1">
      <alignment horizontal="center" vertical="center" wrapText="1"/>
    </xf>
    <xf numFmtId="0" fontId="5" fillId="0" borderId="1" xfId="0" applyFont="1" applyBorder="1" applyAlignment="1">
      <alignment horizontal="left" wrapText="1"/>
    </xf>
    <xf numFmtId="0" fontId="15" fillId="0" borderId="1" xfId="0" applyFont="1" applyBorder="1" applyAlignment="1">
      <alignment horizontal="center" vertical="center" wrapText="1"/>
    </xf>
    <xf numFmtId="0" fontId="15" fillId="0" borderId="1" xfId="0" applyFont="1" applyBorder="1" applyAlignment="1">
      <alignment horizontal="justify" vertical="center" wrapText="1"/>
    </xf>
    <xf numFmtId="0" fontId="16" fillId="0" borderId="1" xfId="0" applyFont="1" applyBorder="1" applyAlignment="1">
      <alignment horizontal="center" vertical="center" wrapText="1"/>
    </xf>
    <xf numFmtId="0" fontId="16" fillId="0" borderId="1" xfId="0" applyFont="1" applyBorder="1" applyAlignment="1">
      <alignment horizontal="left" vertical="center" wrapText="1"/>
    </xf>
    <xf numFmtId="1" fontId="16" fillId="0" borderId="1" xfId="1" applyNumberFormat="1" applyFont="1" applyBorder="1" applyAlignment="1">
      <alignment horizontal="center" vertical="center" wrapText="1"/>
    </xf>
    <xf numFmtId="9" fontId="16" fillId="0" borderId="1" xfId="1" applyFont="1" applyBorder="1" applyAlignment="1">
      <alignment horizontal="center" vertical="center" wrapText="1"/>
    </xf>
    <xf numFmtId="0" fontId="15" fillId="0" borderId="1" xfId="0" applyFont="1" applyBorder="1" applyAlignment="1">
      <alignment horizontal="left" vertical="center" wrapText="1"/>
    </xf>
    <xf numFmtId="1" fontId="15" fillId="0" borderId="1" xfId="0" applyNumberFormat="1" applyFont="1" applyBorder="1" applyAlignment="1">
      <alignment horizontal="justify" vertical="center" wrapText="1"/>
    </xf>
    <xf numFmtId="0" fontId="15" fillId="0" borderId="0" xfId="0" applyFont="1" applyAlignment="1">
      <alignment horizontal="justify" vertical="center" wrapText="1"/>
    </xf>
    <xf numFmtId="0" fontId="15" fillId="9" borderId="1" xfId="0" applyFont="1" applyFill="1" applyBorder="1" applyAlignment="1">
      <alignment horizontal="justify" vertical="center" wrapText="1"/>
    </xf>
    <xf numFmtId="1" fontId="15" fillId="9" borderId="1" xfId="0" applyNumberFormat="1" applyFont="1" applyFill="1" applyBorder="1" applyAlignment="1">
      <alignment horizontal="center" vertical="center" wrapText="1"/>
    </xf>
    <xf numFmtId="9" fontId="15" fillId="9" borderId="1" xfId="0" applyNumberFormat="1" applyFont="1" applyFill="1" applyBorder="1" applyAlignment="1">
      <alignment horizontal="center" vertical="center" wrapText="1"/>
    </xf>
    <xf numFmtId="0" fontId="19" fillId="0" borderId="0" xfId="0" applyFont="1" applyAlignment="1">
      <alignment vertical="center"/>
    </xf>
    <xf numFmtId="0" fontId="0" fillId="0" borderId="0" xfId="0" applyAlignment="1">
      <alignment vertical="center"/>
    </xf>
    <xf numFmtId="0" fontId="19" fillId="0" borderId="0" xfId="0" applyFont="1" applyAlignment="1">
      <alignment vertical="center" wrapText="1"/>
    </xf>
    <xf numFmtId="0" fontId="20" fillId="11" borderId="2" xfId="0" applyFont="1" applyFill="1" applyBorder="1" applyAlignment="1">
      <alignment horizontal="center" vertical="center" wrapText="1"/>
    </xf>
    <xf numFmtId="0" fontId="20" fillId="11" borderId="1" xfId="0" applyFont="1" applyFill="1" applyBorder="1" applyAlignment="1">
      <alignment horizontal="center" vertical="center" wrapText="1"/>
    </xf>
    <xf numFmtId="0" fontId="20" fillId="11" borderId="3" xfId="0" applyFont="1" applyFill="1" applyBorder="1" applyAlignment="1">
      <alignment horizontal="center" vertical="center" wrapText="1"/>
    </xf>
    <xf numFmtId="0" fontId="20" fillId="12" borderId="3" xfId="0" applyFont="1" applyFill="1" applyBorder="1" applyAlignment="1">
      <alignment horizontal="center" vertical="center" wrapText="1"/>
    </xf>
    <xf numFmtId="0" fontId="21" fillId="0" borderId="1" xfId="0" applyFont="1" applyBorder="1" applyAlignment="1">
      <alignment vertical="center" wrapText="1"/>
    </xf>
    <xf numFmtId="0" fontId="21" fillId="0" borderId="14" xfId="0" applyFont="1" applyBorder="1" applyAlignment="1">
      <alignment vertical="center" wrapText="1"/>
    </xf>
    <xf numFmtId="9" fontId="19" fillId="0" borderId="10" xfId="0" applyNumberFormat="1" applyFont="1" applyBorder="1" applyAlignment="1">
      <alignment horizontal="center" vertical="center" wrapText="1"/>
    </xf>
    <xf numFmtId="0" fontId="19" fillId="0" borderId="10" xfId="0" applyFont="1" applyBorder="1" applyAlignment="1">
      <alignment horizontal="center" vertical="center" wrapText="1"/>
    </xf>
    <xf numFmtId="9" fontId="19" fillId="13" borderId="10" xfId="1" applyFont="1" applyFill="1" applyBorder="1" applyAlignment="1">
      <alignment horizontal="center" vertical="center" wrapText="1"/>
    </xf>
    <xf numFmtId="0" fontId="19" fillId="0" borderId="13" xfId="0" applyFont="1" applyBorder="1" applyAlignment="1">
      <alignment horizontal="center" vertical="center" wrapText="1"/>
    </xf>
    <xf numFmtId="9" fontId="19" fillId="13" borderId="10" xfId="0" applyNumberFormat="1" applyFont="1" applyFill="1" applyBorder="1" applyAlignment="1">
      <alignment horizontal="center" vertical="center" wrapText="1"/>
    </xf>
    <xf numFmtId="0" fontId="21" fillId="0" borderId="13" xfId="0" applyFont="1" applyBorder="1" applyAlignment="1">
      <alignment vertical="center" wrapText="1"/>
    </xf>
    <xf numFmtId="0" fontId="21" fillId="0" borderId="10" xfId="0" applyFont="1" applyBorder="1" applyAlignment="1">
      <alignment vertical="center" wrapText="1"/>
    </xf>
    <xf numFmtId="0" fontId="19" fillId="0" borderId="3" xfId="0" applyFont="1" applyBorder="1" applyAlignment="1">
      <alignment horizontal="center" vertical="center" wrapText="1"/>
    </xf>
    <xf numFmtId="9" fontId="20" fillId="0" borderId="1" xfId="0" applyNumberFormat="1" applyFont="1" applyBorder="1" applyAlignment="1">
      <alignment horizontal="center" vertical="center" wrapText="1"/>
    </xf>
    <xf numFmtId="9" fontId="20" fillId="13" borderId="1" xfId="1" applyFont="1" applyFill="1" applyBorder="1" applyAlignment="1">
      <alignment horizontal="center" vertical="center" wrapText="1"/>
    </xf>
    <xf numFmtId="9" fontId="20" fillId="13" borderId="1" xfId="0" applyNumberFormat="1" applyFont="1" applyFill="1" applyBorder="1" applyAlignment="1">
      <alignment horizontal="center" vertical="center" wrapText="1"/>
    </xf>
    <xf numFmtId="9" fontId="17" fillId="13" borderId="2" xfId="0" applyNumberFormat="1" applyFont="1" applyFill="1" applyBorder="1" applyAlignment="1">
      <alignment horizontal="center" vertical="center"/>
    </xf>
    <xf numFmtId="9" fontId="17" fillId="13" borderId="4" xfId="0" applyNumberFormat="1" applyFont="1" applyFill="1" applyBorder="1" applyAlignment="1">
      <alignment horizontal="center" vertical="center"/>
    </xf>
    <xf numFmtId="9" fontId="17" fillId="13" borderId="1" xfId="0" applyNumberFormat="1" applyFont="1" applyFill="1" applyBorder="1" applyAlignment="1">
      <alignment horizontal="center" vertical="center"/>
    </xf>
    <xf numFmtId="0" fontId="17" fillId="0" borderId="4" xfId="0" applyFont="1" applyBorder="1" applyAlignment="1">
      <alignment horizontal="center" vertical="center"/>
    </xf>
    <xf numFmtId="9" fontId="5" fillId="0" borderId="1" xfId="0" applyNumberFormat="1" applyFont="1" applyBorder="1" applyAlignment="1">
      <alignment horizontal="right" vertical="center" wrapText="1"/>
    </xf>
    <xf numFmtId="164" fontId="5" fillId="0" borderId="1" xfId="0" applyNumberFormat="1" applyFont="1" applyBorder="1" applyAlignment="1">
      <alignment horizontal="right" vertical="center" wrapText="1"/>
    </xf>
    <xf numFmtId="10" fontId="5" fillId="0" borderId="1" xfId="0" applyNumberFormat="1" applyFont="1" applyBorder="1" applyAlignment="1">
      <alignment horizontal="right" vertical="center" wrapText="1"/>
    </xf>
    <xf numFmtId="10" fontId="1" fillId="0" borderId="1" xfId="0" applyNumberFormat="1" applyFont="1" applyBorder="1" applyAlignment="1">
      <alignment horizontal="right" vertical="center" wrapText="1"/>
    </xf>
    <xf numFmtId="10" fontId="1" fillId="0" borderId="1" xfId="1" applyNumberFormat="1" applyFont="1" applyBorder="1" applyAlignment="1">
      <alignment horizontal="right" vertical="center" wrapText="1"/>
    </xf>
    <xf numFmtId="10" fontId="7" fillId="3" borderId="1" xfId="1" applyNumberFormat="1" applyFont="1" applyFill="1" applyBorder="1" applyAlignment="1">
      <alignment horizontal="right" wrapText="1"/>
    </xf>
    <xf numFmtId="165" fontId="3" fillId="0" borderId="1" xfId="0" applyNumberFormat="1" applyFont="1" applyBorder="1" applyAlignment="1">
      <alignment horizontal="right" vertical="center" wrapText="1"/>
    </xf>
    <xf numFmtId="164" fontId="3" fillId="0" borderId="1" xfId="0" applyNumberFormat="1" applyFont="1" applyBorder="1" applyAlignment="1">
      <alignment horizontal="right" vertical="center" wrapText="1"/>
    </xf>
    <xf numFmtId="0" fontId="1" fillId="0" borderId="1" xfId="0" applyFont="1" applyBorder="1" applyAlignment="1">
      <alignment horizontal="right" vertical="center" wrapText="1"/>
    </xf>
    <xf numFmtId="9" fontId="1" fillId="0" borderId="1" xfId="1" applyFont="1" applyBorder="1" applyAlignment="1">
      <alignment horizontal="right" vertical="center" wrapText="1"/>
    </xf>
    <xf numFmtId="0" fontId="5" fillId="0" borderId="1" xfId="0" applyFont="1" applyBorder="1" applyAlignment="1">
      <alignment horizontal="right" vertical="center" wrapText="1"/>
    </xf>
    <xf numFmtId="0" fontId="15" fillId="0" borderId="1" xfId="0" applyFont="1" applyBorder="1" applyAlignment="1">
      <alignment horizontal="right" vertical="center" wrapText="1"/>
    </xf>
    <xf numFmtId="10" fontId="15" fillId="0" borderId="1" xfId="0" applyNumberFormat="1" applyFont="1" applyBorder="1" applyAlignment="1">
      <alignment horizontal="right" vertical="center" wrapText="1"/>
    </xf>
    <xf numFmtId="10" fontId="7" fillId="3" borderId="1" xfId="0" applyNumberFormat="1" applyFont="1" applyFill="1" applyBorder="1" applyAlignment="1">
      <alignment horizontal="right" wrapText="1"/>
    </xf>
    <xf numFmtId="10" fontId="9" fillId="2" borderId="1" xfId="0" applyNumberFormat="1" applyFont="1" applyFill="1" applyBorder="1" applyAlignment="1">
      <alignment horizontal="right" wrapText="1"/>
    </xf>
    <xf numFmtId="1" fontId="1" fillId="0" borderId="1" xfId="0" applyNumberFormat="1" applyFont="1" applyBorder="1" applyAlignment="1">
      <alignment horizontal="right" vertical="center" wrapText="1"/>
    </xf>
    <xf numFmtId="1" fontId="1" fillId="0" borderId="1" xfId="0" applyNumberFormat="1" applyFont="1" applyBorder="1" applyAlignment="1">
      <alignment horizontal="left" vertical="center" wrapText="1"/>
    </xf>
    <xf numFmtId="165" fontId="5" fillId="0" borderId="1" xfId="0" applyNumberFormat="1" applyFont="1" applyBorder="1" applyAlignment="1">
      <alignment horizontal="right" vertical="center" wrapText="1"/>
    </xf>
    <xf numFmtId="0" fontId="25" fillId="0" borderId="1" xfId="0" applyFont="1" applyBorder="1" applyAlignment="1">
      <alignment wrapText="1"/>
    </xf>
    <xf numFmtId="0" fontId="25" fillId="0" borderId="3" xfId="0" applyFont="1" applyBorder="1" applyAlignment="1">
      <alignment vertical="center" wrapText="1"/>
    </xf>
    <xf numFmtId="0" fontId="25" fillId="0" borderId="1" xfId="0" applyFont="1" applyBorder="1" applyAlignment="1">
      <alignment horizontal="right" vertical="center" wrapText="1"/>
    </xf>
    <xf numFmtId="0" fontId="25" fillId="0" borderId="1" xfId="0" applyFont="1" applyBorder="1" applyAlignment="1">
      <alignment vertical="center" wrapText="1"/>
    </xf>
    <xf numFmtId="0" fontId="25" fillId="0" borderId="1" xfId="0" applyFont="1" applyBorder="1" applyAlignment="1">
      <alignment vertical="top" wrapText="1"/>
    </xf>
    <xf numFmtId="164" fontId="1" fillId="0" borderId="1" xfId="0" applyNumberFormat="1" applyFont="1" applyBorder="1" applyAlignment="1">
      <alignment horizontal="right"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24" fillId="9" borderId="1" xfId="0" applyFont="1" applyFill="1" applyBorder="1" applyAlignment="1">
      <alignment horizontal="left" vertical="top"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2" fillId="10" borderId="11" xfId="0" applyFont="1" applyFill="1" applyBorder="1" applyAlignment="1">
      <alignment horizontal="center" vertical="center" wrapText="1"/>
    </xf>
    <xf numFmtId="0" fontId="2" fillId="10" borderId="12" xfId="0" applyFont="1" applyFill="1" applyBorder="1" applyAlignment="1">
      <alignment horizontal="center" vertical="center" wrapText="1"/>
    </xf>
    <xf numFmtId="0" fontId="2" fillId="10" borderId="13" xfId="0" applyFont="1" applyFill="1" applyBorder="1" applyAlignment="1">
      <alignment horizontal="center" vertical="center" wrapText="1"/>
    </xf>
    <xf numFmtId="9" fontId="20" fillId="0" borderId="2" xfId="0" applyNumberFormat="1" applyFont="1" applyBorder="1" applyAlignment="1">
      <alignment horizontal="center" vertical="center" wrapText="1"/>
    </xf>
    <xf numFmtId="9" fontId="20" fillId="0" borderId="4" xfId="0" applyNumberFormat="1" applyFont="1" applyBorder="1" applyAlignment="1">
      <alignment horizontal="center" vertical="center" wrapText="1"/>
    </xf>
    <xf numFmtId="9" fontId="20" fillId="0" borderId="3" xfId="0" applyNumberFormat="1" applyFont="1" applyBorder="1" applyAlignment="1">
      <alignment horizontal="center" vertical="center" wrapText="1"/>
    </xf>
    <xf numFmtId="0" fontId="18" fillId="0" borderId="0" xfId="0" applyFont="1" applyAlignment="1">
      <alignment horizontal="left"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13" borderId="2" xfId="0" applyFont="1" applyFill="1" applyBorder="1" applyAlignment="1">
      <alignment horizontal="left" vertical="center" wrapText="1"/>
    </xf>
    <xf numFmtId="0" fontId="20" fillId="13" borderId="4" xfId="0" applyFont="1" applyFill="1" applyBorder="1" applyAlignment="1">
      <alignment horizontal="left" vertical="center" wrapText="1"/>
    </xf>
    <xf numFmtId="0" fontId="20" fillId="13" borderId="3" xfId="0" applyFont="1" applyFill="1" applyBorder="1" applyAlignment="1">
      <alignment horizontal="left" vertical="center" wrapText="1"/>
    </xf>
    <xf numFmtId="9" fontId="0" fillId="13" borderId="5" xfId="0" applyNumberFormat="1" applyFill="1" applyBorder="1" applyAlignment="1">
      <alignment horizontal="center" vertical="center"/>
    </xf>
    <xf numFmtId="9" fontId="0" fillId="13" borderId="6" xfId="0" applyNumberFormat="1" applyFill="1" applyBorder="1" applyAlignment="1">
      <alignment horizontal="center" vertical="center"/>
    </xf>
    <xf numFmtId="9" fontId="0" fillId="13" borderId="7" xfId="0" applyNumberFormat="1" applyFill="1" applyBorder="1" applyAlignment="1">
      <alignment horizontal="center" vertical="center"/>
    </xf>
  </cellXfs>
  <cellStyles count="2">
    <cellStyle name="Normal" xfId="0" builtinId="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309569</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obiernobogota-my.sharepoint.com/Users/USUARIO/Documents/JACD/INFORMES%20GESTION/INFORME%20AVANCE%20METAS%20PLAN%20GESTION%20JACD-%203R%20TRIMESTRE%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2"/>
    </sheetNames>
    <sheetDataSet>
      <sheetData sheetId="0"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757A3-C994-41E5-9502-5424A4810E09}">
  <dimension ref="A1:AS28"/>
  <sheetViews>
    <sheetView tabSelected="1" zoomScale="90" zoomScaleNormal="90" workbookViewId="0">
      <selection activeCell="G8" sqref="G8:J8"/>
    </sheetView>
  </sheetViews>
  <sheetFormatPr baseColWidth="10" defaultColWidth="10.85546875" defaultRowHeight="15" x14ac:dyDescent="0.25"/>
  <cols>
    <col min="1" max="1" width="4.140625" style="1" customWidth="1"/>
    <col min="2" max="2" width="25.42578125" style="1" customWidth="1"/>
    <col min="3" max="3" width="12.7109375" style="1" customWidth="1"/>
    <col min="4" max="4" width="44.28515625" style="1" bestFit="1" customWidth="1"/>
    <col min="5" max="5" width="10.85546875" style="1" customWidth="1"/>
    <col min="6" max="6" width="24.42578125" style="1" customWidth="1"/>
    <col min="7" max="7" width="23.42578125" style="1" customWidth="1"/>
    <col min="8" max="8" width="18.85546875" style="1" customWidth="1"/>
    <col min="9" max="9" width="18.42578125" style="1" customWidth="1"/>
    <col min="10" max="10" width="19.85546875" style="1" customWidth="1"/>
    <col min="11" max="14" width="7.28515625" style="1" customWidth="1"/>
    <col min="15" max="15" width="22.42578125" style="1" customWidth="1"/>
    <col min="16" max="16" width="17.85546875" style="1" customWidth="1"/>
    <col min="17" max="17" width="24.42578125" style="1" customWidth="1"/>
    <col min="18" max="18" width="17.85546875" style="1" customWidth="1"/>
    <col min="19" max="19" width="19.7109375" style="1" customWidth="1"/>
    <col min="20" max="20" width="21.7109375" style="1" customWidth="1"/>
    <col min="21" max="21" width="25.42578125" style="1" customWidth="1"/>
    <col min="22" max="24" width="16.42578125" style="1" customWidth="1"/>
    <col min="25" max="25" width="40.28515625" style="1" customWidth="1"/>
    <col min="26" max="26" width="16.42578125" style="1" customWidth="1"/>
    <col min="27" max="29" width="16.42578125" style="1" hidden="1" customWidth="1"/>
    <col min="30" max="30" width="33.42578125" style="1" hidden="1" customWidth="1"/>
    <col min="31" max="34" width="16.42578125" style="1" hidden="1" customWidth="1"/>
    <col min="35" max="35" width="43.7109375" style="1" hidden="1" customWidth="1"/>
    <col min="36" max="36" width="16.42578125" style="1" hidden="1" customWidth="1"/>
    <col min="37" max="38" width="22" style="1" hidden="1" customWidth="1"/>
    <col min="39" max="39" width="16.42578125" style="1" hidden="1" customWidth="1"/>
    <col min="40" max="40" width="34.85546875" style="1" hidden="1" customWidth="1"/>
    <col min="41" max="41" width="16.42578125" style="1" hidden="1" customWidth="1"/>
    <col min="42" max="43" width="16.42578125" style="1" customWidth="1"/>
    <col min="44" max="44" width="21.42578125" style="1" customWidth="1"/>
    <col min="45" max="45" width="39.42578125" style="1" customWidth="1"/>
    <col min="46" max="16384" width="10.85546875" style="1"/>
  </cols>
  <sheetData>
    <row r="1" spans="1:45" s="34" customFormat="1" ht="70.5" customHeight="1" x14ac:dyDescent="0.25">
      <c r="A1" s="146" t="s">
        <v>0</v>
      </c>
      <c r="B1" s="147"/>
      <c r="C1" s="147"/>
      <c r="D1" s="147"/>
      <c r="E1" s="147"/>
      <c r="F1" s="147"/>
      <c r="G1" s="147"/>
      <c r="H1" s="147"/>
      <c r="I1" s="147"/>
      <c r="J1" s="147"/>
      <c r="K1" s="148" t="s">
        <v>1</v>
      </c>
      <c r="L1" s="149"/>
      <c r="M1" s="149"/>
      <c r="N1" s="149"/>
      <c r="O1" s="149"/>
    </row>
    <row r="2" spans="1:45" s="36" customFormat="1" ht="23.45" customHeight="1" x14ac:dyDescent="0.25">
      <c r="A2" s="151" t="s">
        <v>2</v>
      </c>
      <c r="B2" s="152"/>
      <c r="C2" s="152"/>
      <c r="D2" s="152"/>
      <c r="E2" s="152"/>
      <c r="F2" s="152"/>
      <c r="G2" s="152"/>
      <c r="H2" s="152"/>
      <c r="I2" s="152"/>
      <c r="J2" s="152"/>
      <c r="K2" s="35"/>
      <c r="L2" s="35"/>
      <c r="M2" s="35"/>
      <c r="N2" s="35"/>
      <c r="O2" s="35"/>
    </row>
    <row r="3" spans="1:45" s="34" customFormat="1" x14ac:dyDescent="0.25"/>
    <row r="4" spans="1:45" s="34" customFormat="1" ht="29.1" customHeight="1" x14ac:dyDescent="0.25">
      <c r="A4" s="145" t="s">
        <v>3</v>
      </c>
      <c r="B4" s="145"/>
      <c r="C4" s="145"/>
      <c r="D4" s="153" t="s">
        <v>4</v>
      </c>
      <c r="E4" s="154" t="s">
        <v>5</v>
      </c>
      <c r="F4" s="155"/>
      <c r="G4" s="155"/>
      <c r="H4" s="155"/>
      <c r="I4" s="155"/>
      <c r="J4" s="156"/>
    </row>
    <row r="5" spans="1:45" s="34" customFormat="1" ht="15" customHeight="1" x14ac:dyDescent="0.25">
      <c r="A5" s="145"/>
      <c r="B5" s="145"/>
      <c r="C5" s="145"/>
      <c r="D5" s="153"/>
      <c r="E5" s="2" t="s">
        <v>6</v>
      </c>
      <c r="F5" s="2" t="s">
        <v>7</v>
      </c>
      <c r="G5" s="154" t="s">
        <v>8</v>
      </c>
      <c r="H5" s="155"/>
      <c r="I5" s="155"/>
      <c r="J5" s="156"/>
    </row>
    <row r="6" spans="1:45" s="34" customFormat="1" x14ac:dyDescent="0.25">
      <c r="A6" s="145"/>
      <c r="B6" s="145"/>
      <c r="C6" s="145"/>
      <c r="D6" s="153"/>
      <c r="E6" s="37">
        <v>1</v>
      </c>
      <c r="F6" s="37" t="s">
        <v>9</v>
      </c>
      <c r="G6" s="157" t="s">
        <v>10</v>
      </c>
      <c r="H6" s="157"/>
      <c r="I6" s="157"/>
      <c r="J6" s="157"/>
    </row>
    <row r="7" spans="1:45" s="34" customFormat="1" ht="48.75" customHeight="1" x14ac:dyDescent="0.25">
      <c r="A7" s="145"/>
      <c r="B7" s="145"/>
      <c r="C7" s="145"/>
      <c r="D7" s="153"/>
      <c r="E7" s="37">
        <v>2</v>
      </c>
      <c r="F7" s="37" t="s">
        <v>11</v>
      </c>
      <c r="G7" s="157" t="s">
        <v>245</v>
      </c>
      <c r="H7" s="157"/>
      <c r="I7" s="157"/>
      <c r="J7" s="157"/>
    </row>
    <row r="8" spans="1:45" s="34" customFormat="1" ht="54.75" customHeight="1" x14ac:dyDescent="0.25">
      <c r="A8" s="145"/>
      <c r="B8" s="145"/>
      <c r="C8" s="145"/>
      <c r="D8" s="153"/>
      <c r="E8" s="37">
        <v>3</v>
      </c>
      <c r="F8" s="37" t="s">
        <v>240</v>
      </c>
      <c r="G8" s="157" t="s">
        <v>241</v>
      </c>
      <c r="H8" s="157"/>
      <c r="I8" s="157"/>
      <c r="J8" s="157"/>
    </row>
    <row r="9" spans="1:45" s="34" customFormat="1" x14ac:dyDescent="0.25"/>
    <row r="10" spans="1:45" ht="14.45" customHeight="1" x14ac:dyDescent="0.25">
      <c r="A10" s="145" t="s">
        <v>12</v>
      </c>
      <c r="B10" s="145"/>
      <c r="C10" s="145" t="s">
        <v>13</v>
      </c>
      <c r="D10" s="145"/>
      <c r="E10" s="145"/>
      <c r="F10" s="150" t="s">
        <v>14</v>
      </c>
      <c r="G10" s="150"/>
      <c r="H10" s="150"/>
      <c r="I10" s="150"/>
      <c r="J10" s="150"/>
      <c r="K10" s="150"/>
      <c r="L10" s="150"/>
      <c r="M10" s="150"/>
      <c r="N10" s="150"/>
      <c r="O10" s="150"/>
      <c r="P10" s="150"/>
      <c r="Q10" s="158" t="s">
        <v>15</v>
      </c>
      <c r="R10" s="158" t="s">
        <v>16</v>
      </c>
      <c r="S10" s="145" t="s">
        <v>17</v>
      </c>
      <c r="T10" s="145"/>
      <c r="U10" s="145"/>
      <c r="V10" s="115" t="s">
        <v>18</v>
      </c>
      <c r="W10" s="116"/>
      <c r="X10" s="116"/>
      <c r="Y10" s="116"/>
      <c r="Z10" s="117"/>
      <c r="AA10" s="121" t="s">
        <v>19</v>
      </c>
      <c r="AB10" s="122"/>
      <c r="AC10" s="122"/>
      <c r="AD10" s="122"/>
      <c r="AE10" s="123"/>
      <c r="AF10" s="127" t="s">
        <v>20</v>
      </c>
      <c r="AG10" s="128"/>
      <c r="AH10" s="128"/>
      <c r="AI10" s="128"/>
      <c r="AJ10" s="129"/>
      <c r="AK10" s="133" t="s">
        <v>21</v>
      </c>
      <c r="AL10" s="134"/>
      <c r="AM10" s="134"/>
      <c r="AN10" s="134"/>
      <c r="AO10" s="135"/>
      <c r="AP10" s="139" t="s">
        <v>22</v>
      </c>
      <c r="AQ10" s="140"/>
      <c r="AR10" s="140"/>
      <c r="AS10" s="141"/>
    </row>
    <row r="11" spans="1:45" ht="14.45" customHeight="1" x14ac:dyDescent="0.25">
      <c r="A11" s="145"/>
      <c r="B11" s="145"/>
      <c r="C11" s="145"/>
      <c r="D11" s="145"/>
      <c r="E11" s="145"/>
      <c r="F11" s="150"/>
      <c r="G11" s="150"/>
      <c r="H11" s="150"/>
      <c r="I11" s="150"/>
      <c r="J11" s="150"/>
      <c r="K11" s="150"/>
      <c r="L11" s="150"/>
      <c r="M11" s="150"/>
      <c r="N11" s="150"/>
      <c r="O11" s="150"/>
      <c r="P11" s="150"/>
      <c r="Q11" s="159"/>
      <c r="R11" s="159"/>
      <c r="S11" s="145"/>
      <c r="T11" s="145"/>
      <c r="U11" s="145"/>
      <c r="V11" s="118"/>
      <c r="W11" s="119"/>
      <c r="X11" s="119"/>
      <c r="Y11" s="119"/>
      <c r="Z11" s="120"/>
      <c r="AA11" s="124"/>
      <c r="AB11" s="125"/>
      <c r="AC11" s="125"/>
      <c r="AD11" s="125"/>
      <c r="AE11" s="126"/>
      <c r="AF11" s="130"/>
      <c r="AG11" s="131"/>
      <c r="AH11" s="131"/>
      <c r="AI11" s="131"/>
      <c r="AJ11" s="132"/>
      <c r="AK11" s="136"/>
      <c r="AL11" s="137"/>
      <c r="AM11" s="137"/>
      <c r="AN11" s="137"/>
      <c r="AO11" s="138"/>
      <c r="AP11" s="142"/>
      <c r="AQ11" s="143"/>
      <c r="AR11" s="143"/>
      <c r="AS11" s="144"/>
    </row>
    <row r="12" spans="1:45" ht="45" x14ac:dyDescent="0.25">
      <c r="A12" s="2" t="s">
        <v>23</v>
      </c>
      <c r="B12" s="2" t="s">
        <v>24</v>
      </c>
      <c r="C12" s="2" t="s">
        <v>25</v>
      </c>
      <c r="D12" s="2" t="s">
        <v>26</v>
      </c>
      <c r="E12" s="2" t="s">
        <v>27</v>
      </c>
      <c r="F12" s="20" t="s">
        <v>28</v>
      </c>
      <c r="G12" s="20" t="s">
        <v>29</v>
      </c>
      <c r="H12" s="20" t="s">
        <v>30</v>
      </c>
      <c r="I12" s="20" t="s">
        <v>31</v>
      </c>
      <c r="J12" s="20" t="s">
        <v>32</v>
      </c>
      <c r="K12" s="20" t="s">
        <v>33</v>
      </c>
      <c r="L12" s="20" t="s">
        <v>34</v>
      </c>
      <c r="M12" s="20" t="s">
        <v>35</v>
      </c>
      <c r="N12" s="20" t="s">
        <v>36</v>
      </c>
      <c r="O12" s="20" t="s">
        <v>37</v>
      </c>
      <c r="P12" s="20" t="s">
        <v>38</v>
      </c>
      <c r="Q12" s="160"/>
      <c r="R12" s="160"/>
      <c r="S12" s="2" t="s">
        <v>39</v>
      </c>
      <c r="T12" s="2" t="s">
        <v>40</v>
      </c>
      <c r="U12" s="2" t="s">
        <v>41</v>
      </c>
      <c r="V12" s="3" t="s">
        <v>42</v>
      </c>
      <c r="W12" s="3" t="s">
        <v>43</v>
      </c>
      <c r="X12" s="3" t="s">
        <v>44</v>
      </c>
      <c r="Y12" s="3" t="s">
        <v>45</v>
      </c>
      <c r="Z12" s="3" t="s">
        <v>46</v>
      </c>
      <c r="AA12" s="23" t="s">
        <v>42</v>
      </c>
      <c r="AB12" s="23" t="s">
        <v>43</v>
      </c>
      <c r="AC12" s="23" t="s">
        <v>44</v>
      </c>
      <c r="AD12" s="23" t="s">
        <v>45</v>
      </c>
      <c r="AE12" s="23" t="s">
        <v>46</v>
      </c>
      <c r="AF12" s="24" t="s">
        <v>42</v>
      </c>
      <c r="AG12" s="24" t="s">
        <v>43</v>
      </c>
      <c r="AH12" s="24" t="s">
        <v>44</v>
      </c>
      <c r="AI12" s="24" t="s">
        <v>45</v>
      </c>
      <c r="AJ12" s="24" t="s">
        <v>46</v>
      </c>
      <c r="AK12" s="25" t="s">
        <v>42</v>
      </c>
      <c r="AL12" s="25" t="s">
        <v>43</v>
      </c>
      <c r="AM12" s="25" t="s">
        <v>44</v>
      </c>
      <c r="AN12" s="25" t="s">
        <v>45</v>
      </c>
      <c r="AO12" s="25" t="s">
        <v>46</v>
      </c>
      <c r="AP12" s="4" t="s">
        <v>42</v>
      </c>
      <c r="AQ12" s="4" t="s">
        <v>43</v>
      </c>
      <c r="AR12" s="4" t="s">
        <v>44</v>
      </c>
      <c r="AS12" s="4" t="s">
        <v>45</v>
      </c>
    </row>
    <row r="13" spans="1:45" s="29" customFormat="1" ht="388.5" customHeight="1" x14ac:dyDescent="0.25">
      <c r="A13" s="22">
        <v>4</v>
      </c>
      <c r="B13" s="21" t="s">
        <v>47</v>
      </c>
      <c r="C13" s="22">
        <v>1</v>
      </c>
      <c r="D13" s="21" t="s">
        <v>48</v>
      </c>
      <c r="E13" s="21" t="s">
        <v>49</v>
      </c>
      <c r="F13" s="21" t="s">
        <v>50</v>
      </c>
      <c r="G13" s="21" t="s">
        <v>51</v>
      </c>
      <c r="H13" s="30" t="s">
        <v>52</v>
      </c>
      <c r="I13" s="21" t="s">
        <v>53</v>
      </c>
      <c r="J13" s="21" t="s">
        <v>51</v>
      </c>
      <c r="K13" s="40">
        <v>1700</v>
      </c>
      <c r="L13" s="40">
        <v>2700</v>
      </c>
      <c r="M13" s="40">
        <v>2700</v>
      </c>
      <c r="N13" s="40">
        <v>900</v>
      </c>
      <c r="O13" s="40">
        <f>K13+L13+M13+N13</f>
        <v>8000</v>
      </c>
      <c r="P13" s="21" t="s">
        <v>54</v>
      </c>
      <c r="Q13" s="21" t="s">
        <v>55</v>
      </c>
      <c r="R13" s="21" t="s">
        <v>56</v>
      </c>
      <c r="S13" s="21" t="s">
        <v>57</v>
      </c>
      <c r="T13" s="21" t="s">
        <v>58</v>
      </c>
      <c r="U13" s="21" t="s">
        <v>59</v>
      </c>
      <c r="V13" s="106">
        <f t="shared" ref="V13:V16" si="0">K13</f>
        <v>1700</v>
      </c>
      <c r="W13" s="111">
        <v>4569</v>
      </c>
      <c r="X13" s="94">
        <f>IF(W13/V13&gt;100%,100%,W13/V13)</f>
        <v>1</v>
      </c>
      <c r="Y13" s="109" t="s">
        <v>60</v>
      </c>
      <c r="Z13" s="110" t="s">
        <v>61</v>
      </c>
      <c r="AA13" s="28">
        <f t="shared" ref="AA13:AA18" si="1">L13</f>
        <v>2700</v>
      </c>
      <c r="AB13" s="21"/>
      <c r="AC13" s="21">
        <f>IF(AB13/AA13&gt;100%,100%,AB13/AA13)</f>
        <v>0</v>
      </c>
      <c r="AD13" s="21"/>
      <c r="AE13" s="21"/>
      <c r="AF13" s="28">
        <f t="shared" ref="AF13:AF18" si="2">M13</f>
        <v>2700</v>
      </c>
      <c r="AG13" s="21"/>
      <c r="AH13" s="21">
        <f>IF(AG13/AF13&gt;100%,100%,AG13/AF13)</f>
        <v>0</v>
      </c>
      <c r="AI13" s="21"/>
      <c r="AJ13" s="21"/>
      <c r="AK13" s="28">
        <f t="shared" ref="AK13:AK18" si="3">N13</f>
        <v>900</v>
      </c>
      <c r="AL13" s="21"/>
      <c r="AM13" s="21">
        <f>IF(AL13/AK13&gt;100%,100%,AL13/AK13)</f>
        <v>0</v>
      </c>
      <c r="AN13" s="21"/>
      <c r="AO13" s="21"/>
      <c r="AP13" s="99">
        <f t="shared" ref="AP13:AP18" si="4">O13</f>
        <v>8000</v>
      </c>
      <c r="AQ13" s="97">
        <f>IFERROR(W13+AB13+AG13+AL13,0)</f>
        <v>4569</v>
      </c>
      <c r="AR13" s="94">
        <f>IF(AQ13/AP13&gt;100%,100%,AQ13/AP13)</f>
        <v>0.57112499999999999</v>
      </c>
      <c r="AS13" s="21" t="s">
        <v>236</v>
      </c>
    </row>
    <row r="14" spans="1:45" s="29" customFormat="1" ht="90" x14ac:dyDescent="0.25">
      <c r="A14" s="22">
        <v>4</v>
      </c>
      <c r="B14" s="21" t="s">
        <v>47</v>
      </c>
      <c r="C14" s="22">
        <v>2</v>
      </c>
      <c r="D14" s="21" t="s">
        <v>62</v>
      </c>
      <c r="E14" s="21" t="s">
        <v>49</v>
      </c>
      <c r="F14" s="21" t="s">
        <v>63</v>
      </c>
      <c r="G14" s="21" t="s">
        <v>64</v>
      </c>
      <c r="H14" s="21" t="s">
        <v>65</v>
      </c>
      <c r="I14" s="21" t="s">
        <v>53</v>
      </c>
      <c r="J14" s="21" t="s">
        <v>66</v>
      </c>
      <c r="K14" s="40">
        <v>1</v>
      </c>
      <c r="L14" s="40">
        <v>1</v>
      </c>
      <c r="M14" s="40">
        <v>1</v>
      </c>
      <c r="N14" s="40">
        <v>1</v>
      </c>
      <c r="O14" s="40">
        <f t="shared" ref="O14:O15" si="5">K14+L14+M14+N14</f>
        <v>4</v>
      </c>
      <c r="P14" s="21" t="s">
        <v>54</v>
      </c>
      <c r="Q14" s="21" t="s">
        <v>67</v>
      </c>
      <c r="R14" s="21" t="s">
        <v>56</v>
      </c>
      <c r="S14" s="21" t="s">
        <v>66</v>
      </c>
      <c r="T14" s="21" t="s">
        <v>68</v>
      </c>
      <c r="U14" s="21" t="s">
        <v>69</v>
      </c>
      <c r="V14" s="106">
        <f t="shared" si="0"/>
        <v>1</v>
      </c>
      <c r="W14" s="99">
        <v>1</v>
      </c>
      <c r="X14" s="94">
        <f t="shared" ref="X14:X16" si="6">IF(W14/V14&gt;100%,100%,W14/V14)</f>
        <v>1</v>
      </c>
      <c r="Y14" s="112" t="s">
        <v>70</v>
      </c>
      <c r="Z14" s="110" t="s">
        <v>71</v>
      </c>
      <c r="AA14" s="28">
        <f t="shared" si="1"/>
        <v>1</v>
      </c>
      <c r="AB14" s="21"/>
      <c r="AC14" s="21">
        <f t="shared" ref="AC14:AC18" si="7">IF(AB14/AA14&gt;100%,100%,AB14/AA14)</f>
        <v>0</v>
      </c>
      <c r="AD14" s="21"/>
      <c r="AE14" s="21"/>
      <c r="AF14" s="28">
        <f t="shared" si="2"/>
        <v>1</v>
      </c>
      <c r="AG14" s="21"/>
      <c r="AH14" s="21">
        <f t="shared" ref="AH14:AH18" si="8">IF(AG14/AF14&gt;100%,100%,AG14/AF14)</f>
        <v>0</v>
      </c>
      <c r="AI14" s="21"/>
      <c r="AJ14" s="21"/>
      <c r="AK14" s="28">
        <f t="shared" si="3"/>
        <v>1</v>
      </c>
      <c r="AL14" s="21"/>
      <c r="AM14" s="21">
        <f t="shared" ref="AM14:AM18" si="9">IF(AL14/AK14&gt;100%,100%,AL14/AK14)</f>
        <v>0</v>
      </c>
      <c r="AN14" s="21"/>
      <c r="AO14" s="21"/>
      <c r="AP14" s="99">
        <f t="shared" si="4"/>
        <v>4</v>
      </c>
      <c r="AQ14" s="97">
        <f>IFERROR(W14+AB14+AG14+AL14,0)</f>
        <v>1</v>
      </c>
      <c r="AR14" s="94">
        <f t="shared" ref="AR14:AR18" si="10">IF(AQ14/AP14&gt;100%,100%,AQ14/AP14)</f>
        <v>0.25</v>
      </c>
      <c r="AS14" s="21" t="s">
        <v>237</v>
      </c>
    </row>
    <row r="15" spans="1:45" s="29" customFormat="1" ht="195" x14ac:dyDescent="0.25">
      <c r="A15" s="22">
        <v>4</v>
      </c>
      <c r="B15" s="21" t="s">
        <v>47</v>
      </c>
      <c r="C15" s="22">
        <v>3</v>
      </c>
      <c r="D15" s="21" t="s">
        <v>72</v>
      </c>
      <c r="E15" s="21" t="s">
        <v>49</v>
      </c>
      <c r="F15" s="21" t="s">
        <v>73</v>
      </c>
      <c r="G15" s="21" t="s">
        <v>74</v>
      </c>
      <c r="H15" s="21" t="s">
        <v>75</v>
      </c>
      <c r="I15" s="21" t="s">
        <v>53</v>
      </c>
      <c r="J15" s="21" t="s">
        <v>76</v>
      </c>
      <c r="K15" s="40">
        <v>3</v>
      </c>
      <c r="L15" s="40">
        <v>3</v>
      </c>
      <c r="M15" s="40">
        <v>3</v>
      </c>
      <c r="N15" s="40">
        <v>3</v>
      </c>
      <c r="O15" s="40">
        <f t="shared" si="5"/>
        <v>12</v>
      </c>
      <c r="P15" s="21" t="s">
        <v>54</v>
      </c>
      <c r="Q15" s="21" t="s">
        <v>67</v>
      </c>
      <c r="R15" s="21" t="s">
        <v>56</v>
      </c>
      <c r="S15" s="21" t="s">
        <v>77</v>
      </c>
      <c r="T15" s="21" t="s">
        <v>78</v>
      </c>
      <c r="U15" s="21" t="s">
        <v>79</v>
      </c>
      <c r="V15" s="106">
        <f t="shared" si="0"/>
        <v>3</v>
      </c>
      <c r="W15" s="99">
        <v>3</v>
      </c>
      <c r="X15" s="94">
        <f t="shared" si="6"/>
        <v>1</v>
      </c>
      <c r="Y15" s="112" t="s">
        <v>80</v>
      </c>
      <c r="Z15" s="110" t="s">
        <v>81</v>
      </c>
      <c r="AA15" s="28">
        <f t="shared" si="1"/>
        <v>3</v>
      </c>
      <c r="AB15" s="21"/>
      <c r="AC15" s="21">
        <f t="shared" si="7"/>
        <v>0</v>
      </c>
      <c r="AD15" s="21"/>
      <c r="AE15" s="21"/>
      <c r="AF15" s="28">
        <f t="shared" si="2"/>
        <v>3</v>
      </c>
      <c r="AG15" s="21"/>
      <c r="AH15" s="21">
        <f t="shared" si="8"/>
        <v>0</v>
      </c>
      <c r="AI15" s="21"/>
      <c r="AJ15" s="21"/>
      <c r="AK15" s="28">
        <f t="shared" si="3"/>
        <v>3</v>
      </c>
      <c r="AL15" s="21"/>
      <c r="AM15" s="21">
        <f t="shared" si="9"/>
        <v>0</v>
      </c>
      <c r="AN15" s="21"/>
      <c r="AO15" s="21"/>
      <c r="AP15" s="99">
        <f t="shared" si="4"/>
        <v>12</v>
      </c>
      <c r="AQ15" s="97">
        <f>IFERROR(W15+AB15+AG15+AL15,0)</f>
        <v>3</v>
      </c>
      <c r="AR15" s="94">
        <f t="shared" si="10"/>
        <v>0.25</v>
      </c>
      <c r="AS15" s="21" t="s">
        <v>237</v>
      </c>
    </row>
    <row r="16" spans="1:45" s="29" customFormat="1" ht="266.25" customHeight="1" x14ac:dyDescent="0.25">
      <c r="A16" s="22">
        <v>4</v>
      </c>
      <c r="B16" s="21" t="s">
        <v>47</v>
      </c>
      <c r="C16" s="22">
        <v>4</v>
      </c>
      <c r="D16" s="21" t="s">
        <v>82</v>
      </c>
      <c r="E16" s="21" t="s">
        <v>49</v>
      </c>
      <c r="F16" s="21" t="s">
        <v>83</v>
      </c>
      <c r="G16" s="21" t="s">
        <v>84</v>
      </c>
      <c r="H16" s="31" t="s">
        <v>85</v>
      </c>
      <c r="I16" s="21" t="s">
        <v>86</v>
      </c>
      <c r="J16" s="21" t="s">
        <v>87</v>
      </c>
      <c r="K16" s="41">
        <v>0.14000000000000001</v>
      </c>
      <c r="L16" s="41">
        <v>0.39</v>
      </c>
      <c r="M16" s="42">
        <v>0.77</v>
      </c>
      <c r="N16" s="42">
        <v>1</v>
      </c>
      <c r="O16" s="41">
        <v>1</v>
      </c>
      <c r="P16" s="21" t="s">
        <v>54</v>
      </c>
      <c r="Q16" s="21" t="s">
        <v>88</v>
      </c>
      <c r="R16" s="21" t="s">
        <v>56</v>
      </c>
      <c r="S16" s="21" t="s">
        <v>89</v>
      </c>
      <c r="T16" s="21" t="s">
        <v>90</v>
      </c>
      <c r="U16" s="21" t="s">
        <v>91</v>
      </c>
      <c r="V16" s="100">
        <f t="shared" si="0"/>
        <v>0.14000000000000001</v>
      </c>
      <c r="W16" s="114">
        <v>0.14000000000000001</v>
      </c>
      <c r="X16" s="95">
        <f t="shared" si="6"/>
        <v>1</v>
      </c>
      <c r="Y16" s="113" t="s">
        <v>92</v>
      </c>
      <c r="Z16" s="110" t="s">
        <v>93</v>
      </c>
      <c r="AA16" s="44">
        <f t="shared" si="1"/>
        <v>0.39</v>
      </c>
      <c r="AB16" s="21"/>
      <c r="AC16" s="44">
        <f t="shared" si="7"/>
        <v>0</v>
      </c>
      <c r="AD16" s="21"/>
      <c r="AE16" s="21"/>
      <c r="AF16" s="44">
        <f t="shared" si="2"/>
        <v>0.77</v>
      </c>
      <c r="AG16" s="21"/>
      <c r="AH16" s="44">
        <f t="shared" si="8"/>
        <v>0</v>
      </c>
      <c r="AI16" s="21"/>
      <c r="AJ16" s="21"/>
      <c r="AK16" s="44">
        <f t="shared" si="3"/>
        <v>1</v>
      </c>
      <c r="AL16" s="21"/>
      <c r="AM16" s="44">
        <f t="shared" si="9"/>
        <v>0</v>
      </c>
      <c r="AN16" s="21"/>
      <c r="AO16" s="21"/>
      <c r="AP16" s="100">
        <f t="shared" si="4"/>
        <v>1</v>
      </c>
      <c r="AQ16" s="98">
        <f>IFERROR(MAX(W16,AB16,AG16,AL16),0)</f>
        <v>0.14000000000000001</v>
      </c>
      <c r="AR16" s="95">
        <f t="shared" si="10"/>
        <v>0.14000000000000001</v>
      </c>
      <c r="AS16" s="21" t="s">
        <v>238</v>
      </c>
    </row>
    <row r="17" spans="1:45" s="29" customFormat="1" ht="165" x14ac:dyDescent="0.25">
      <c r="A17" s="22">
        <v>4</v>
      </c>
      <c r="B17" s="21" t="s">
        <v>47</v>
      </c>
      <c r="C17" s="22">
        <v>5</v>
      </c>
      <c r="D17" s="21" t="s">
        <v>94</v>
      </c>
      <c r="E17" s="21" t="s">
        <v>49</v>
      </c>
      <c r="F17" s="21" t="s">
        <v>95</v>
      </c>
      <c r="G17" s="21" t="s">
        <v>96</v>
      </c>
      <c r="H17" s="31" t="s">
        <v>85</v>
      </c>
      <c r="I17" s="21" t="s">
        <v>53</v>
      </c>
      <c r="J17" s="21" t="s">
        <v>97</v>
      </c>
      <c r="K17" s="40">
        <v>0</v>
      </c>
      <c r="L17" s="40">
        <v>1</v>
      </c>
      <c r="M17" s="43">
        <v>1</v>
      </c>
      <c r="N17" s="43">
        <v>2</v>
      </c>
      <c r="O17" s="40">
        <f>K17+L17+M17+N17</f>
        <v>4</v>
      </c>
      <c r="P17" s="21" t="s">
        <v>54</v>
      </c>
      <c r="Q17" s="21" t="s">
        <v>67</v>
      </c>
      <c r="R17" s="21" t="s">
        <v>56</v>
      </c>
      <c r="S17" s="32" t="s">
        <v>95</v>
      </c>
      <c r="T17" s="21" t="s">
        <v>98</v>
      </c>
      <c r="U17" s="21" t="s">
        <v>99</v>
      </c>
      <c r="V17" s="40" t="s">
        <v>100</v>
      </c>
      <c r="W17" s="40" t="s">
        <v>100</v>
      </c>
      <c r="X17" s="40" t="s">
        <v>100</v>
      </c>
      <c r="Y17" s="107" t="s">
        <v>100</v>
      </c>
      <c r="Z17" s="107" t="s">
        <v>100</v>
      </c>
      <c r="AA17" s="28">
        <f t="shared" si="1"/>
        <v>1</v>
      </c>
      <c r="AB17" s="21"/>
      <c r="AC17" s="21">
        <f t="shared" si="7"/>
        <v>0</v>
      </c>
      <c r="AD17" s="21"/>
      <c r="AE17" s="21"/>
      <c r="AF17" s="28">
        <f t="shared" si="2"/>
        <v>1</v>
      </c>
      <c r="AG17" s="21"/>
      <c r="AH17" s="21">
        <f t="shared" si="8"/>
        <v>0</v>
      </c>
      <c r="AI17" s="21"/>
      <c r="AJ17" s="21"/>
      <c r="AK17" s="28">
        <f t="shared" si="3"/>
        <v>2</v>
      </c>
      <c r="AL17" s="21"/>
      <c r="AM17" s="21">
        <f t="shared" si="9"/>
        <v>0</v>
      </c>
      <c r="AN17" s="21"/>
      <c r="AO17" s="21"/>
      <c r="AP17" s="99">
        <f t="shared" si="4"/>
        <v>4</v>
      </c>
      <c r="AQ17" s="97">
        <f>IFERROR(W17+AB17+AG17+AL17,0)</f>
        <v>0</v>
      </c>
      <c r="AR17" s="94">
        <f t="shared" si="10"/>
        <v>0</v>
      </c>
      <c r="AS17" s="21" t="s">
        <v>101</v>
      </c>
    </row>
    <row r="18" spans="1:45" s="29" customFormat="1" ht="105" x14ac:dyDescent="0.25">
      <c r="A18" s="22">
        <v>4</v>
      </c>
      <c r="B18" s="21" t="s">
        <v>47</v>
      </c>
      <c r="C18" s="22">
        <v>6</v>
      </c>
      <c r="D18" s="21" t="s">
        <v>102</v>
      </c>
      <c r="E18" s="21" t="s">
        <v>49</v>
      </c>
      <c r="F18" s="21" t="s">
        <v>103</v>
      </c>
      <c r="G18" s="21" t="s">
        <v>104</v>
      </c>
      <c r="H18" s="21" t="s">
        <v>105</v>
      </c>
      <c r="I18" s="21" t="s">
        <v>53</v>
      </c>
      <c r="J18" s="21" t="s">
        <v>106</v>
      </c>
      <c r="K18" s="40">
        <v>0</v>
      </c>
      <c r="L18" s="40">
        <v>1</v>
      </c>
      <c r="M18" s="40">
        <v>2</v>
      </c>
      <c r="N18" s="40">
        <v>1</v>
      </c>
      <c r="O18" s="40">
        <f>K18+L18+M18+N18</f>
        <v>4</v>
      </c>
      <c r="P18" s="21" t="s">
        <v>54</v>
      </c>
      <c r="Q18" s="21" t="s">
        <v>55</v>
      </c>
      <c r="R18" s="21" t="s">
        <v>56</v>
      </c>
      <c r="S18" s="21" t="s">
        <v>107</v>
      </c>
      <c r="T18" s="21" t="s">
        <v>108</v>
      </c>
      <c r="U18" s="21" t="s">
        <v>99</v>
      </c>
      <c r="V18" s="40" t="s">
        <v>100</v>
      </c>
      <c r="W18" s="40" t="s">
        <v>100</v>
      </c>
      <c r="X18" s="40" t="s">
        <v>100</v>
      </c>
      <c r="Y18" s="107" t="s">
        <v>100</v>
      </c>
      <c r="Z18" s="107" t="s">
        <v>100</v>
      </c>
      <c r="AA18" s="28">
        <f t="shared" si="1"/>
        <v>1</v>
      </c>
      <c r="AB18" s="21"/>
      <c r="AC18" s="21">
        <f t="shared" si="7"/>
        <v>0</v>
      </c>
      <c r="AD18" s="21"/>
      <c r="AE18" s="21"/>
      <c r="AF18" s="28">
        <f t="shared" si="2"/>
        <v>2</v>
      </c>
      <c r="AG18" s="21"/>
      <c r="AH18" s="21">
        <f t="shared" si="8"/>
        <v>0</v>
      </c>
      <c r="AI18" s="21"/>
      <c r="AJ18" s="21"/>
      <c r="AK18" s="28">
        <f t="shared" si="3"/>
        <v>1</v>
      </c>
      <c r="AL18" s="21"/>
      <c r="AM18" s="21">
        <f t="shared" si="9"/>
        <v>0</v>
      </c>
      <c r="AN18" s="21"/>
      <c r="AO18" s="21"/>
      <c r="AP18" s="99">
        <f t="shared" si="4"/>
        <v>4</v>
      </c>
      <c r="AQ18" s="97">
        <f>IFERROR(W18+AB18+AG18+AL18,0)</f>
        <v>0</v>
      </c>
      <c r="AR18" s="94">
        <f t="shared" si="10"/>
        <v>0</v>
      </c>
      <c r="AS18" s="21" t="s">
        <v>101</v>
      </c>
    </row>
    <row r="19" spans="1:45" s="5" customFormat="1" ht="15.75" x14ac:dyDescent="0.25">
      <c r="A19" s="10"/>
      <c r="B19" s="10"/>
      <c r="C19" s="10"/>
      <c r="D19" s="13" t="s">
        <v>109</v>
      </c>
      <c r="E19" s="10"/>
      <c r="F19" s="10"/>
      <c r="G19" s="10"/>
      <c r="H19" s="10"/>
      <c r="I19" s="10"/>
      <c r="J19" s="10"/>
      <c r="K19" s="15"/>
      <c r="L19" s="15"/>
      <c r="M19" s="15"/>
      <c r="N19" s="15"/>
      <c r="O19" s="15"/>
      <c r="P19" s="10"/>
      <c r="Q19" s="10"/>
      <c r="R19" s="10"/>
      <c r="S19" s="10"/>
      <c r="T19" s="10"/>
      <c r="U19" s="10"/>
      <c r="V19" s="16"/>
      <c r="W19" s="16"/>
      <c r="X19" s="96">
        <f>AVERAGE(X13:X16)*80%</f>
        <v>0.8</v>
      </c>
      <c r="Y19" s="15"/>
      <c r="Z19" s="15"/>
      <c r="AA19" s="15"/>
      <c r="AB19" s="15"/>
      <c r="AC19" s="15">
        <f>AVERAGE(AC13:AC18)*80%</f>
        <v>0</v>
      </c>
      <c r="AD19" s="15"/>
      <c r="AE19" s="15"/>
      <c r="AF19" s="15"/>
      <c r="AG19" s="15"/>
      <c r="AH19" s="15">
        <f>AVERAGE(AH13:AH18)*80%</f>
        <v>0</v>
      </c>
      <c r="AI19" s="15"/>
      <c r="AJ19" s="15"/>
      <c r="AK19" s="15"/>
      <c r="AL19" s="15"/>
      <c r="AM19" s="15">
        <f>AVERAGE(AM13:AM18)*80%</f>
        <v>0</v>
      </c>
      <c r="AN19" s="10"/>
      <c r="AO19" s="10"/>
      <c r="AP19" s="16"/>
      <c r="AQ19" s="16"/>
      <c r="AR19" s="96">
        <f>AVERAGE(AR13:AR16)*80%</f>
        <v>0.24222500000000002</v>
      </c>
      <c r="AS19" s="10"/>
    </row>
    <row r="20" spans="1:45" s="49" customFormat="1" ht="111" customHeight="1" x14ac:dyDescent="0.25">
      <c r="A20" s="33">
        <v>3</v>
      </c>
      <c r="B20" s="27" t="s">
        <v>110</v>
      </c>
      <c r="C20" s="33" t="s">
        <v>111</v>
      </c>
      <c r="D20" s="27" t="s">
        <v>112</v>
      </c>
      <c r="E20" s="26" t="s">
        <v>113</v>
      </c>
      <c r="F20" s="26" t="s">
        <v>114</v>
      </c>
      <c r="G20" s="26" t="s">
        <v>115</v>
      </c>
      <c r="H20" s="45" t="s">
        <v>116</v>
      </c>
      <c r="I20" s="27" t="s">
        <v>117</v>
      </c>
      <c r="J20" s="26" t="s">
        <v>118</v>
      </c>
      <c r="K20" s="46" t="s">
        <v>119</v>
      </c>
      <c r="L20" s="46">
        <v>0.8</v>
      </c>
      <c r="M20" s="46" t="s">
        <v>119</v>
      </c>
      <c r="N20" s="46">
        <v>0.8</v>
      </c>
      <c r="O20" s="46">
        <v>0.8</v>
      </c>
      <c r="P20" s="26" t="s">
        <v>54</v>
      </c>
      <c r="Q20" s="47" t="s">
        <v>120</v>
      </c>
      <c r="R20" s="47" t="s">
        <v>121</v>
      </c>
      <c r="S20" s="26" t="s">
        <v>122</v>
      </c>
      <c r="T20" s="47" t="s">
        <v>123</v>
      </c>
      <c r="U20" s="47" t="s">
        <v>124</v>
      </c>
      <c r="V20" s="46" t="s">
        <v>119</v>
      </c>
      <c r="W20" s="46" t="s">
        <v>119</v>
      </c>
      <c r="X20" s="46" t="s">
        <v>119</v>
      </c>
      <c r="Y20" s="46" t="s">
        <v>119</v>
      </c>
      <c r="Z20" s="46" t="s">
        <v>119</v>
      </c>
      <c r="AA20" s="48">
        <f>L20</f>
        <v>0.8</v>
      </c>
      <c r="AB20" s="26"/>
      <c r="AC20" s="26">
        <f t="shared" ref="AC20:AC26" si="11">IF(AB20/AA20&gt;100%,100%,AB20/AA20)</f>
        <v>0</v>
      </c>
      <c r="AD20" s="26"/>
      <c r="AE20" s="26"/>
      <c r="AF20" s="48" t="str">
        <f>M20</f>
        <v>No programada</v>
      </c>
      <c r="AG20" s="26"/>
      <c r="AH20" s="26" t="e">
        <f t="shared" ref="AH20:AH26" si="12">IF(AG20/AF20&gt;100%,100%,AG20/AF20)</f>
        <v>#VALUE!</v>
      </c>
      <c r="AI20" s="26"/>
      <c r="AJ20" s="26"/>
      <c r="AK20" s="48">
        <f>N20</f>
        <v>0.8</v>
      </c>
      <c r="AL20" s="26"/>
      <c r="AM20" s="26">
        <f t="shared" ref="AM20:AM24" si="13">IF(AL20/AK20&gt;100%,100%,AL20/AK20)</f>
        <v>0</v>
      </c>
      <c r="AN20" s="26"/>
      <c r="AO20" s="26"/>
      <c r="AP20" s="101">
        <f>O20</f>
        <v>0.8</v>
      </c>
      <c r="AQ20" s="92">
        <f>IFERROR(AVERAGE(W20,AB20,AG20,AL20)*0.5,0)</f>
        <v>0</v>
      </c>
      <c r="AR20" s="93">
        <f t="shared" ref="AR20:AR24" si="14">IF(AQ20/AP20&gt;100%,100%,AQ20/AP20)</f>
        <v>0</v>
      </c>
      <c r="AS20" s="26" t="s">
        <v>101</v>
      </c>
    </row>
    <row r="21" spans="1:45" s="49" customFormat="1" ht="100.5" customHeight="1" x14ac:dyDescent="0.25">
      <c r="A21" s="33">
        <v>3</v>
      </c>
      <c r="B21" s="27" t="s">
        <v>110</v>
      </c>
      <c r="C21" s="33" t="s">
        <v>125</v>
      </c>
      <c r="D21" s="26" t="s">
        <v>126</v>
      </c>
      <c r="E21" s="26" t="s">
        <v>113</v>
      </c>
      <c r="F21" s="26" t="s">
        <v>127</v>
      </c>
      <c r="G21" s="26" t="s">
        <v>128</v>
      </c>
      <c r="H21" s="50" t="s">
        <v>129</v>
      </c>
      <c r="I21" s="27" t="s">
        <v>53</v>
      </c>
      <c r="J21" s="26" t="s">
        <v>127</v>
      </c>
      <c r="K21" s="51">
        <v>0.33</v>
      </c>
      <c r="L21" s="51">
        <v>0.33</v>
      </c>
      <c r="M21" s="51">
        <v>0.33</v>
      </c>
      <c r="N21" s="51">
        <v>0</v>
      </c>
      <c r="O21" s="51">
        <v>1</v>
      </c>
      <c r="P21" s="26" t="s">
        <v>54</v>
      </c>
      <c r="Q21" s="26" t="s">
        <v>130</v>
      </c>
      <c r="R21" s="26" t="s">
        <v>131</v>
      </c>
      <c r="S21" s="47" t="s">
        <v>132</v>
      </c>
      <c r="T21" s="47" t="s">
        <v>133</v>
      </c>
      <c r="U21" s="47" t="s">
        <v>134</v>
      </c>
      <c r="V21" s="91">
        <f>K21</f>
        <v>0.33</v>
      </c>
      <c r="W21" s="92">
        <v>0.33</v>
      </c>
      <c r="X21" s="93">
        <f t="shared" ref="X21:X24" si="15">IF(W21/V21&gt;100%,100%,W21/V21)</f>
        <v>1</v>
      </c>
      <c r="Y21" s="26" t="s">
        <v>239</v>
      </c>
      <c r="Z21" s="26" t="s">
        <v>135</v>
      </c>
      <c r="AA21" s="45">
        <f>L21</f>
        <v>0.33</v>
      </c>
      <c r="AB21" s="26"/>
      <c r="AC21" s="45">
        <f t="shared" si="11"/>
        <v>0</v>
      </c>
      <c r="AD21" s="26"/>
      <c r="AE21" s="26"/>
      <c r="AF21" s="45">
        <f>M21</f>
        <v>0.33</v>
      </c>
      <c r="AG21" s="26"/>
      <c r="AH21" s="45">
        <f t="shared" si="12"/>
        <v>0</v>
      </c>
      <c r="AI21" s="26"/>
      <c r="AJ21" s="26"/>
      <c r="AK21" s="48">
        <f>N21</f>
        <v>0</v>
      </c>
      <c r="AL21" s="26"/>
      <c r="AM21" s="45" t="e">
        <f t="shared" si="13"/>
        <v>#DIV/0!</v>
      </c>
      <c r="AN21" s="26"/>
      <c r="AO21" s="26"/>
      <c r="AP21" s="91">
        <f>O21</f>
        <v>1</v>
      </c>
      <c r="AQ21" s="92">
        <f>IFERROR(W21+AB21+AG21+AL21,0)</f>
        <v>0.33</v>
      </c>
      <c r="AR21" s="93">
        <f t="shared" si="14"/>
        <v>0.33</v>
      </c>
      <c r="AS21" s="26" t="s">
        <v>136</v>
      </c>
    </row>
    <row r="22" spans="1:45" s="49" customFormat="1" ht="101.25" customHeight="1" x14ac:dyDescent="0.25">
      <c r="A22" s="33">
        <v>3</v>
      </c>
      <c r="B22" s="27" t="s">
        <v>110</v>
      </c>
      <c r="C22" s="33" t="s">
        <v>137</v>
      </c>
      <c r="D22" s="26" t="s">
        <v>138</v>
      </c>
      <c r="E22" s="26" t="s">
        <v>113</v>
      </c>
      <c r="F22" s="26" t="s">
        <v>139</v>
      </c>
      <c r="G22" s="26" t="s">
        <v>140</v>
      </c>
      <c r="H22" s="33" t="s">
        <v>85</v>
      </c>
      <c r="I22" s="27" t="s">
        <v>53</v>
      </c>
      <c r="J22" s="26" t="s">
        <v>139</v>
      </c>
      <c r="K22" s="52">
        <v>0</v>
      </c>
      <c r="L22" s="52">
        <v>1</v>
      </c>
      <c r="M22" s="52">
        <v>0</v>
      </c>
      <c r="N22" s="52">
        <v>1</v>
      </c>
      <c r="O22" s="52">
        <v>2</v>
      </c>
      <c r="P22" s="26" t="s">
        <v>54</v>
      </c>
      <c r="Q22" s="26" t="s">
        <v>130</v>
      </c>
      <c r="R22" s="26" t="s">
        <v>131</v>
      </c>
      <c r="S22" s="47" t="s">
        <v>141</v>
      </c>
      <c r="T22" s="47" t="s">
        <v>141</v>
      </c>
      <c r="U22" s="26" t="s">
        <v>142</v>
      </c>
      <c r="V22" s="46" t="s">
        <v>119</v>
      </c>
      <c r="W22" s="46" t="s">
        <v>119</v>
      </c>
      <c r="X22" s="46" t="s">
        <v>119</v>
      </c>
      <c r="Y22" s="46" t="s">
        <v>119</v>
      </c>
      <c r="Z22" s="46" t="s">
        <v>119</v>
      </c>
      <c r="AA22" s="48">
        <f>L22</f>
        <v>1</v>
      </c>
      <c r="AB22" s="26"/>
      <c r="AC22" s="26">
        <f t="shared" si="11"/>
        <v>0</v>
      </c>
      <c r="AD22" s="26"/>
      <c r="AE22" s="26"/>
      <c r="AF22" s="48">
        <f>M22</f>
        <v>0</v>
      </c>
      <c r="AG22" s="26"/>
      <c r="AH22" s="26" t="e">
        <f t="shared" si="12"/>
        <v>#DIV/0!</v>
      </c>
      <c r="AI22" s="26"/>
      <c r="AJ22" s="26"/>
      <c r="AK22" s="48">
        <f>N22</f>
        <v>1</v>
      </c>
      <c r="AL22" s="26"/>
      <c r="AM22" s="26">
        <f t="shared" si="13"/>
        <v>0</v>
      </c>
      <c r="AN22" s="26"/>
      <c r="AO22" s="26"/>
      <c r="AP22" s="101">
        <f>O22</f>
        <v>2</v>
      </c>
      <c r="AQ22" s="108">
        <f>IFERROR(W22+AB22+AG22+AL22,0)</f>
        <v>0</v>
      </c>
      <c r="AR22" s="93">
        <f t="shared" si="14"/>
        <v>0</v>
      </c>
      <c r="AS22" s="26" t="s">
        <v>101</v>
      </c>
    </row>
    <row r="23" spans="1:45" s="49" customFormat="1" ht="135" x14ac:dyDescent="0.25">
      <c r="A23" s="33">
        <v>3</v>
      </c>
      <c r="B23" s="27" t="s">
        <v>110</v>
      </c>
      <c r="C23" s="33" t="s">
        <v>143</v>
      </c>
      <c r="D23" s="47" t="s">
        <v>144</v>
      </c>
      <c r="E23" s="47" t="s">
        <v>113</v>
      </c>
      <c r="F23" s="47" t="s">
        <v>145</v>
      </c>
      <c r="G23" s="47" t="s">
        <v>146</v>
      </c>
      <c r="H23" s="47" t="s">
        <v>147</v>
      </c>
      <c r="I23" s="47" t="s">
        <v>53</v>
      </c>
      <c r="J23" s="47" t="s">
        <v>145</v>
      </c>
      <c r="K23" s="53">
        <v>1</v>
      </c>
      <c r="L23" s="53">
        <v>0</v>
      </c>
      <c r="M23" s="53">
        <v>0</v>
      </c>
      <c r="N23" s="53">
        <v>0</v>
      </c>
      <c r="O23" s="53">
        <v>1</v>
      </c>
      <c r="P23" s="47" t="s">
        <v>54</v>
      </c>
      <c r="Q23" s="47" t="s">
        <v>148</v>
      </c>
      <c r="R23" s="47" t="s">
        <v>121</v>
      </c>
      <c r="S23" s="47" t="s">
        <v>149</v>
      </c>
      <c r="T23" s="47" t="s">
        <v>150</v>
      </c>
      <c r="U23" s="47" t="s">
        <v>151</v>
      </c>
      <c r="V23" s="91">
        <f>K23</f>
        <v>1</v>
      </c>
      <c r="W23" s="92">
        <f>(8+2)/(8+2)</f>
        <v>1</v>
      </c>
      <c r="X23" s="93">
        <f t="shared" si="15"/>
        <v>1</v>
      </c>
      <c r="Y23" s="26" t="s">
        <v>242</v>
      </c>
      <c r="Z23" s="26" t="s">
        <v>152</v>
      </c>
      <c r="AA23" s="48">
        <f>L23</f>
        <v>0</v>
      </c>
      <c r="AB23" s="26"/>
      <c r="AC23" s="26" t="e">
        <f t="shared" si="11"/>
        <v>#DIV/0!</v>
      </c>
      <c r="AD23" s="26"/>
      <c r="AE23" s="26"/>
      <c r="AF23" s="48">
        <f>M23</f>
        <v>0</v>
      </c>
      <c r="AG23" s="26"/>
      <c r="AH23" s="26" t="e">
        <f t="shared" si="12"/>
        <v>#DIV/0!</v>
      </c>
      <c r="AI23" s="26"/>
      <c r="AJ23" s="26"/>
      <c r="AK23" s="48">
        <f>N23</f>
        <v>0</v>
      </c>
      <c r="AL23" s="26"/>
      <c r="AM23" s="26" t="e">
        <f t="shared" si="13"/>
        <v>#DIV/0!</v>
      </c>
      <c r="AN23" s="26"/>
      <c r="AO23" s="26"/>
      <c r="AP23" s="91">
        <f>O23</f>
        <v>1</v>
      </c>
      <c r="AQ23" s="92">
        <f>IFERROR(SUM(W23,AB23,AG23,AL23),0)</f>
        <v>1</v>
      </c>
      <c r="AR23" s="93">
        <f t="shared" si="14"/>
        <v>1</v>
      </c>
      <c r="AS23" s="26" t="s">
        <v>153</v>
      </c>
    </row>
    <row r="24" spans="1:45" s="49" customFormat="1" ht="120" x14ac:dyDescent="0.25">
      <c r="A24" s="33">
        <v>3</v>
      </c>
      <c r="B24" s="27" t="s">
        <v>110</v>
      </c>
      <c r="C24" s="33" t="s">
        <v>154</v>
      </c>
      <c r="D24" s="54" t="s">
        <v>155</v>
      </c>
      <c r="E24" s="47" t="s">
        <v>113</v>
      </c>
      <c r="F24" s="47" t="s">
        <v>156</v>
      </c>
      <c r="G24" s="47" t="s">
        <v>157</v>
      </c>
      <c r="H24" s="47" t="s">
        <v>158</v>
      </c>
      <c r="I24" s="47" t="s">
        <v>117</v>
      </c>
      <c r="J24" s="47" t="s">
        <v>159</v>
      </c>
      <c r="K24" s="53">
        <v>1</v>
      </c>
      <c r="L24" s="53">
        <v>1</v>
      </c>
      <c r="M24" s="53">
        <v>1</v>
      </c>
      <c r="N24" s="53">
        <v>1</v>
      </c>
      <c r="O24" s="53">
        <v>1</v>
      </c>
      <c r="P24" s="47" t="s">
        <v>160</v>
      </c>
      <c r="Q24" s="47" t="s">
        <v>148</v>
      </c>
      <c r="R24" s="47" t="s">
        <v>121</v>
      </c>
      <c r="S24" s="47" t="s">
        <v>149</v>
      </c>
      <c r="T24" s="47" t="s">
        <v>150</v>
      </c>
      <c r="U24" s="47" t="s">
        <v>151</v>
      </c>
      <c r="V24" s="91">
        <f>K24</f>
        <v>1</v>
      </c>
      <c r="W24" s="92">
        <f>(19+12)/(31+16)</f>
        <v>0.65957446808510634</v>
      </c>
      <c r="X24" s="93">
        <f t="shared" si="15"/>
        <v>0.65957446808510634</v>
      </c>
      <c r="Y24" s="26" t="s">
        <v>243</v>
      </c>
      <c r="Z24" s="26" t="s">
        <v>152</v>
      </c>
      <c r="AA24" s="48">
        <f>L24</f>
        <v>1</v>
      </c>
      <c r="AB24" s="26"/>
      <c r="AC24" s="26">
        <f t="shared" si="11"/>
        <v>0</v>
      </c>
      <c r="AD24" s="26"/>
      <c r="AE24" s="26"/>
      <c r="AF24" s="48">
        <f>M24</f>
        <v>1</v>
      </c>
      <c r="AG24" s="26"/>
      <c r="AH24" s="26">
        <f t="shared" si="12"/>
        <v>0</v>
      </c>
      <c r="AI24" s="26"/>
      <c r="AJ24" s="26"/>
      <c r="AK24" s="48">
        <f>N24</f>
        <v>1</v>
      </c>
      <c r="AL24" s="26"/>
      <c r="AM24" s="26">
        <f t="shared" si="13"/>
        <v>0</v>
      </c>
      <c r="AN24" s="26"/>
      <c r="AO24" s="26"/>
      <c r="AP24" s="91">
        <f>O24</f>
        <v>1</v>
      </c>
      <c r="AQ24" s="92">
        <f>IFERROR(AVERAGE(W24,AB24,AG24,AL24)*0.25,0)</f>
        <v>0.16489361702127658</v>
      </c>
      <c r="AR24" s="93">
        <f t="shared" si="14"/>
        <v>0.16489361702127658</v>
      </c>
      <c r="AS24" s="26" t="s">
        <v>244</v>
      </c>
    </row>
    <row r="25" spans="1:45" s="63" customFormat="1" ht="90" x14ac:dyDescent="0.25">
      <c r="A25" s="33">
        <v>3</v>
      </c>
      <c r="B25" s="27" t="s">
        <v>110</v>
      </c>
      <c r="C25" s="57" t="s">
        <v>161</v>
      </c>
      <c r="D25" s="58" t="s">
        <v>162</v>
      </c>
      <c r="E25" s="58" t="s">
        <v>113</v>
      </c>
      <c r="F25" s="58" t="s">
        <v>163</v>
      </c>
      <c r="G25" s="58" t="s">
        <v>164</v>
      </c>
      <c r="H25" s="58" t="s">
        <v>120</v>
      </c>
      <c r="I25" s="58" t="s">
        <v>53</v>
      </c>
      <c r="J25" s="58" t="s">
        <v>163</v>
      </c>
      <c r="K25" s="59">
        <v>0</v>
      </c>
      <c r="L25" s="59">
        <v>1</v>
      </c>
      <c r="M25" s="59">
        <v>0</v>
      </c>
      <c r="N25" s="59">
        <v>0</v>
      </c>
      <c r="O25" s="60">
        <v>1</v>
      </c>
      <c r="P25" s="58" t="s">
        <v>54</v>
      </c>
      <c r="Q25" s="61" t="s">
        <v>165</v>
      </c>
      <c r="R25" s="26" t="s">
        <v>131</v>
      </c>
      <c r="S25" s="61" t="s">
        <v>163</v>
      </c>
      <c r="T25" s="61" t="s">
        <v>166</v>
      </c>
      <c r="U25" s="61" t="s">
        <v>167</v>
      </c>
      <c r="V25" s="46" t="s">
        <v>119</v>
      </c>
      <c r="W25" s="46" t="s">
        <v>119</v>
      </c>
      <c r="X25" s="46" t="s">
        <v>119</v>
      </c>
      <c r="Y25" s="46" t="s">
        <v>119</v>
      </c>
      <c r="Z25" s="46" t="s">
        <v>119</v>
      </c>
      <c r="AA25" s="56">
        <v>1</v>
      </c>
      <c r="AB25" s="56"/>
      <c r="AC25" s="56">
        <f t="shared" si="11"/>
        <v>0</v>
      </c>
      <c r="AD25" s="56"/>
      <c r="AE25" s="56"/>
      <c r="AF25" s="62">
        <v>0</v>
      </c>
      <c r="AG25" s="56"/>
      <c r="AH25" s="56" t="e">
        <f t="shared" si="12"/>
        <v>#DIV/0!</v>
      </c>
      <c r="AI25" s="56"/>
      <c r="AJ25" s="56"/>
      <c r="AK25" s="62">
        <v>0</v>
      </c>
      <c r="AL25" s="56"/>
      <c r="AM25" s="56">
        <v>0</v>
      </c>
      <c r="AN25" s="56"/>
      <c r="AO25" s="56"/>
      <c r="AP25" s="102">
        <v>1</v>
      </c>
      <c r="AQ25" s="108">
        <f>IFERROR(W25+AB25+AG25+AL25,0)</f>
        <v>0</v>
      </c>
      <c r="AR25" s="103">
        <v>0</v>
      </c>
      <c r="AS25" s="26" t="s">
        <v>101</v>
      </c>
    </row>
    <row r="26" spans="1:45" s="63" customFormat="1" ht="105" x14ac:dyDescent="0.25">
      <c r="A26" s="33">
        <v>3</v>
      </c>
      <c r="B26" s="27" t="s">
        <v>110</v>
      </c>
      <c r="C26" s="55" t="s">
        <v>168</v>
      </c>
      <c r="D26" s="56" t="s">
        <v>169</v>
      </c>
      <c r="E26" s="56" t="s">
        <v>113</v>
      </c>
      <c r="F26" s="56" t="s">
        <v>170</v>
      </c>
      <c r="G26" s="56" t="s">
        <v>171</v>
      </c>
      <c r="H26" s="56" t="s">
        <v>120</v>
      </c>
      <c r="I26" s="64" t="s">
        <v>53</v>
      </c>
      <c r="J26" s="64" t="s">
        <v>170</v>
      </c>
      <c r="K26" s="65">
        <v>0</v>
      </c>
      <c r="L26" s="65">
        <v>0</v>
      </c>
      <c r="M26" s="65">
        <v>0</v>
      </c>
      <c r="N26" s="65">
        <v>1</v>
      </c>
      <c r="O26" s="66">
        <v>1</v>
      </c>
      <c r="P26" s="56" t="s">
        <v>54</v>
      </c>
      <c r="Q26" s="61" t="s">
        <v>165</v>
      </c>
      <c r="R26" s="26" t="s">
        <v>131</v>
      </c>
      <c r="S26" s="61" t="s">
        <v>172</v>
      </c>
      <c r="T26" s="61" t="s">
        <v>173</v>
      </c>
      <c r="U26" s="61" t="s">
        <v>167</v>
      </c>
      <c r="V26" s="46" t="s">
        <v>119</v>
      </c>
      <c r="W26" s="46" t="s">
        <v>119</v>
      </c>
      <c r="X26" s="46" t="s">
        <v>119</v>
      </c>
      <c r="Y26" s="46" t="s">
        <v>119</v>
      </c>
      <c r="Z26" s="46" t="s">
        <v>119</v>
      </c>
      <c r="AA26" s="62">
        <f>L26</f>
        <v>0</v>
      </c>
      <c r="AB26" s="56"/>
      <c r="AC26" s="56" t="e">
        <f t="shared" si="11"/>
        <v>#DIV/0!</v>
      </c>
      <c r="AD26" s="56"/>
      <c r="AE26" s="56"/>
      <c r="AF26" s="62">
        <f>M26</f>
        <v>0</v>
      </c>
      <c r="AG26" s="56"/>
      <c r="AH26" s="56" t="e">
        <f t="shared" si="12"/>
        <v>#DIV/0!</v>
      </c>
      <c r="AI26" s="56"/>
      <c r="AJ26" s="56"/>
      <c r="AK26" s="62">
        <f>N26</f>
        <v>1</v>
      </c>
      <c r="AL26" s="56"/>
      <c r="AM26" s="56">
        <f t="shared" ref="AM26" si="16">IF(AL26/AK26&gt;100%,100%,AL26/AK26)</f>
        <v>0</v>
      </c>
      <c r="AN26" s="56"/>
      <c r="AO26" s="56"/>
      <c r="AP26" s="102">
        <f>O26</f>
        <v>1</v>
      </c>
      <c r="AQ26" s="108">
        <f>IFERROR(W26+AB26+AG26+AL26,0)</f>
        <v>0</v>
      </c>
      <c r="AR26" s="103">
        <f t="shared" ref="AR26" si="17">IF(AQ26/AP26&gt;100%,100%,AQ26/AP26)</f>
        <v>0</v>
      </c>
      <c r="AS26" s="26" t="s">
        <v>101</v>
      </c>
    </row>
    <row r="27" spans="1:45" s="5" customFormat="1" ht="15.75" x14ac:dyDescent="0.25">
      <c r="A27" s="10"/>
      <c r="B27" s="10"/>
      <c r="C27" s="10"/>
      <c r="D27" s="11" t="s">
        <v>174</v>
      </c>
      <c r="E27" s="11"/>
      <c r="F27" s="11"/>
      <c r="G27" s="11"/>
      <c r="H27" s="11"/>
      <c r="I27" s="11"/>
      <c r="J27" s="11"/>
      <c r="K27" s="12"/>
      <c r="L27" s="12"/>
      <c r="M27" s="12"/>
      <c r="N27" s="12"/>
      <c r="O27" s="12"/>
      <c r="P27" s="11"/>
      <c r="Q27" s="11"/>
      <c r="R27" s="11"/>
      <c r="S27" s="10"/>
      <c r="T27" s="10"/>
      <c r="U27" s="10"/>
      <c r="V27" s="17"/>
      <c r="W27" s="17"/>
      <c r="X27" s="104">
        <f>AVERAGE(X21,X23,X24)*20%</f>
        <v>0.1773049645390071</v>
      </c>
      <c r="Y27" s="10"/>
      <c r="Z27" s="10"/>
      <c r="AA27" s="12"/>
      <c r="AB27" s="12"/>
      <c r="AC27" s="14" t="e">
        <f>AVERAGE(#REF!)*20%</f>
        <v>#REF!</v>
      </c>
      <c r="AD27" s="10"/>
      <c r="AE27" s="10"/>
      <c r="AF27" s="12"/>
      <c r="AG27" s="12"/>
      <c r="AH27" s="14" t="e">
        <f>AVERAGE(#REF!)*20%</f>
        <v>#REF!</v>
      </c>
      <c r="AI27" s="10"/>
      <c r="AJ27" s="10"/>
      <c r="AK27" s="12"/>
      <c r="AL27" s="12"/>
      <c r="AM27" s="14" t="e">
        <f>AVERAGE(#REF!)*20%</f>
        <v>#REF!</v>
      </c>
      <c r="AN27" s="10"/>
      <c r="AO27" s="10"/>
      <c r="AP27" s="17"/>
      <c r="AQ27" s="17"/>
      <c r="AR27" s="104">
        <f>AVERAGE(AR21,AR23,AR24)*20%</f>
        <v>9.9659574468085099E-2</v>
      </c>
      <c r="AS27" s="10"/>
    </row>
    <row r="28" spans="1:45" s="9" customFormat="1" ht="18.75" x14ac:dyDescent="0.3">
      <c r="A28" s="6"/>
      <c r="B28" s="6"/>
      <c r="C28" s="6"/>
      <c r="D28" s="7" t="s">
        <v>175</v>
      </c>
      <c r="E28" s="6"/>
      <c r="F28" s="6"/>
      <c r="G28" s="6"/>
      <c r="H28" s="6"/>
      <c r="I28" s="6"/>
      <c r="J28" s="6"/>
      <c r="K28" s="8"/>
      <c r="L28" s="8"/>
      <c r="M28" s="8"/>
      <c r="N28" s="8"/>
      <c r="O28" s="8"/>
      <c r="P28" s="6"/>
      <c r="Q28" s="6"/>
      <c r="R28" s="6"/>
      <c r="S28" s="6"/>
      <c r="T28" s="6"/>
      <c r="U28" s="6"/>
      <c r="V28" s="18"/>
      <c r="W28" s="18"/>
      <c r="X28" s="105">
        <f>X19+X27</f>
        <v>0.97730496453900717</v>
      </c>
      <c r="Y28" s="6"/>
      <c r="Z28" s="6"/>
      <c r="AA28" s="8"/>
      <c r="AB28" s="8"/>
      <c r="AC28" s="19" t="e">
        <f>AC19+AC27</f>
        <v>#REF!</v>
      </c>
      <c r="AD28" s="6"/>
      <c r="AE28" s="6"/>
      <c r="AF28" s="8"/>
      <c r="AG28" s="8"/>
      <c r="AH28" s="19" t="e">
        <f>AH19+AH27</f>
        <v>#REF!</v>
      </c>
      <c r="AI28" s="6"/>
      <c r="AJ28" s="6"/>
      <c r="AK28" s="8"/>
      <c r="AL28" s="8"/>
      <c r="AM28" s="19" t="e">
        <f>AM19+AM27</f>
        <v>#REF!</v>
      </c>
      <c r="AN28" s="6"/>
      <c r="AO28" s="6"/>
      <c r="AP28" s="18"/>
      <c r="AQ28" s="18"/>
      <c r="AR28" s="105">
        <f>AR19+AR27</f>
        <v>0.34188457446808512</v>
      </c>
      <c r="AS28" s="6"/>
    </row>
  </sheetData>
  <mergeCells count="21">
    <mergeCell ref="S10:U11"/>
    <mergeCell ref="E4:J4"/>
    <mergeCell ref="G5:J5"/>
    <mergeCell ref="G6:J6"/>
    <mergeCell ref="G7:J7"/>
    <mergeCell ref="G8:J8"/>
    <mergeCell ref="Q10:Q12"/>
    <mergeCell ref="R10:R12"/>
    <mergeCell ref="A10:B11"/>
    <mergeCell ref="A1:J1"/>
    <mergeCell ref="K1:O1"/>
    <mergeCell ref="C10:E11"/>
    <mergeCell ref="F10:P11"/>
    <mergeCell ref="A2:J2"/>
    <mergeCell ref="A4:C8"/>
    <mergeCell ref="D4:D8"/>
    <mergeCell ref="V10:Z11"/>
    <mergeCell ref="AA10:AE11"/>
    <mergeCell ref="AF10:AJ11"/>
    <mergeCell ref="AK10:AO11"/>
    <mergeCell ref="AP10:AS11"/>
  </mergeCells>
  <dataValidations count="1">
    <dataValidation allowBlank="1" showInputMessage="1" showErrorMessage="1" error="Escriba un texto " promptTitle="Cualquier contenido" sqref="E12 E3:E9" xr:uid="{AB2F453D-9BA8-4F99-93AD-20B9F2FA7BA6}"/>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error="Escriba un texto " promptTitle="Cualquier contenido" xr:uid="{9E76F605-6537-463A-8FDD-F1BFB46BF568}">
          <x14:formula1>
            <xm:f>Listas!$A$2:$A$4</xm:f>
          </x14:formula1>
          <xm:sqref>E1 E10:E11 E13:E19 E27:E1048576</xm:sqref>
        </x14:dataValidation>
        <x14:dataValidation type="list" allowBlank="1" showInputMessage="1" showErrorMessage="1" xr:uid="{188A35B9-5011-475E-9BC5-F80C130E6708}">
          <x14:formula1>
            <xm:f>Listas!$D$1:$D$20</xm:f>
          </x14:formula1>
          <xm:sqref>Q13:Q18</xm:sqref>
        </x14:dataValidation>
        <x14:dataValidation type="list" allowBlank="1" showInputMessage="1" showErrorMessage="1" xr:uid="{7DA81430-7AFC-4B0D-A630-84A0186D7298}">
          <x14:formula1>
            <xm:f>Listas!$F$1:$F$12</xm:f>
          </x14:formula1>
          <xm:sqref>R13:R18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C6646-CC9B-44CF-A97F-A709D3B2FEFC}">
  <dimension ref="A1:U12"/>
  <sheetViews>
    <sheetView workbookViewId="0">
      <selection activeCell="A4" sqref="A4"/>
    </sheetView>
  </sheetViews>
  <sheetFormatPr baseColWidth="10" defaultColWidth="11.42578125" defaultRowHeight="15" x14ac:dyDescent="0.25"/>
  <cols>
    <col min="1" max="1" width="62.7109375" style="68" customWidth="1"/>
    <col min="2" max="2" width="21.140625" style="68" customWidth="1"/>
    <col min="3" max="3" width="14.42578125" style="68" customWidth="1"/>
    <col min="4" max="6" width="11.42578125" style="68"/>
    <col min="7" max="7" width="12.28515625" style="68" customWidth="1"/>
    <col min="8" max="10" width="11.42578125" style="68"/>
    <col min="11" max="11" width="12.85546875" style="68" customWidth="1"/>
    <col min="12" max="13" width="11.42578125" style="68"/>
    <col min="14" max="15" width="13.140625" style="68" customWidth="1"/>
    <col min="16" max="16" width="11.42578125" style="68"/>
    <col min="17" max="17" width="15.28515625" style="68" customWidth="1"/>
    <col min="18" max="18" width="11.42578125" style="68"/>
    <col min="19" max="19" width="13.140625" style="68" customWidth="1"/>
    <col min="20" max="20" width="11.42578125" style="68"/>
    <col min="21" max="21" width="14.42578125" style="68" customWidth="1"/>
    <col min="22" max="16384" width="11.42578125" style="68"/>
  </cols>
  <sheetData>
    <row r="1" spans="1:21" ht="15" customHeight="1" x14ac:dyDescent="0.25">
      <c r="A1" s="164" t="s">
        <v>176</v>
      </c>
      <c r="B1" s="164"/>
      <c r="C1" s="164"/>
      <c r="D1" s="164"/>
      <c r="E1" s="164"/>
      <c r="F1" s="164"/>
      <c r="G1" s="164"/>
      <c r="H1" s="164"/>
      <c r="I1" s="164"/>
      <c r="J1" s="67"/>
      <c r="K1" s="67"/>
      <c r="L1" s="67"/>
      <c r="M1" s="67"/>
      <c r="N1" s="67"/>
      <c r="O1" s="67"/>
      <c r="P1" s="67"/>
      <c r="Q1" s="67"/>
      <c r="R1" s="67"/>
      <c r="S1" s="67"/>
      <c r="T1" s="67"/>
      <c r="U1" s="67"/>
    </row>
    <row r="2" spans="1:21" x14ac:dyDescent="0.25">
      <c r="A2" s="67"/>
      <c r="B2" s="69"/>
      <c r="C2" s="69"/>
      <c r="D2" s="69"/>
      <c r="E2" s="69"/>
      <c r="F2" s="69"/>
      <c r="G2" s="69"/>
      <c r="H2" s="69"/>
      <c r="I2" s="69"/>
      <c r="J2" s="67"/>
      <c r="K2" s="67"/>
      <c r="L2" s="67"/>
      <c r="M2" s="67"/>
      <c r="N2" s="67"/>
      <c r="O2" s="67"/>
      <c r="P2" s="67"/>
      <c r="Q2" s="67"/>
      <c r="R2" s="67"/>
      <c r="S2" s="67"/>
      <c r="T2" s="67"/>
      <c r="U2" s="67"/>
    </row>
    <row r="3" spans="1:21" ht="45" x14ac:dyDescent="0.25">
      <c r="A3" s="70" t="s">
        <v>177</v>
      </c>
      <c r="B3" s="71" t="s">
        <v>39</v>
      </c>
      <c r="C3" s="72" t="s">
        <v>178</v>
      </c>
      <c r="D3" s="72" t="s">
        <v>179</v>
      </c>
      <c r="E3" s="72" t="s">
        <v>180</v>
      </c>
      <c r="F3" s="72" t="s">
        <v>181</v>
      </c>
      <c r="G3" s="73" t="s">
        <v>182</v>
      </c>
      <c r="H3" s="72" t="s">
        <v>183</v>
      </c>
      <c r="I3" s="72" t="s">
        <v>184</v>
      </c>
      <c r="J3" s="72" t="s">
        <v>185</v>
      </c>
      <c r="K3" s="73" t="s">
        <v>186</v>
      </c>
      <c r="L3" s="72" t="s">
        <v>187</v>
      </c>
      <c r="M3" s="72" t="s">
        <v>188</v>
      </c>
      <c r="N3" s="72" t="s">
        <v>189</v>
      </c>
      <c r="O3" s="73" t="s">
        <v>190</v>
      </c>
      <c r="P3" s="72" t="s">
        <v>191</v>
      </c>
      <c r="Q3" s="72" t="s">
        <v>192</v>
      </c>
      <c r="R3" s="72" t="s">
        <v>193</v>
      </c>
      <c r="S3" s="73" t="s">
        <v>194</v>
      </c>
      <c r="T3" s="72" t="s">
        <v>195</v>
      </c>
      <c r="U3" s="73" t="s">
        <v>196</v>
      </c>
    </row>
    <row r="4" spans="1:21" ht="60" x14ac:dyDescent="0.25">
      <c r="A4" s="74" t="s">
        <v>197</v>
      </c>
      <c r="B4" s="75" t="s">
        <v>198</v>
      </c>
      <c r="C4" s="76">
        <v>0.1</v>
      </c>
      <c r="D4" s="76"/>
      <c r="E4" s="76">
        <v>1</v>
      </c>
      <c r="F4" s="77"/>
      <c r="G4" s="78">
        <f>+(D4+E4+F4)*C4</f>
        <v>0.1</v>
      </c>
      <c r="H4" s="76"/>
      <c r="I4" s="79"/>
      <c r="J4" s="76"/>
      <c r="K4" s="78">
        <f>+(H4+I4+J4)*C4</f>
        <v>0</v>
      </c>
      <c r="L4" s="77"/>
      <c r="M4" s="77"/>
      <c r="N4" s="77"/>
      <c r="O4" s="78">
        <f>+(L4+M4+N4)*C4</f>
        <v>0</v>
      </c>
      <c r="P4" s="77"/>
      <c r="Q4" s="77"/>
      <c r="R4" s="77"/>
      <c r="S4" s="78">
        <f>+(P4+Q4+R4)*C4</f>
        <v>0</v>
      </c>
      <c r="T4" s="76">
        <f>+D4+E4+F4+H4+I4+J4+L4+M4+N4+P4+Q4+R4</f>
        <v>1</v>
      </c>
      <c r="U4" s="80">
        <f>+T4*C4</f>
        <v>0.1</v>
      </c>
    </row>
    <row r="5" spans="1:21" ht="60" x14ac:dyDescent="0.25">
      <c r="A5" s="81" t="s">
        <v>199</v>
      </c>
      <c r="B5" s="75" t="s">
        <v>200</v>
      </c>
      <c r="C5" s="76">
        <v>0.15</v>
      </c>
      <c r="D5" s="77"/>
      <c r="E5" s="77"/>
      <c r="F5" s="76">
        <v>0.17</v>
      </c>
      <c r="G5" s="78">
        <f t="shared" ref="G5:G9" si="0">+(D5+E5+F5)*C5</f>
        <v>2.5500000000000002E-2</v>
      </c>
      <c r="H5" s="76">
        <v>0.17</v>
      </c>
      <c r="I5" s="76">
        <v>0.17</v>
      </c>
      <c r="J5" s="76">
        <v>0.17</v>
      </c>
      <c r="K5" s="78">
        <f t="shared" ref="K5:K9" si="1">+(H5+I5+J5)*C5</f>
        <v>7.6499999999999999E-2</v>
      </c>
      <c r="L5" s="76">
        <v>0.16</v>
      </c>
      <c r="M5" s="76">
        <v>0.16</v>
      </c>
      <c r="N5" s="76"/>
      <c r="O5" s="78">
        <f t="shared" ref="O5:O9" si="2">+(L5+M5+N5)*C5</f>
        <v>4.8000000000000001E-2</v>
      </c>
      <c r="P5" s="77"/>
      <c r="Q5" s="77"/>
      <c r="R5" s="77"/>
      <c r="S5" s="78">
        <f t="shared" ref="S5:S9" si="3">+(P5+Q5+R5)*C5</f>
        <v>0</v>
      </c>
      <c r="T5" s="76">
        <f t="shared" ref="T5:T9" si="4">+D5+E5+F5+H5+I5+J5+L5+M5+N5+P5+Q5+R5</f>
        <v>1</v>
      </c>
      <c r="U5" s="80">
        <f t="shared" ref="U5:U9" si="5">+T5*C5</f>
        <v>0.15</v>
      </c>
    </row>
    <row r="6" spans="1:21" ht="105" x14ac:dyDescent="0.25">
      <c r="A6" s="81" t="s">
        <v>201</v>
      </c>
      <c r="B6" s="75" t="s">
        <v>202</v>
      </c>
      <c r="C6" s="76">
        <v>0.1</v>
      </c>
      <c r="D6" s="77"/>
      <c r="E6" s="77"/>
      <c r="F6" s="76">
        <v>0.1</v>
      </c>
      <c r="G6" s="78">
        <f t="shared" si="0"/>
        <v>1.0000000000000002E-2</v>
      </c>
      <c r="H6" s="76">
        <v>0.1</v>
      </c>
      <c r="I6" s="76">
        <v>0.1</v>
      </c>
      <c r="J6" s="76">
        <v>0.1</v>
      </c>
      <c r="K6" s="78">
        <f t="shared" si="1"/>
        <v>3.0000000000000006E-2</v>
      </c>
      <c r="L6" s="76">
        <v>0.1</v>
      </c>
      <c r="M6" s="76">
        <v>0.1</v>
      </c>
      <c r="N6" s="76">
        <v>0.1</v>
      </c>
      <c r="O6" s="78">
        <f t="shared" si="2"/>
        <v>3.0000000000000006E-2</v>
      </c>
      <c r="P6" s="76">
        <v>0.1</v>
      </c>
      <c r="Q6" s="76">
        <v>0.1</v>
      </c>
      <c r="R6" s="76">
        <v>0.1</v>
      </c>
      <c r="S6" s="78">
        <f t="shared" si="3"/>
        <v>3.0000000000000006E-2</v>
      </c>
      <c r="T6" s="76">
        <f t="shared" si="4"/>
        <v>0.99999999999999989</v>
      </c>
      <c r="U6" s="80">
        <f t="shared" si="5"/>
        <v>9.9999999999999992E-2</v>
      </c>
    </row>
    <row r="7" spans="1:21" ht="45" x14ac:dyDescent="0.25">
      <c r="A7" s="81" t="s">
        <v>203</v>
      </c>
      <c r="B7" s="82" t="s">
        <v>204</v>
      </c>
      <c r="C7" s="76">
        <v>0.2</v>
      </c>
      <c r="D7" s="77"/>
      <c r="E7" s="77"/>
      <c r="F7" s="77"/>
      <c r="G7" s="78">
        <f t="shared" si="0"/>
        <v>0</v>
      </c>
      <c r="H7" s="76"/>
      <c r="I7" s="76"/>
      <c r="J7" s="76"/>
      <c r="K7" s="78">
        <f t="shared" si="1"/>
        <v>0</v>
      </c>
      <c r="L7" s="76"/>
      <c r="M7" s="76">
        <v>0.5</v>
      </c>
      <c r="N7" s="76">
        <v>0.5</v>
      </c>
      <c r="O7" s="78">
        <f t="shared" si="2"/>
        <v>0.2</v>
      </c>
      <c r="P7" s="77"/>
      <c r="Q7" s="77"/>
      <c r="R7" s="76"/>
      <c r="S7" s="78">
        <f t="shared" si="3"/>
        <v>0</v>
      </c>
      <c r="T7" s="76">
        <f t="shared" si="4"/>
        <v>1</v>
      </c>
      <c r="U7" s="80">
        <f t="shared" si="5"/>
        <v>0.2</v>
      </c>
    </row>
    <row r="8" spans="1:21" ht="60" x14ac:dyDescent="0.25">
      <c r="A8" s="81" t="s">
        <v>205</v>
      </c>
      <c r="B8" s="82" t="s">
        <v>206</v>
      </c>
      <c r="C8" s="76">
        <v>0.3</v>
      </c>
      <c r="D8" s="77"/>
      <c r="E8" s="77"/>
      <c r="F8" s="77"/>
      <c r="G8" s="78">
        <f t="shared" si="0"/>
        <v>0</v>
      </c>
      <c r="H8" s="76"/>
      <c r="I8" s="76"/>
      <c r="J8" s="76">
        <v>0.5</v>
      </c>
      <c r="K8" s="78">
        <f t="shared" si="1"/>
        <v>0.15</v>
      </c>
      <c r="L8" s="76"/>
      <c r="M8" s="76"/>
      <c r="N8" s="76"/>
      <c r="O8" s="78">
        <f t="shared" si="2"/>
        <v>0</v>
      </c>
      <c r="P8" s="76">
        <v>0.5</v>
      </c>
      <c r="Q8" s="76"/>
      <c r="R8" s="77"/>
      <c r="S8" s="78">
        <f t="shared" si="3"/>
        <v>0.15</v>
      </c>
      <c r="T8" s="76">
        <f t="shared" si="4"/>
        <v>1</v>
      </c>
      <c r="U8" s="80">
        <f t="shared" si="5"/>
        <v>0.3</v>
      </c>
    </row>
    <row r="9" spans="1:21" ht="88.5" customHeight="1" x14ac:dyDescent="0.25">
      <c r="A9" s="81" t="s">
        <v>207</v>
      </c>
      <c r="B9" s="82" t="s">
        <v>208</v>
      </c>
      <c r="C9" s="76">
        <v>0.15</v>
      </c>
      <c r="D9" s="77"/>
      <c r="E9" s="77"/>
      <c r="F9" s="76"/>
      <c r="G9" s="78">
        <f t="shared" si="0"/>
        <v>0</v>
      </c>
      <c r="H9" s="77"/>
      <c r="I9" s="83"/>
      <c r="J9" s="77"/>
      <c r="K9" s="78">
        <f t="shared" si="1"/>
        <v>0</v>
      </c>
      <c r="L9" s="76">
        <v>0.34</v>
      </c>
      <c r="M9" s="77"/>
      <c r="N9" s="76">
        <v>0.33</v>
      </c>
      <c r="O9" s="78">
        <f t="shared" si="2"/>
        <v>0.10050000000000001</v>
      </c>
      <c r="P9" s="76"/>
      <c r="Q9" s="76">
        <v>0.33</v>
      </c>
      <c r="R9" s="77"/>
      <c r="S9" s="78">
        <f t="shared" si="3"/>
        <v>4.9500000000000002E-2</v>
      </c>
      <c r="T9" s="76">
        <f t="shared" si="4"/>
        <v>1</v>
      </c>
      <c r="U9" s="80">
        <f t="shared" si="5"/>
        <v>0.15</v>
      </c>
    </row>
    <row r="10" spans="1:21" ht="15" customHeight="1" x14ac:dyDescent="0.25">
      <c r="A10" s="165" t="s">
        <v>209</v>
      </c>
      <c r="B10" s="166"/>
      <c r="C10" s="84">
        <f>SUM(C4:C9)</f>
        <v>1</v>
      </c>
      <c r="D10" s="161"/>
      <c r="E10" s="162"/>
      <c r="F10" s="163"/>
      <c r="G10" s="85">
        <f>SUM(G4:G9)</f>
        <v>0.13550000000000001</v>
      </c>
      <c r="H10" s="161"/>
      <c r="I10" s="162"/>
      <c r="J10" s="163"/>
      <c r="K10" s="85">
        <f>SUM(K4:K9)</f>
        <v>0.25650000000000001</v>
      </c>
      <c r="L10" s="161"/>
      <c r="M10" s="162"/>
      <c r="N10" s="163"/>
      <c r="O10" s="85">
        <f>SUM(O4:O9)</f>
        <v>0.37850000000000006</v>
      </c>
      <c r="P10" s="161"/>
      <c r="Q10" s="162"/>
      <c r="R10" s="163"/>
      <c r="S10" s="85">
        <f>SUM(S4:S9)</f>
        <v>0.22949999999999998</v>
      </c>
      <c r="T10" s="84"/>
      <c r="U10" s="86">
        <f>SUM(U4:U9)</f>
        <v>1</v>
      </c>
    </row>
    <row r="11" spans="1:21" x14ac:dyDescent="0.25">
      <c r="A11" s="167" t="s">
        <v>210</v>
      </c>
      <c r="B11" s="168"/>
      <c r="C11" s="168"/>
      <c r="D11" s="168"/>
      <c r="E11" s="168"/>
      <c r="F11" s="169"/>
      <c r="G11" s="170">
        <f>+G10+K10+O10+S10</f>
        <v>1</v>
      </c>
      <c r="H11" s="171"/>
      <c r="I11" s="171"/>
      <c r="J11" s="171"/>
      <c r="K11" s="171"/>
      <c r="L11" s="171"/>
      <c r="M11" s="171"/>
      <c r="N11" s="171"/>
      <c r="O11" s="171"/>
      <c r="P11" s="171"/>
      <c r="Q11" s="171"/>
      <c r="R11" s="171"/>
      <c r="S11" s="171"/>
      <c r="T11" s="172"/>
    </row>
    <row r="12" spans="1:21" x14ac:dyDescent="0.25">
      <c r="A12" s="167" t="s">
        <v>211</v>
      </c>
      <c r="B12" s="168"/>
      <c r="C12" s="168"/>
      <c r="D12" s="168"/>
      <c r="E12" s="168"/>
      <c r="F12" s="169"/>
      <c r="G12" s="87">
        <f>+G10</f>
        <v>0.13550000000000001</v>
      </c>
      <c r="H12" s="161"/>
      <c r="I12" s="162"/>
      <c r="J12" s="163"/>
      <c r="K12" s="88">
        <f>+G12+K10</f>
        <v>0.39200000000000002</v>
      </c>
      <c r="L12" s="161"/>
      <c r="M12" s="162"/>
      <c r="N12" s="163"/>
      <c r="O12" s="88">
        <f>+O10+K12</f>
        <v>0.77050000000000007</v>
      </c>
      <c r="P12" s="161"/>
      <c r="Q12" s="162"/>
      <c r="R12" s="163"/>
      <c r="S12" s="89">
        <f>+O12+S10</f>
        <v>1</v>
      </c>
      <c r="T12" s="90"/>
      <c r="U12" s="89">
        <f>+S12</f>
        <v>1</v>
      </c>
    </row>
  </sheetData>
  <mergeCells count="12">
    <mergeCell ref="A11:F11"/>
    <mergeCell ref="G11:T11"/>
    <mergeCell ref="A12:F12"/>
    <mergeCell ref="H12:J12"/>
    <mergeCell ref="L12:N12"/>
    <mergeCell ref="P12:R12"/>
    <mergeCell ref="P10:R10"/>
    <mergeCell ref="A1:I1"/>
    <mergeCell ref="A10:B10"/>
    <mergeCell ref="D10:F10"/>
    <mergeCell ref="H10:J10"/>
    <mergeCell ref="L10:N1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4FBBA-B3EC-4E04-BA2E-A8645D311BC6}">
  <dimension ref="B1:D19"/>
  <sheetViews>
    <sheetView workbookViewId="0">
      <selection activeCell="B23" sqref="B23"/>
    </sheetView>
  </sheetViews>
  <sheetFormatPr baseColWidth="10" defaultColWidth="11.42578125" defaultRowHeight="15" x14ac:dyDescent="0.25"/>
  <cols>
    <col min="1" max="1" width="13.42578125" style="39" customWidth="1"/>
    <col min="2" max="2" width="98.42578125" style="39" customWidth="1"/>
    <col min="3" max="3" width="11.42578125" style="39"/>
    <col min="4" max="4" width="74.7109375" style="39" customWidth="1"/>
    <col min="5" max="16384" width="11.42578125" style="39"/>
  </cols>
  <sheetData>
    <row r="1" spans="2:4" ht="30" x14ac:dyDescent="0.25">
      <c r="B1" s="38" t="s">
        <v>55</v>
      </c>
      <c r="D1" s="39" t="s">
        <v>56</v>
      </c>
    </row>
    <row r="2" spans="2:4" x14ac:dyDescent="0.25">
      <c r="B2" s="38" t="s">
        <v>212</v>
      </c>
      <c r="D2" s="39" t="s">
        <v>213</v>
      </c>
    </row>
    <row r="3" spans="2:4" ht="45" x14ac:dyDescent="0.25">
      <c r="B3" s="38" t="s">
        <v>214</v>
      </c>
      <c r="D3" s="39" t="s">
        <v>215</v>
      </c>
    </row>
    <row r="4" spans="2:4" ht="30" x14ac:dyDescent="0.25">
      <c r="B4" s="38" t="s">
        <v>216</v>
      </c>
      <c r="D4" s="39" t="s">
        <v>217</v>
      </c>
    </row>
    <row r="5" spans="2:4" ht="30" x14ac:dyDescent="0.25">
      <c r="B5" s="38" t="s">
        <v>218</v>
      </c>
      <c r="D5" s="39" t="s">
        <v>219</v>
      </c>
    </row>
    <row r="6" spans="2:4" ht="30" x14ac:dyDescent="0.25">
      <c r="B6" s="38" t="s">
        <v>130</v>
      </c>
      <c r="D6" s="39" t="s">
        <v>220</v>
      </c>
    </row>
    <row r="7" spans="2:4" ht="45" x14ac:dyDescent="0.25">
      <c r="B7" s="38" t="s">
        <v>148</v>
      </c>
      <c r="D7" s="39" t="s">
        <v>221</v>
      </c>
    </row>
    <row r="8" spans="2:4" ht="45" x14ac:dyDescent="0.25">
      <c r="B8" s="38" t="s">
        <v>222</v>
      </c>
      <c r="D8" s="39" t="s">
        <v>223</v>
      </c>
    </row>
    <row r="9" spans="2:4" ht="30" x14ac:dyDescent="0.25">
      <c r="B9" s="38" t="s">
        <v>224</v>
      </c>
      <c r="D9" s="39" t="s">
        <v>225</v>
      </c>
    </row>
    <row r="10" spans="2:4" ht="30" x14ac:dyDescent="0.25">
      <c r="B10" s="38" t="s">
        <v>226</v>
      </c>
      <c r="D10" s="39" t="s">
        <v>227</v>
      </c>
    </row>
    <row r="11" spans="2:4" ht="30" x14ac:dyDescent="0.25">
      <c r="B11" s="38" t="s">
        <v>88</v>
      </c>
      <c r="D11" s="39" t="s">
        <v>121</v>
      </c>
    </row>
    <row r="12" spans="2:4" x14ac:dyDescent="0.25">
      <c r="B12" s="38" t="s">
        <v>165</v>
      </c>
      <c r="D12" s="39" t="s">
        <v>228</v>
      </c>
    </row>
    <row r="13" spans="2:4" x14ac:dyDescent="0.25">
      <c r="B13" s="38" t="s">
        <v>229</v>
      </c>
    </row>
    <row r="14" spans="2:4" x14ac:dyDescent="0.25">
      <c r="B14" s="38" t="s">
        <v>230</v>
      </c>
    </row>
    <row r="15" spans="2:4" x14ac:dyDescent="0.25">
      <c r="B15" s="38" t="s">
        <v>67</v>
      </c>
    </row>
    <row r="16" spans="2:4" x14ac:dyDescent="0.25">
      <c r="B16" s="38" t="s">
        <v>231</v>
      </c>
    </row>
    <row r="17" spans="2:2" x14ac:dyDescent="0.25">
      <c r="B17" s="38" t="s">
        <v>232</v>
      </c>
    </row>
    <row r="18" spans="2:2" x14ac:dyDescent="0.25">
      <c r="B18" s="38" t="s">
        <v>233</v>
      </c>
    </row>
    <row r="19" spans="2:2" x14ac:dyDescent="0.25">
      <c r="B19" s="38" t="s">
        <v>234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DBC16-EE94-42F6-8D1F-8473F6A8481E}">
  <dimension ref="A1:F20"/>
  <sheetViews>
    <sheetView topLeftCell="B8" workbookViewId="0">
      <selection activeCell="F12" sqref="F12"/>
    </sheetView>
  </sheetViews>
  <sheetFormatPr baseColWidth="10" defaultColWidth="11.42578125" defaultRowHeight="15" x14ac:dyDescent="0.25"/>
  <cols>
    <col min="1" max="1" width="34.42578125" bestFit="1" customWidth="1"/>
    <col min="4" max="4" width="96.28515625" customWidth="1"/>
    <col min="6" max="6" width="45.85546875" customWidth="1"/>
  </cols>
  <sheetData>
    <row r="1" spans="1:6" ht="30" x14ac:dyDescent="0.25">
      <c r="A1" t="s">
        <v>27</v>
      </c>
      <c r="D1" s="38" t="s">
        <v>55</v>
      </c>
      <c r="F1" s="39" t="s">
        <v>56</v>
      </c>
    </row>
    <row r="2" spans="1:6" ht="30" x14ac:dyDescent="0.25">
      <c r="A2" t="s">
        <v>49</v>
      </c>
      <c r="D2" s="38" t="s">
        <v>212</v>
      </c>
      <c r="F2" s="39" t="s">
        <v>213</v>
      </c>
    </row>
    <row r="3" spans="1:6" ht="75" x14ac:dyDescent="0.25">
      <c r="A3" t="s">
        <v>235</v>
      </c>
      <c r="D3" s="38" t="s">
        <v>214</v>
      </c>
      <c r="F3" s="39" t="s">
        <v>215</v>
      </c>
    </row>
    <row r="4" spans="1:6" ht="60" x14ac:dyDescent="0.25">
      <c r="A4" t="s">
        <v>113</v>
      </c>
      <c r="D4" s="38" t="s">
        <v>216</v>
      </c>
      <c r="F4" s="39" t="s">
        <v>217</v>
      </c>
    </row>
    <row r="5" spans="1:6" ht="45" x14ac:dyDescent="0.25">
      <c r="D5" s="38" t="s">
        <v>218</v>
      </c>
      <c r="F5" s="39" t="s">
        <v>219</v>
      </c>
    </row>
    <row r="6" spans="1:6" ht="45" x14ac:dyDescent="0.25">
      <c r="D6" s="38" t="s">
        <v>130</v>
      </c>
      <c r="F6" s="39" t="s">
        <v>220</v>
      </c>
    </row>
    <row r="7" spans="1:6" ht="60" x14ac:dyDescent="0.25">
      <c r="D7" s="38" t="s">
        <v>148</v>
      </c>
      <c r="F7" s="39" t="s">
        <v>221</v>
      </c>
    </row>
    <row r="8" spans="1:6" ht="75" x14ac:dyDescent="0.25">
      <c r="D8" s="38" t="s">
        <v>222</v>
      </c>
      <c r="F8" s="39" t="s">
        <v>223</v>
      </c>
    </row>
    <row r="9" spans="1:6" ht="45" x14ac:dyDescent="0.25">
      <c r="D9" s="38" t="s">
        <v>224</v>
      </c>
      <c r="F9" s="39" t="s">
        <v>225</v>
      </c>
    </row>
    <row r="10" spans="1:6" ht="45" x14ac:dyDescent="0.25">
      <c r="D10" s="38" t="s">
        <v>226</v>
      </c>
      <c r="F10" s="39" t="s">
        <v>227</v>
      </c>
    </row>
    <row r="11" spans="1:6" ht="45" x14ac:dyDescent="0.25">
      <c r="D11" s="38" t="s">
        <v>88</v>
      </c>
      <c r="F11" s="39" t="s">
        <v>121</v>
      </c>
    </row>
    <row r="12" spans="1:6" x14ac:dyDescent="0.25">
      <c r="D12" s="38" t="s">
        <v>165</v>
      </c>
      <c r="F12" s="39" t="s">
        <v>131</v>
      </c>
    </row>
    <row r="13" spans="1:6" x14ac:dyDescent="0.25">
      <c r="D13" s="38" t="s">
        <v>229</v>
      </c>
    </row>
    <row r="14" spans="1:6" x14ac:dyDescent="0.25">
      <c r="D14" s="38" t="s">
        <v>230</v>
      </c>
    </row>
    <row r="15" spans="1:6" x14ac:dyDescent="0.25">
      <c r="D15" s="38" t="s">
        <v>67</v>
      </c>
    </row>
    <row r="16" spans="1:6" x14ac:dyDescent="0.25">
      <c r="D16" s="38" t="s">
        <v>231</v>
      </c>
    </row>
    <row r="17" spans="4:4" x14ac:dyDescent="0.25">
      <c r="D17" s="38" t="s">
        <v>232</v>
      </c>
    </row>
    <row r="18" spans="4:4" x14ac:dyDescent="0.25">
      <c r="D18" s="38" t="s">
        <v>233</v>
      </c>
    </row>
    <row r="19" spans="4:4" x14ac:dyDescent="0.25">
      <c r="D19" s="38" t="s">
        <v>234</v>
      </c>
    </row>
    <row r="20" spans="4:4" x14ac:dyDescent="0.25">
      <c r="D20" s="38" t="s">
        <v>120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D912C2-67FF-4F74-B857-B8D2F5FE6CA6}">
  <ds:schemaRefs>
    <ds:schemaRef ds:uri="http://schemas.microsoft.com/office/2006/metadata/properties"/>
    <ds:schemaRef ds:uri="http://schemas.microsoft.com/office/infopath/2007/PartnerControls"/>
    <ds:schemaRef ds:uri="4d1d2e24-7be0-47eb-a1db-99cc6d75caff"/>
    <ds:schemaRef ds:uri="d6eaa91c-3afb-4015-aba1-5ff992c1a5ca"/>
  </ds:schemaRefs>
</ds:datastoreItem>
</file>

<file path=customXml/itemProps2.xml><?xml version="1.0" encoding="utf-8"?>
<ds:datastoreItem xmlns:ds="http://schemas.openxmlformats.org/officeDocument/2006/customXml" ds:itemID="{D843B0F2-5561-4198-9CF3-8361FF47BE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5251AB-C88B-4079-B78F-2291AC2E7A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Hoja1</vt:lpstr>
      <vt:lpstr>Meta 4</vt:lpstr>
      <vt:lpstr>Hoja2</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Diego Luis Buelvas Ramirez</cp:lastModifiedBy>
  <cp:revision/>
  <dcterms:created xsi:type="dcterms:W3CDTF">2021-01-25T18:44:53Z</dcterms:created>
  <dcterms:modified xsi:type="dcterms:W3CDTF">2025-05-26T17:03:56Z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