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240EF6F2-93BF-429C-9796-3C2C7B2DF9FA}"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AQ33" i="1" s="1"/>
  <c r="AR28" i="1"/>
  <c r="X28" i="1"/>
  <c r="W32" i="1"/>
  <c r="AQ35" i="1"/>
  <c r="AP35" i="1"/>
  <c r="AQ34" i="1"/>
  <c r="AP34" i="1"/>
  <c r="AP33" i="1"/>
  <c r="AQ32" i="1"/>
  <c r="AR32" i="1" s="1"/>
  <c r="AQ31" i="1"/>
  <c r="AP31" i="1"/>
  <c r="AQ30" i="1"/>
  <c r="AP30" i="1"/>
  <c r="AQ29" i="1"/>
  <c r="AP29" i="1"/>
  <c r="AQ27" i="1"/>
  <c r="AP27" i="1"/>
  <c r="AQ26" i="1"/>
  <c r="AP26" i="1"/>
  <c r="AQ25" i="1"/>
  <c r="AP25" i="1"/>
  <c r="AQ24" i="1"/>
  <c r="AP24" i="1"/>
  <c r="AQ23" i="1"/>
  <c r="AP23" i="1"/>
  <c r="AQ22" i="1"/>
  <c r="AP22" i="1"/>
  <c r="AQ21" i="1"/>
  <c r="AP21" i="1"/>
  <c r="AQ20" i="1"/>
  <c r="AP20" i="1"/>
  <c r="AQ19" i="1"/>
  <c r="AP19" i="1"/>
  <c r="AQ18" i="1"/>
  <c r="AP18" i="1"/>
  <c r="AQ17" i="1"/>
  <c r="AP17" i="1"/>
  <c r="AQ16" i="1"/>
  <c r="AP16" i="1"/>
  <c r="AQ15" i="1"/>
  <c r="AP15" i="1"/>
  <c r="AQ14" i="1"/>
  <c r="AP14" i="1"/>
  <c r="AQ13" i="1"/>
  <c r="AP13" i="1"/>
  <c r="V33" i="1"/>
  <c r="X32" i="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V14" i="1"/>
  <c r="X14" i="1" s="1"/>
  <c r="P27" i="1"/>
  <c r="P24" i="1"/>
  <c r="P25" i="1"/>
  <c r="P26" i="1"/>
  <c r="P21" i="1"/>
  <c r="P22" i="1"/>
  <c r="P23" i="1"/>
  <c r="P20" i="1"/>
  <c r="P19" i="1"/>
  <c r="P18" i="1"/>
  <c r="AR13" i="1" l="1"/>
  <c r="AR14" i="1"/>
  <c r="AR15" i="1"/>
  <c r="AR16" i="1"/>
  <c r="AR17" i="1"/>
  <c r="AR18" i="1"/>
  <c r="AR19" i="1"/>
  <c r="AR20" i="1"/>
  <c r="AR21" i="1"/>
  <c r="AR22" i="1"/>
  <c r="AR23" i="1"/>
  <c r="AR24" i="1"/>
  <c r="AR25" i="1"/>
  <c r="AR26" i="1"/>
  <c r="AR27" i="1"/>
  <c r="AR29" i="1"/>
  <c r="AR30" i="1"/>
  <c r="AR31" i="1"/>
  <c r="AR33" i="1"/>
  <c r="AR36" i="1" s="1"/>
  <c r="AR34" i="1"/>
  <c r="AR35" i="1"/>
  <c r="X33" i="1"/>
  <c r="P17" i="1"/>
  <c r="P16" i="1"/>
  <c r="P15" i="1"/>
  <c r="P14" i="1"/>
  <c r="P13" i="1"/>
  <c r="X36" i="1" l="1"/>
  <c r="X37" i="1" s="1"/>
  <c r="AR37" i="1"/>
  <c r="AK13" i="1"/>
  <c r="AM13" i="1" s="1"/>
  <c r="AK29" i="1"/>
  <c r="AM29" i="1" s="1"/>
  <c r="AK35" i="1"/>
  <c r="AM35" i="1" s="1"/>
  <c r="AK34" i="1"/>
  <c r="AM34" i="1" s="1"/>
  <c r="AK30" i="1"/>
  <c r="AM30"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35" i="1"/>
  <c r="AH35" i="1" s="1"/>
  <c r="AF34" i="1"/>
  <c r="AH34" i="1" s="1"/>
  <c r="AF30" i="1"/>
  <c r="AH30" i="1" s="1"/>
  <c r="AF29" i="1"/>
  <c r="AH29" i="1" s="1"/>
  <c r="AH36"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35" i="1"/>
  <c r="AC35" i="1" s="1"/>
  <c r="AA34" i="1"/>
  <c r="AC34" i="1" s="1"/>
  <c r="AA30" i="1"/>
  <c r="AC30" i="1" s="1"/>
  <c r="AA29" i="1"/>
  <c r="AC29"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M36" i="1" l="1"/>
  <c r="AC36" i="1"/>
  <c r="AC28" i="1"/>
  <c r="AM28" i="1"/>
  <c r="AM37" i="1" s="1"/>
  <c r="AH28" i="1"/>
  <c r="AH37" i="1" s="1"/>
  <c r="AC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rgb="FF000000"/>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rgb="FF000000"/>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rgb="FF000000"/>
            <rFont val="Tahoma"/>
            <family val="2"/>
          </rPr>
          <t xml:space="preserve">Son el resultado aceptable que se espera alcanzar en un periodo de tiempo a través de la ejecución y/o cumplimiento de los entregables. 
</t>
        </r>
        <r>
          <rPr>
            <b/>
            <sz val="9"/>
            <color rgb="FF000000"/>
            <rFont val="Tahoma"/>
            <family val="2"/>
          </rPr>
          <t xml:space="preserve">
</t>
        </r>
        <r>
          <rPr>
            <b/>
            <sz val="9"/>
            <color rgb="FF000000"/>
            <rFont val="Tahoma"/>
            <family val="2"/>
          </rPr>
          <t xml:space="preserve">Se debe redactar la meta iniciando con un verbo en infinitivo fuerte, seguido de una magnitud o cantidad, una unidad de medida que se encuentre en términos numéricos o porcentuales y finalmente el complemento.
</t>
        </r>
        <r>
          <rPr>
            <b/>
            <sz val="9"/>
            <color rgb="FF000000"/>
            <rFont val="Tahoma"/>
            <family val="2"/>
          </rPr>
          <t xml:space="preserve">
</t>
        </r>
        <r>
          <rPr>
            <b/>
            <sz val="9"/>
            <color rgb="FF000000"/>
            <rFont val="Tahoma"/>
            <family val="2"/>
          </rPr>
          <t xml:space="preserve">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<sst xmlns="http://schemas.openxmlformats.org/spreadsheetml/2006/main" count="491" uniqueCount="261">
  <si>
    <r>
      <rPr>
        <b/>
        <sz val="14"/>
        <rFont val="Calibri Light"/>
        <family val="2"/>
        <scheme val="major"/>
      </rPr>
      <t>FORMULACIÓN Y SEGUIMIENTO PLANES DE GESTIÓN NIVEL LOCAL</t>
    </r>
    <r>
      <rPr>
        <b/>
        <sz val="11"/>
        <color theme="1"/>
        <rFont val="Calibri Light"/>
        <family val="2"/>
        <scheme val="major"/>
      </rPr>
      <t xml:space="preserve">
ALCALDÍA LOCAL DE CHAPINERO</t>
    </r>
  </si>
  <si>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</si>
  <si>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</si>
  <si>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</si>
  <si>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</si>
  <si>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</si>
  <si>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</si>
  <si>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</si>
  <si>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116109</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</si>
  <si>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</si>
  <si>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</si>
  <si>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</si>
  <si>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</si>
  <si>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</si>
  <si>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</si>
  <si>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</si>
  <si>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</si>
  <si>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</si>
  <si>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</si>
  <si>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</si>
  <si>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</si>
  <si>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</si>
  <si>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</si>
  <si>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</si>
  <si>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</si>
  <si>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</si>
  <si>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</si>
  <si>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</si>
  <si>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</si>
  <si>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</si>
  <si>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</si>
  <si>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</si>
  <si>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</si>
  <si>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</si>
  <si>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</si>
  <si>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</si>
  <si>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</si>
  <si>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</si>
  <si>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</si>
  <si>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</si>
  <si>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</si>
  <si>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</si>
  <si>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</si>
  <si>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</si>
  <si>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</si>
  <si>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</si>
  <si>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</si>
  <si>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</si>
  <si>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</si>
  <si>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</si>
  <si>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</si>
  <si>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</si>
  <si>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</si>
  <si>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</si>
  <si>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</si>
  <si>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</si>
  <si>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</si>
  <si>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</si>
  <si>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</si>
  <si>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</si>
  <si>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</si>
  <si>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</si>
  <si>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</si>
  <si>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</si>
  <si>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</si>
  <si>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</si>
  <si>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</si>
  <si>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</si>
  <si>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</si>
  <si>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</si>
  <si>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</si>
  <si>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</si>
  <si>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</si>
  <si>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21,72%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</si>
  <si>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</si>
  <si>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</si>
  <si>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</si>
  <si>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</si>
  <si>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</si>
  <si>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</si>
  <si>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15,62%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</si>
  <si>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</si>
  <si>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</si>
  <si>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</si>
  <si>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</si>
  <si>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</si>
  <si>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</si>
  <si>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</si>
  <si>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16,86%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</si>
  <si>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</si>
  <si>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</si>
  <si>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</si>
  <si>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</si>
  <si>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</si>
  <si>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</si>
  <si>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1,18%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</si>
  <si>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</si>
  <si>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</si>
  <si>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</si>
  <si>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</si>
  <si>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</si>
  <si>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</si>
  <si>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</si>
  <si>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</si>
  <si>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</si>
  <si>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8,76%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</si>
  <si>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</si>
  <si>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</si>
  <si>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</si>
  <si>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</si>
  <si>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</si>
  <si>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</si>
  <si>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86%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</si>
  <si>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</si>
  <si>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85,70% del programado para la vigencia.</t>
  </si>
  <si>
    <t>Inspección, Vigilancia y Control</t>
  </si>
  <si>
    <t>8</t>
  </si>
  <si>
    <t>Realizar 12.240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</si>
  <si>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</si>
  <si>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</si>
  <si>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</si>
  <si>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</si>
  <si>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</si>
  <si>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</si>
  <si>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</si>
  <si>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</si>
  <si>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3010 expedientes a cargo de las inspecciones de policía impulsados </t>
  </si>
  <si>
    <t>Memorando 20252200137553 Seguimiento a metas locales Planes de Gestión PRIMER Trimestre 2025 DGP</t>
  </si>
  <si>
    <t>La meta alcanzó un 24,59% del programado para la vigencia.</t>
  </si>
  <si>
    <t>9</t>
  </si>
  <si>
    <t>Proferir 4.080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</si>
  <si>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</si>
  <si>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</si>
  <si>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</si>
  <si>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548 fallos de fondo en primera instancia proferidos </t>
  </si>
  <si>
    <t>La meta alcanzó un 13,43% del programado para la vigencia.</t>
  </si>
  <si>
    <t>10</t>
  </si>
  <si>
    <t>Terminar (archivar) 150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</si>
  <si>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</si>
  <si>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</si>
  <si>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</si>
  <si>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</si>
  <si>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</si>
  <si>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19 actuaciones administrativas terminadas (archivadas) </t>
  </si>
  <si>
    <t>La meta alcanzó un 12,67% del programado para la vigencia.</t>
  </si>
  <si>
    <t>11</t>
  </si>
  <si>
    <t>Terminar 157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</si>
  <si>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</si>
  <si>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</si>
  <si>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</si>
  <si>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7 actuaciones Administrativas terminadas hasta la primera instancia </t>
  </si>
  <si>
    <t>La meta alcanzó un 4,46% del programado para la vigencia.</t>
  </si>
  <si>
    <t>12</t>
  </si>
  <si>
    <t>Realizar 629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</si>
  <si>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</si>
  <si>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</si>
  <si>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</si>
  <si>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</si>
  <si>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</si>
  <si>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283 operativos de inspección, vigilancia y control en materia de integridad del espacio público</t>
  </si>
  <si>
    <t xml:space="preserve">
GET-IVC-F037 Formato técnico de visita y/o verificación - espacio público.
Acta de asistencia e informe del operativo
Registros operativos Alcaldía Local
</t>
  </si>
  <si>
    <t>La meta alcanzó un 44,99% del programado para la vigencia.</t>
  </si>
  <si>
    <t>13</t>
  </si>
  <si>
    <t>Realizar 351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</si>
  <si>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</si>
  <si>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</si>
  <si>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</si>
  <si>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73 operativos de inspección, vigilancia y control en materia de actividad económica</t>
  </si>
  <si>
    <t xml:space="preserve">
GET-IVC-F035 Acta de visita
GDI-GPD-F029 Evidencia de reunión 
Acta de asistencia e informe del operativo
Registros operativos Alcaldía Local
</t>
  </si>
  <si>
    <t>La meta alcanzó un 20,80% del programado para la vigencia.</t>
  </si>
  <si>
    <t>14</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</si>
  <si>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</si>
  <si>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</si>
  <si>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</si>
  <si>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</si>
  <si>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7 operativos de inspección, vigilancia y control para dar cumplimiento a los fallos de cerros orientales</t>
  </si>
  <si>
    <t>Evidencia de reunión Operativo IVC</t>
  </si>
  <si>
    <t>La meta alcanzó un 16,67% del programado para la vigencia.</t>
  </si>
  <si>
    <t>15</t>
  </si>
  <si>
    <t>Realizar 280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</si>
  <si>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</si>
  <si>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</si>
  <si>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</si>
  <si>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51 operativos de inspección, vigilancia y control en materia de actividad ambiental</t>
  </si>
  <si>
    <t>La meta alcanzó un 18,21%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</si>
  <si>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</si>
  <si>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</si>
  <si>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</si>
  <si>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</si>
  <si>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</si>
  <si>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</si>
  <si>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</si>
  <si>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</si>
  <si>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</si>
  <si>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</si>
  <si>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</si>
  <si>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</si>
  <si>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</si>
  <si>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</si>
  <si>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</si>
  <si>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</si>
  <si>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</si>
  <si>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</si>
  <si>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</si>
  <si>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</si>
  <si>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</si>
  <si>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</si>
  <si>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</si>
  <si>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</si>
  <si>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</si>
  <si>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</si>
  <si>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</si>
  <si>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</si>
  <si>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</si>
  <si>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</si>
  <si>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</si>
  <si>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</si>
  <si>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</si>
  <si>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</si>
  <si>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</si>
  <si>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</si>
  <si>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</si>
  <si>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</si>
  <si>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</si>
  <si>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</si>
  <si>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</si>
  <si>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</si>
  <si>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</si>
  <si>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</si>
  <si>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 de 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</si>
  <si>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</si>
  <si>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</si>
  <si>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</si>
  <si>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</si>
  <si>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</si>
  <si>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</si>
  <si>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</si>
  <si>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</si>
  <si>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</si>
  <si>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</si>
  <si>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</si>
  <si>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</si>
  <si>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</si>
  <si>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</si>
  <si>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</si>
  <si>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</si>
  <si>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</si>
  <si>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</si>
  <si>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</si>
  <si>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</si>
  <si>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</si>
  <si>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</si>
  <si>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</si>
  <si>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</si>
  <si>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</si>
  <si>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16 de abril de 20255</t>
  </si>
  <si>
    <t>Se gestionó oportunamente 59 de 75 requerimientos tipificados como derecho de petición ciudadano en los aplicativos Bogotá Te Escucha y ORFEO asignados.</t>
  </si>
  <si>
    <t>La meta alcanzó un 19,67% del programado para la vigencia.</t>
  </si>
  <si>
    <t>Para el primer trimestre de la vigencia 2025, el Plan de Gestión de la Alcaldia local de Chapinero  alcanzó un nivel de desempeño del 80,56% y 29,43%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</si>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</sst>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9"/>
      <color rgb="FF000000"/>
      <name val="Tahoma"/>
      <family val="2"/>
    </font>
    <font>
      <b/>
      <sz val="11"/>
      <color rgb="FF000000"/>
      <name val="Calibri Light"/>
      <family val="2"/>
      <scheme val="major"/>
    </font>
    <font>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49" fontId="1" fillId="9" borderId="1" xfId="0" applyNumberFormat="1" applyFont="1" applyFill="1" applyBorder="1" applyAlignment="1">
      <alignment horizontal="center" vertical="center" wrapText="1"/>
    </xf>
    <xf numFmtId="9" fontId="1" fillId="9" borderId="1" xfId="0" applyNumberFormat="1"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9" fontId="1" fillId="9" borderId="1" xfId="1" applyFont="1" applyFill="1" applyBorder="1" applyAlignment="1">
      <alignment horizontal="right" vertical="center" wrapText="1"/>
    </xf>
    <xf numFmtId="1" fontId="1" fillId="9" borderId="1" xfId="0" applyNumberFormat="1" applyFont="1" applyFill="1" applyBorder="1" applyAlignment="1">
      <alignment horizontal="right" vertical="center" wrapText="1"/>
    </xf>
    <xf numFmtId="1" fontId="1" fillId="9" borderId="1" xfId="2"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9" fontId="5" fillId="10" borderId="1" xfId="0" applyNumberFormat="1" applyFont="1" applyFill="1" applyBorder="1" applyAlignment="1">
      <alignment horizontal="right" vertical="center" wrapText="1"/>
    </xf>
    <xf numFmtId="0" fontId="5" fillId="0" borderId="11" xfId="0" applyFont="1" applyBorder="1" applyAlignment="1">
      <alignment horizontal="right" vertical="center" wrapText="1"/>
    </xf>
    <xf numFmtId="9" fontId="5" fillId="0" borderId="1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9" fontId="5" fillId="0" borderId="1" xfId="1" applyFont="1" applyBorder="1" applyAlignment="1">
      <alignment horizontal="right" vertical="center" wrapText="1"/>
    </xf>
    <xf numFmtId="1" fontId="5" fillId="9" borderId="1" xfId="3" applyNumberFormat="1" applyFont="1" applyFill="1" applyBorder="1" applyAlignment="1" applyProtection="1">
      <alignment horizontal="right" vertical="center" wrapText="1"/>
      <protection locked="0"/>
    </xf>
    <xf numFmtId="1" fontId="5" fillId="9" borderId="1" xfId="3" applyNumberFormat="1" applyFont="1" applyFill="1" applyBorder="1" applyAlignment="1">
      <alignment horizontal="righ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1" fillId="9" borderId="1" xfId="0" applyFont="1" applyFill="1" applyBorder="1" applyAlignment="1">
      <alignment vertical="center" wrapText="1"/>
    </xf>
    <xf numFmtId="0" fontId="5" fillId="10" borderId="1" xfId="0" applyFont="1" applyFill="1" applyBorder="1" applyAlignment="1">
      <alignment vertical="center" wrapText="1"/>
    </xf>
    <xf numFmtId="0" fontId="5" fillId="0" borderId="1" xfId="0" applyFont="1" applyBorder="1" applyAlignment="1">
      <alignment vertical="center" wrapText="1"/>
    </xf>
    <xf numFmtId="0" fontId="5" fillId="9" borderId="1" xfId="0" applyFont="1" applyFill="1" applyBorder="1" applyAlignment="1">
      <alignment vertical="center" wrapText="1"/>
    </xf>
    <xf numFmtId="0" fontId="5" fillId="0" borderId="1" xfId="0" applyFont="1" applyBorder="1" applyAlignment="1">
      <alignment horizontal="right"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justify"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9" fillId="2" borderId="1" xfId="0" applyNumberFormat="1" applyFont="1" applyFill="1" applyBorder="1" applyAlignment="1">
      <alignment wrapText="1"/>
    </xf>
    <xf numFmtId="0" fontId="1" fillId="0" borderId="0" xfId="0" applyFont="1" applyAlignment="1">
      <alignment horizontal="left" vertical="center" wrapText="1"/>
    </xf>
    <xf numFmtId="0" fontId="16" fillId="0" borderId="1" xfId="0" applyFont="1" applyBorder="1" applyAlignment="1">
      <alignment horizontal="left"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xf>
    <xf numFmtId="9" fontId="7" fillId="3" borderId="1" xfId="1" applyFont="1" applyFill="1" applyBorder="1" applyAlignment="1">
      <alignment horizontal="right" vertical="center" wrapText="1"/>
    </xf>
    <xf numFmtId="0" fontId="6" fillId="3" borderId="1" xfId="0" applyFont="1" applyFill="1" applyBorder="1" applyAlignment="1">
      <alignment horizontal="center"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0" fontId="6" fillId="0" borderId="0" xfId="0" applyFont="1" applyAlignment="1">
      <alignmen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165" fontId="1" fillId="0" borderId="1" xfId="0" applyNumberFormat="1" applyFont="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6"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337086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7"/>
  <sheetViews>
    <sheetView tabSelected="1" zoomScaleNormal="100" workbookViewId="0">
      <selection activeCell="G8" sqref="G8"/>
    </sheetView>
  </sheetViews>
  <sheetFormatPr baseColWidth="10" defaultColWidth="10.85546875" defaultRowHeight="15" x14ac:dyDescent="0.25"/>
  <cols>
    <col min="1" max="1" width="4.140625" style="1" customWidth="1"/>
    <col min="2" max="2" width="25.42578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42578125" style="1" customWidth="1"/>
    <col min="9" max="9" width="10" style="1" customWidth="1"/>
    <col min="10" max="10" width="18.42578125" style="1" customWidth="1"/>
    <col min="11" max="11" width="15.85546875" style="1" customWidth="1"/>
    <col min="12" max="15" width="7.28515625" style="1" customWidth="1"/>
    <col min="16" max="16" width="22.42578125" style="1" customWidth="1"/>
    <col min="17" max="17" width="17.85546875" style="57" customWidth="1"/>
    <col min="18" max="18" width="19.7109375" style="1" customWidth="1"/>
    <col min="19" max="19" width="21.7109375" style="1" customWidth="1"/>
    <col min="20" max="21" width="25.42578125" style="1" customWidth="1"/>
    <col min="22" max="24" width="16.42578125" style="1" customWidth="1"/>
    <col min="25" max="25" width="40.28515625" style="1" customWidth="1"/>
    <col min="26" max="26" width="16.42578125" style="1" customWidth="1"/>
    <col min="27" max="29" width="16.42578125" style="1" hidden="1" customWidth="1"/>
    <col min="30" max="30" width="33.42578125" style="1" hidden="1" customWidth="1"/>
    <col min="31" max="34" width="16.42578125" style="1" hidden="1" customWidth="1"/>
    <col min="35" max="35" width="43.7109375" style="1" hidden="1" customWidth="1"/>
    <col min="36" max="36" width="16.42578125" style="1" hidden="1" customWidth="1"/>
    <col min="37" max="38" width="22" style="1" hidden="1" customWidth="1"/>
    <col min="39" max="39" width="16.42578125" style="1" hidden="1" customWidth="1"/>
    <col min="40" max="40" width="34.85546875" style="1" hidden="1" customWidth="1"/>
    <col min="41" max="41" width="16.42578125" style="1" hidden="1" customWidth="1"/>
    <col min="42" max="43" width="16.42578125" style="1" customWidth="1"/>
    <col min="44" max="44" width="21.42578125" style="1" customWidth="1"/>
    <col min="45" max="45" width="39.42578125" style="1" customWidth="1"/>
    <col min="46" max="16384" width="10.85546875" style="1"/>
  </cols>
  <sheetData>
    <row r="1" spans="1:47" s="30" customFormat="1" ht="70.150000000000006" customHeight="1" x14ac:dyDescent="0.25">
      <c r="A1" s="123" t="s">
        <v>0</v>
      </c>
      <c r="B1" s="124"/>
      <c r="C1" s="124"/>
      <c r="D1" s="124"/>
      <c r="E1" s="124"/>
      <c r="F1" s="124"/>
      <c r="G1" s="124"/>
      <c r="H1" s="124"/>
      <c r="I1" s="124"/>
      <c r="J1" s="124"/>
      <c r="K1" s="124"/>
      <c r="L1" s="125" t="s">
        <v>1</v>
      </c>
      <c r="M1" s="126"/>
      <c r="N1" s="126"/>
      <c r="O1" s="126"/>
      <c r="P1" s="126"/>
      <c r="Q1" s="53"/>
    </row>
    <row r="2" spans="1:47" s="32" customFormat="1" ht="23.45" customHeight="1" x14ac:dyDescent="0.25">
      <c r="A2" s="128" t="s">
        <v>2</v>
      </c>
      <c r="B2" s="129"/>
      <c r="C2" s="129"/>
      <c r="D2" s="129"/>
      <c r="E2" s="129"/>
      <c r="F2" s="129"/>
      <c r="G2" s="129"/>
      <c r="H2" s="129"/>
      <c r="I2" s="129"/>
      <c r="J2" s="129"/>
      <c r="K2" s="129"/>
      <c r="L2" s="31"/>
      <c r="M2" s="31"/>
      <c r="N2" s="31"/>
      <c r="O2" s="31"/>
      <c r="P2" s="31"/>
      <c r="Q2" s="54"/>
    </row>
    <row r="3" spans="1:47" s="30" customFormat="1" x14ac:dyDescent="0.25">
      <c r="Q3" s="53"/>
    </row>
    <row r="4" spans="1:47" s="30" customFormat="1" ht="29.1" customHeight="1" x14ac:dyDescent="0.25">
      <c r="F4" s="130" t="s">
        <v>3</v>
      </c>
      <c r="G4" s="131"/>
      <c r="H4" s="131"/>
      <c r="I4" s="131"/>
      <c r="J4" s="131"/>
      <c r="K4" s="132"/>
      <c r="Q4" s="53"/>
    </row>
    <row r="5" spans="1:47" s="30" customFormat="1" ht="15" customHeight="1" x14ac:dyDescent="0.25">
      <c r="F5" s="2" t="s">
        <v>4</v>
      </c>
      <c r="G5" s="2" t="s">
        <v>5</v>
      </c>
      <c r="H5" s="130" t="s">
        <v>6</v>
      </c>
      <c r="I5" s="131"/>
      <c r="J5" s="131"/>
      <c r="K5" s="132"/>
      <c r="Q5" s="53"/>
    </row>
    <row r="6" spans="1:47" s="30" customFormat="1" x14ac:dyDescent="0.25">
      <c r="F6" s="29">
        <v>1</v>
      </c>
      <c r="G6" s="29" t="s">
        <v>7</v>
      </c>
      <c r="H6" s="133" t="s">
        <v>8</v>
      </c>
      <c r="I6" s="133"/>
      <c r="J6" s="133"/>
      <c r="K6" s="133"/>
      <c r="Q6" s="53"/>
    </row>
    <row r="7" spans="1:47" s="30" customFormat="1" ht="47.25" customHeight="1" x14ac:dyDescent="0.25">
      <c r="F7" s="29">
        <v>2</v>
      </c>
      <c r="G7" s="29" t="s">
        <v>255</v>
      </c>
      <c r="H7" s="133" t="s">
        <v>258</v>
      </c>
      <c r="I7" s="133"/>
      <c r="J7" s="133"/>
      <c r="K7" s="133"/>
      <c r="Q7" s="53"/>
    </row>
    <row r="8" spans="1:47" s="30" customFormat="1" ht="65.25" customHeight="1" x14ac:dyDescent="0.25">
      <c r="F8" s="29">
        <v>3</v>
      </c>
      <c r="G8" s="29" t="s">
        <v>259</v>
      </c>
      <c r="H8" s="133" t="s">
        <v>260</v>
      </c>
      <c r="I8" s="133"/>
      <c r="J8" s="133"/>
      <c r="K8" s="133"/>
      <c r="Q8" s="53"/>
    </row>
    <row r="9" spans="1:47" s="30" customFormat="1" x14ac:dyDescent="0.25">
      <c r="Q9" s="53"/>
    </row>
    <row r="10" spans="1:47" ht="14.45" customHeight="1" x14ac:dyDescent="0.25">
      <c r="A10" s="122" t="s">
        <v>9</v>
      </c>
      <c r="B10" s="122"/>
      <c r="C10" s="122" t="s">
        <v>10</v>
      </c>
      <c r="D10" s="122" t="s">
        <v>11</v>
      </c>
      <c r="E10" s="122"/>
      <c r="F10" s="122"/>
      <c r="G10" s="127" t="s">
        <v>12</v>
      </c>
      <c r="H10" s="127"/>
      <c r="I10" s="127"/>
      <c r="J10" s="127"/>
      <c r="K10" s="127"/>
      <c r="L10" s="127"/>
      <c r="M10" s="127"/>
      <c r="N10" s="127"/>
      <c r="O10" s="127"/>
      <c r="P10" s="127"/>
      <c r="Q10" s="127"/>
      <c r="R10" s="122" t="s">
        <v>13</v>
      </c>
      <c r="S10" s="122"/>
      <c r="T10" s="122"/>
      <c r="U10" s="122"/>
      <c r="V10" s="92" t="s">
        <v>14</v>
      </c>
      <c r="W10" s="93"/>
      <c r="X10" s="93"/>
      <c r="Y10" s="93"/>
      <c r="Z10" s="94"/>
      <c r="AA10" s="98" t="s">
        <v>15</v>
      </c>
      <c r="AB10" s="99"/>
      <c r="AC10" s="99"/>
      <c r="AD10" s="99"/>
      <c r="AE10" s="100"/>
      <c r="AF10" s="104" t="s">
        <v>16</v>
      </c>
      <c r="AG10" s="105"/>
      <c r="AH10" s="105"/>
      <c r="AI10" s="105"/>
      <c r="AJ10" s="106"/>
      <c r="AK10" s="110" t="s">
        <v>17</v>
      </c>
      <c r="AL10" s="111"/>
      <c r="AM10" s="111"/>
      <c r="AN10" s="111"/>
      <c r="AO10" s="112"/>
      <c r="AP10" s="116" t="s">
        <v>18</v>
      </c>
      <c r="AQ10" s="117"/>
      <c r="AR10" s="117"/>
      <c r="AS10" s="118"/>
    </row>
    <row r="11" spans="1:47" ht="14.45" customHeight="1" x14ac:dyDescent="0.25">
      <c r="A11" s="122"/>
      <c r="B11" s="122"/>
      <c r="C11" s="122"/>
      <c r="D11" s="122"/>
      <c r="E11" s="122"/>
      <c r="F11" s="122"/>
      <c r="G11" s="127"/>
      <c r="H11" s="127"/>
      <c r="I11" s="127"/>
      <c r="J11" s="127"/>
      <c r="K11" s="127"/>
      <c r="L11" s="127"/>
      <c r="M11" s="127"/>
      <c r="N11" s="127"/>
      <c r="O11" s="127"/>
      <c r="P11" s="127"/>
      <c r="Q11" s="127"/>
      <c r="R11" s="122"/>
      <c r="S11" s="122"/>
      <c r="T11" s="122"/>
      <c r="U11" s="122"/>
      <c r="V11" s="95"/>
      <c r="W11" s="96"/>
      <c r="X11" s="96"/>
      <c r="Y11" s="96"/>
      <c r="Z11" s="97"/>
      <c r="AA11" s="101"/>
      <c r="AB11" s="102"/>
      <c r="AC11" s="102"/>
      <c r="AD11" s="102"/>
      <c r="AE11" s="103"/>
      <c r="AF11" s="107"/>
      <c r="AG11" s="108"/>
      <c r="AH11" s="108"/>
      <c r="AI11" s="108"/>
      <c r="AJ11" s="109"/>
      <c r="AK11" s="113"/>
      <c r="AL11" s="114"/>
      <c r="AM11" s="114"/>
      <c r="AN11" s="114"/>
      <c r="AO11" s="115"/>
      <c r="AP11" s="119"/>
      <c r="AQ11" s="120"/>
      <c r="AR11" s="120"/>
      <c r="AS11" s="121"/>
    </row>
    <row r="12" spans="1:47" ht="45" x14ac:dyDescent="0.25">
      <c r="A12" s="2" t="s">
        <v>19</v>
      </c>
      <c r="B12" s="2" t="s">
        <v>20</v>
      </c>
      <c r="C12" s="122"/>
      <c r="D12" s="2" t="s">
        <v>21</v>
      </c>
      <c r="E12" s="2" t="s">
        <v>22</v>
      </c>
      <c r="F12" s="2" t="s">
        <v>23</v>
      </c>
      <c r="G12" s="17" t="s">
        <v>24</v>
      </c>
      <c r="H12" s="17" t="s">
        <v>25</v>
      </c>
      <c r="I12" s="17" t="s">
        <v>26</v>
      </c>
      <c r="J12" s="58" t="s">
        <v>27</v>
      </c>
      <c r="K12" s="58" t="s">
        <v>28</v>
      </c>
      <c r="L12" s="17" t="s">
        <v>29</v>
      </c>
      <c r="M12" s="17" t="s">
        <v>30</v>
      </c>
      <c r="N12" s="17" t="s">
        <v>31</v>
      </c>
      <c r="O12" s="17" t="s">
        <v>32</v>
      </c>
      <c r="P12" s="17" t="s">
        <v>33</v>
      </c>
      <c r="Q12" s="17" t="s">
        <v>34</v>
      </c>
      <c r="R12" s="2" t="s">
        <v>35</v>
      </c>
      <c r="S12" s="2" t="s">
        <v>36</v>
      </c>
      <c r="T12" s="2" t="s">
        <v>37</v>
      </c>
      <c r="U12" s="2" t="s">
        <v>38</v>
      </c>
      <c r="V12" s="3" t="s">
        <v>39</v>
      </c>
      <c r="W12" s="3" t="s">
        <v>40</v>
      </c>
      <c r="X12" s="3" t="s">
        <v>41</v>
      </c>
      <c r="Y12" s="3" t="s">
        <v>42</v>
      </c>
      <c r="Z12" s="3" t="s">
        <v>43</v>
      </c>
      <c r="AA12" s="20" t="s">
        <v>39</v>
      </c>
      <c r="AB12" s="20" t="s">
        <v>40</v>
      </c>
      <c r="AC12" s="20" t="s">
        <v>41</v>
      </c>
      <c r="AD12" s="20" t="s">
        <v>42</v>
      </c>
      <c r="AE12" s="20" t="s">
        <v>43</v>
      </c>
      <c r="AF12" s="21" t="s">
        <v>39</v>
      </c>
      <c r="AG12" s="21" t="s">
        <v>40</v>
      </c>
      <c r="AH12" s="21" t="s">
        <v>41</v>
      </c>
      <c r="AI12" s="21" t="s">
        <v>42</v>
      </c>
      <c r="AJ12" s="21" t="s">
        <v>43</v>
      </c>
      <c r="AK12" s="22" t="s">
        <v>39</v>
      </c>
      <c r="AL12" s="22" t="s">
        <v>40</v>
      </c>
      <c r="AM12" s="22" t="s">
        <v>41</v>
      </c>
      <c r="AN12" s="22" t="s">
        <v>42</v>
      </c>
      <c r="AO12" s="22" t="s">
        <v>43</v>
      </c>
      <c r="AP12" s="4" t="s">
        <v>39</v>
      </c>
      <c r="AQ12" s="4" t="s">
        <v>40</v>
      </c>
      <c r="AR12" s="4" t="s">
        <v>41</v>
      </c>
      <c r="AS12" s="4" t="s">
        <v>42</v>
      </c>
    </row>
    <row r="13" spans="1:47" s="26" customFormat="1" ht="165" x14ac:dyDescent="0.25">
      <c r="A13" s="19">
        <v>4</v>
      </c>
      <c r="B13" s="18" t="s">
        <v>44</v>
      </c>
      <c r="C13" s="18" t="s">
        <v>45</v>
      </c>
      <c r="D13" s="23" t="s">
        <v>46</v>
      </c>
      <c r="E13" s="18" t="s">
        <v>47</v>
      </c>
      <c r="F13" s="18" t="s">
        <v>48</v>
      </c>
      <c r="G13" s="18" t="s">
        <v>49</v>
      </c>
      <c r="H13" s="18" t="s">
        <v>50</v>
      </c>
      <c r="I13" s="27" t="s">
        <v>51</v>
      </c>
      <c r="J13" s="59" t="s">
        <v>52</v>
      </c>
      <c r="K13" s="59" t="s">
        <v>53</v>
      </c>
      <c r="L13" s="40">
        <v>0</v>
      </c>
      <c r="M13" s="40">
        <v>0.1</v>
      </c>
      <c r="N13" s="40">
        <v>0.2</v>
      </c>
      <c r="O13" s="40">
        <v>0.4</v>
      </c>
      <c r="P13" s="40">
        <f t="shared" ref="P13:P19" si="0">O13</f>
        <v>0.4</v>
      </c>
      <c r="Q13" s="19" t="s">
        <v>54</v>
      </c>
      <c r="R13" s="18" t="s">
        <v>55</v>
      </c>
      <c r="S13" s="33" t="s">
        <v>56</v>
      </c>
      <c r="T13" s="33" t="s">
        <v>57</v>
      </c>
      <c r="U13" s="18" t="s">
        <v>58</v>
      </c>
      <c r="V13" s="65" t="s">
        <v>59</v>
      </c>
      <c r="W13" s="65" t="s">
        <v>59</v>
      </c>
      <c r="X13" s="65" t="s">
        <v>59</v>
      </c>
      <c r="Y13" s="65" t="s">
        <v>59</v>
      </c>
      <c r="Z13" s="65" t="s">
        <v>59</v>
      </c>
      <c r="AA13" s="25">
        <f t="shared" ref="AA13:AA27" si="1">M13</f>
        <v>0.1</v>
      </c>
      <c r="AB13" s="18"/>
      <c r="AC13" s="18">
        <f>IF(AB13/AA13&gt;100%,100%,AB13/AA13)</f>
        <v>0</v>
      </c>
      <c r="AD13" s="18"/>
      <c r="AE13" s="18"/>
      <c r="AF13" s="25">
        <f t="shared" ref="AF13:AF27" si="2">N13</f>
        <v>0.2</v>
      </c>
      <c r="AG13" s="18"/>
      <c r="AH13" s="18">
        <f>IF(AG13/AF13&gt;100%,100%,AG13/AF13)</f>
        <v>0</v>
      </c>
      <c r="AI13" s="18"/>
      <c r="AJ13" s="18"/>
      <c r="AK13" s="25">
        <f t="shared" ref="AK13:AK27" si="3">O13</f>
        <v>0.4</v>
      </c>
      <c r="AL13" s="18"/>
      <c r="AM13" s="18">
        <f>IF(AL13/AK13&gt;100%,100%,AL13/AK13)</f>
        <v>0</v>
      </c>
      <c r="AN13" s="18"/>
      <c r="AO13" s="18"/>
      <c r="AP13" s="66">
        <f t="shared" ref="AP13:AP27" si="4">P13</f>
        <v>0.4</v>
      </c>
      <c r="AQ13" s="73">
        <f>IFERROR(MAX(W13,AB13,AG13,AL13),0)</f>
        <v>0</v>
      </c>
      <c r="AR13" s="67">
        <f>IF(AQ13/AP13&gt;100%,100%,AQ13/AP13)</f>
        <v>0</v>
      </c>
      <c r="AS13" s="79" t="s">
        <v>60</v>
      </c>
      <c r="AU13" s="78"/>
    </row>
    <row r="14" spans="1:47" s="26" customFormat="1" ht="120" x14ac:dyDescent="0.25">
      <c r="A14" s="19">
        <v>3</v>
      </c>
      <c r="B14" s="18" t="s">
        <v>61</v>
      </c>
      <c r="C14" s="33" t="s">
        <v>62</v>
      </c>
      <c r="D14" s="37" t="s">
        <v>63</v>
      </c>
      <c r="E14" s="33" t="s">
        <v>64</v>
      </c>
      <c r="F14" s="33" t="s">
        <v>48</v>
      </c>
      <c r="G14" s="33" t="s">
        <v>65</v>
      </c>
      <c r="H14" s="33" t="s">
        <v>66</v>
      </c>
      <c r="I14" s="33" t="s">
        <v>67</v>
      </c>
      <c r="J14" s="60" t="s">
        <v>52</v>
      </c>
      <c r="K14" s="60" t="s">
        <v>53</v>
      </c>
      <c r="L14" s="41">
        <v>0.05</v>
      </c>
      <c r="M14" s="41">
        <v>0.2</v>
      </c>
      <c r="N14" s="41">
        <v>0.4</v>
      </c>
      <c r="O14" s="41">
        <v>0.68</v>
      </c>
      <c r="P14" s="41">
        <f t="shared" si="0"/>
        <v>0.68</v>
      </c>
      <c r="Q14" s="29" t="s">
        <v>54</v>
      </c>
      <c r="R14" s="33" t="s">
        <v>68</v>
      </c>
      <c r="S14" s="33" t="s">
        <v>69</v>
      </c>
      <c r="T14" s="33" t="s">
        <v>70</v>
      </c>
      <c r="U14" s="18" t="s">
        <v>58</v>
      </c>
      <c r="V14" s="66">
        <f t="shared" ref="V14:V27" si="5">L14</f>
        <v>0.05</v>
      </c>
      <c r="W14" s="88">
        <v>0.1477</v>
      </c>
      <c r="X14" s="67">
        <f t="shared" ref="X14:X27" si="6">IF(W14/V14&gt;100%,100%,W14/V14)</f>
        <v>1</v>
      </c>
      <c r="Y14" s="87" t="s">
        <v>71</v>
      </c>
      <c r="Z14" s="65" t="s">
        <v>72</v>
      </c>
      <c r="AA14" s="25">
        <f t="shared" si="1"/>
        <v>0.2</v>
      </c>
      <c r="AB14" s="18"/>
      <c r="AC14" s="18">
        <f t="shared" ref="AC14:AC35" si="7">IF(AB14/AA14&gt;100%,100%,AB14/AA14)</f>
        <v>0</v>
      </c>
      <c r="AD14" s="18"/>
      <c r="AE14" s="18"/>
      <c r="AF14" s="25">
        <f t="shared" si="2"/>
        <v>0.4</v>
      </c>
      <c r="AG14" s="18"/>
      <c r="AH14" s="18">
        <f t="shared" ref="AH14:AH35" si="8">IF(AG14/AF14&gt;100%,100%,AG14/AF14)</f>
        <v>0</v>
      </c>
      <c r="AI14" s="18"/>
      <c r="AJ14" s="18"/>
      <c r="AK14" s="25">
        <f t="shared" si="3"/>
        <v>0.68</v>
      </c>
      <c r="AL14" s="18"/>
      <c r="AM14" s="18">
        <f t="shared" ref="AM14:AM35" si="9">IF(AL14/AK14&gt;100%,100%,AL14/AK14)</f>
        <v>0</v>
      </c>
      <c r="AN14" s="18"/>
      <c r="AO14" s="18"/>
      <c r="AP14" s="66">
        <f t="shared" si="4"/>
        <v>0.68</v>
      </c>
      <c r="AQ14" s="73">
        <f>IFERROR(MAX(W14,AB14,AG14,AL14),0)</f>
        <v>0.1477</v>
      </c>
      <c r="AR14" s="67">
        <f t="shared" ref="AR14:AR27" si="10">IF(AQ14/AP14&gt;100%,100%,AQ14/AP14)</f>
        <v>0.21720588235294117</v>
      </c>
      <c r="AS14" s="18" t="s">
        <v>73</v>
      </c>
    </row>
    <row r="15" spans="1:47" s="26" customFormat="1" ht="135" x14ac:dyDescent="0.25">
      <c r="A15" s="19">
        <v>3</v>
      </c>
      <c r="B15" s="18" t="s">
        <v>61</v>
      </c>
      <c r="C15" s="33" t="s">
        <v>62</v>
      </c>
      <c r="D15" s="37" t="s">
        <v>74</v>
      </c>
      <c r="E15" s="33" t="s">
        <v>75</v>
      </c>
      <c r="F15" s="33" t="s">
        <v>48</v>
      </c>
      <c r="G15" s="33" t="s">
        <v>76</v>
      </c>
      <c r="H15" s="33" t="s">
        <v>77</v>
      </c>
      <c r="I15" s="33" t="s">
        <v>78</v>
      </c>
      <c r="J15" s="60" t="s">
        <v>52</v>
      </c>
      <c r="K15" s="60" t="s">
        <v>53</v>
      </c>
      <c r="L15" s="41">
        <v>0.12</v>
      </c>
      <c r="M15" s="41">
        <v>0.3</v>
      </c>
      <c r="N15" s="41">
        <v>0.48</v>
      </c>
      <c r="O15" s="41">
        <v>0.65</v>
      </c>
      <c r="P15" s="41">
        <f t="shared" si="0"/>
        <v>0.65</v>
      </c>
      <c r="Q15" s="29" t="s">
        <v>54</v>
      </c>
      <c r="R15" s="33" t="s">
        <v>68</v>
      </c>
      <c r="S15" s="33" t="s">
        <v>69</v>
      </c>
      <c r="T15" s="33" t="s">
        <v>70</v>
      </c>
      <c r="U15" s="18" t="s">
        <v>58</v>
      </c>
      <c r="V15" s="66">
        <f t="shared" si="5"/>
        <v>0.12</v>
      </c>
      <c r="W15" s="88">
        <v>0.10150000000000001</v>
      </c>
      <c r="X15" s="67">
        <f t="shared" si="6"/>
        <v>0.84583333333333344</v>
      </c>
      <c r="Y15" s="87" t="s">
        <v>79</v>
      </c>
      <c r="Z15" s="65" t="s">
        <v>72</v>
      </c>
      <c r="AA15" s="25">
        <f t="shared" si="1"/>
        <v>0.3</v>
      </c>
      <c r="AB15" s="18"/>
      <c r="AC15" s="18">
        <f t="shared" si="7"/>
        <v>0</v>
      </c>
      <c r="AD15" s="18"/>
      <c r="AE15" s="18"/>
      <c r="AF15" s="25">
        <f t="shared" si="2"/>
        <v>0.48</v>
      </c>
      <c r="AG15" s="18"/>
      <c r="AH15" s="18">
        <f t="shared" si="8"/>
        <v>0</v>
      </c>
      <c r="AI15" s="18"/>
      <c r="AJ15" s="18"/>
      <c r="AK15" s="25">
        <f t="shared" si="3"/>
        <v>0.65</v>
      </c>
      <c r="AL15" s="18"/>
      <c r="AM15" s="18">
        <f t="shared" si="9"/>
        <v>0</v>
      </c>
      <c r="AN15" s="18"/>
      <c r="AO15" s="18"/>
      <c r="AP15" s="66">
        <f t="shared" si="4"/>
        <v>0.65</v>
      </c>
      <c r="AQ15" s="73">
        <f>IFERROR(MAX(W15,AB15,AG15,AL15),0)</f>
        <v>0.10150000000000001</v>
      </c>
      <c r="AR15" s="67">
        <f t="shared" si="10"/>
        <v>0.15615384615384617</v>
      </c>
      <c r="AS15" s="18" t="s">
        <v>80</v>
      </c>
    </row>
    <row r="16" spans="1:47" s="26" customFormat="1" ht="90" x14ac:dyDescent="0.25">
      <c r="A16" s="19">
        <v>3</v>
      </c>
      <c r="B16" s="18" t="s">
        <v>61</v>
      </c>
      <c r="C16" s="33" t="s">
        <v>62</v>
      </c>
      <c r="D16" s="37" t="s">
        <v>81</v>
      </c>
      <c r="E16" s="33" t="s">
        <v>82</v>
      </c>
      <c r="F16" s="33" t="s">
        <v>48</v>
      </c>
      <c r="G16" s="33" t="s">
        <v>83</v>
      </c>
      <c r="H16" s="33" t="s">
        <v>84</v>
      </c>
      <c r="I16" s="38" t="s">
        <v>85</v>
      </c>
      <c r="J16" s="60" t="s">
        <v>52</v>
      </c>
      <c r="K16" s="60" t="s">
        <v>53</v>
      </c>
      <c r="L16" s="41">
        <v>0.18</v>
      </c>
      <c r="M16" s="41">
        <v>0.35</v>
      </c>
      <c r="N16" s="41">
        <v>0.7</v>
      </c>
      <c r="O16" s="41">
        <v>0.97</v>
      </c>
      <c r="P16" s="41">
        <f t="shared" si="0"/>
        <v>0.97</v>
      </c>
      <c r="Q16" s="29" t="s">
        <v>54</v>
      </c>
      <c r="R16" s="33" t="s">
        <v>68</v>
      </c>
      <c r="S16" s="33" t="s">
        <v>69</v>
      </c>
      <c r="T16" s="33" t="s">
        <v>70</v>
      </c>
      <c r="U16" s="18" t="s">
        <v>58</v>
      </c>
      <c r="V16" s="66">
        <f t="shared" si="5"/>
        <v>0.18</v>
      </c>
      <c r="W16" s="88">
        <v>0.16350000000000001</v>
      </c>
      <c r="X16" s="67">
        <f t="shared" si="6"/>
        <v>0.90833333333333344</v>
      </c>
      <c r="Y16" s="87" t="s">
        <v>86</v>
      </c>
      <c r="Z16" s="65" t="s">
        <v>87</v>
      </c>
      <c r="AA16" s="25">
        <f t="shared" si="1"/>
        <v>0.35</v>
      </c>
      <c r="AB16" s="18"/>
      <c r="AC16" s="18">
        <f t="shared" si="7"/>
        <v>0</v>
      </c>
      <c r="AD16" s="18"/>
      <c r="AE16" s="18"/>
      <c r="AF16" s="25">
        <f t="shared" si="2"/>
        <v>0.7</v>
      </c>
      <c r="AG16" s="18"/>
      <c r="AH16" s="18">
        <f t="shared" si="8"/>
        <v>0</v>
      </c>
      <c r="AI16" s="18"/>
      <c r="AJ16" s="18"/>
      <c r="AK16" s="25">
        <f t="shared" si="3"/>
        <v>0.97</v>
      </c>
      <c r="AL16" s="18"/>
      <c r="AM16" s="18">
        <f t="shared" si="9"/>
        <v>0</v>
      </c>
      <c r="AN16" s="18"/>
      <c r="AO16" s="18"/>
      <c r="AP16" s="66">
        <f t="shared" si="4"/>
        <v>0.97</v>
      </c>
      <c r="AQ16" s="73">
        <f>IFERROR(MAX(W16,AB16,AG16,AL16),0)</f>
        <v>0.16350000000000001</v>
      </c>
      <c r="AR16" s="67">
        <f t="shared" si="10"/>
        <v>0.16855670103092785</v>
      </c>
      <c r="AS16" s="18" t="s">
        <v>88</v>
      </c>
    </row>
    <row r="17" spans="1:45" s="26" customFormat="1" ht="105" x14ac:dyDescent="0.25">
      <c r="A17" s="19">
        <v>3</v>
      </c>
      <c r="B17" s="18" t="s">
        <v>61</v>
      </c>
      <c r="C17" s="33" t="s">
        <v>62</v>
      </c>
      <c r="D17" s="37" t="s">
        <v>89</v>
      </c>
      <c r="E17" s="33" t="s">
        <v>90</v>
      </c>
      <c r="F17" s="33" t="s">
        <v>48</v>
      </c>
      <c r="G17" s="33" t="s">
        <v>91</v>
      </c>
      <c r="H17" s="33" t="s">
        <v>92</v>
      </c>
      <c r="I17" s="38" t="s">
        <v>93</v>
      </c>
      <c r="J17" s="60" t="s">
        <v>52</v>
      </c>
      <c r="K17" s="60" t="s">
        <v>53</v>
      </c>
      <c r="L17" s="41">
        <v>0.04</v>
      </c>
      <c r="M17" s="41">
        <v>0.15</v>
      </c>
      <c r="N17" s="41">
        <v>0.33</v>
      </c>
      <c r="O17" s="41">
        <v>0.51</v>
      </c>
      <c r="P17" s="41">
        <f t="shared" si="0"/>
        <v>0.51</v>
      </c>
      <c r="Q17" s="29" t="s">
        <v>54</v>
      </c>
      <c r="R17" s="33" t="s">
        <v>68</v>
      </c>
      <c r="S17" s="33" t="s">
        <v>69</v>
      </c>
      <c r="T17" s="33" t="s">
        <v>70</v>
      </c>
      <c r="U17" s="18" t="s">
        <v>58</v>
      </c>
      <c r="V17" s="66">
        <f t="shared" si="5"/>
        <v>0.04</v>
      </c>
      <c r="W17" s="88">
        <v>6.0000000000000001E-3</v>
      </c>
      <c r="X17" s="67">
        <f t="shared" si="6"/>
        <v>0.15</v>
      </c>
      <c r="Y17" s="87" t="s">
        <v>94</v>
      </c>
      <c r="Z17" s="65" t="s">
        <v>87</v>
      </c>
      <c r="AA17" s="25">
        <f t="shared" si="1"/>
        <v>0.15</v>
      </c>
      <c r="AB17" s="18"/>
      <c r="AC17" s="18">
        <f t="shared" si="7"/>
        <v>0</v>
      </c>
      <c r="AD17" s="18"/>
      <c r="AE17" s="18"/>
      <c r="AF17" s="25">
        <f t="shared" si="2"/>
        <v>0.33</v>
      </c>
      <c r="AG17" s="18"/>
      <c r="AH17" s="18">
        <f t="shared" si="8"/>
        <v>0</v>
      </c>
      <c r="AI17" s="18"/>
      <c r="AJ17" s="18"/>
      <c r="AK17" s="25">
        <f t="shared" si="3"/>
        <v>0.51</v>
      </c>
      <c r="AL17" s="18"/>
      <c r="AM17" s="18">
        <f t="shared" si="9"/>
        <v>0</v>
      </c>
      <c r="AN17" s="18"/>
      <c r="AO17" s="18"/>
      <c r="AP17" s="66">
        <f t="shared" si="4"/>
        <v>0.51</v>
      </c>
      <c r="AQ17" s="73">
        <f>IFERROR(MAX(W17,AB17,AG17,AL17),0)</f>
        <v>6.0000000000000001E-3</v>
      </c>
      <c r="AR17" s="67">
        <f t="shared" si="10"/>
        <v>1.1764705882352941E-2</v>
      </c>
      <c r="AS17" s="18" t="s">
        <v>95</v>
      </c>
    </row>
    <row r="18" spans="1:45" s="26" customFormat="1" ht="270" x14ac:dyDescent="0.25">
      <c r="A18" s="19">
        <v>3</v>
      </c>
      <c r="B18" s="18" t="s">
        <v>61</v>
      </c>
      <c r="C18" s="33" t="s">
        <v>62</v>
      </c>
      <c r="D18" s="37" t="s">
        <v>96</v>
      </c>
      <c r="E18" s="33" t="s">
        <v>97</v>
      </c>
      <c r="F18" s="33" t="s">
        <v>48</v>
      </c>
      <c r="G18" s="33" t="s">
        <v>98</v>
      </c>
      <c r="H18" s="33" t="s">
        <v>99</v>
      </c>
      <c r="I18" s="33" t="s">
        <v>100</v>
      </c>
      <c r="J18" s="60" t="s">
        <v>101</v>
      </c>
      <c r="K18" s="60" t="s">
        <v>53</v>
      </c>
      <c r="L18" s="41">
        <v>0.97</v>
      </c>
      <c r="M18" s="41">
        <v>0.97</v>
      </c>
      <c r="N18" s="41">
        <v>0.97</v>
      </c>
      <c r="O18" s="41">
        <v>0.97</v>
      </c>
      <c r="P18" s="41">
        <f t="shared" si="0"/>
        <v>0.97</v>
      </c>
      <c r="Q18" s="29" t="s">
        <v>54</v>
      </c>
      <c r="R18" s="33" t="s">
        <v>68</v>
      </c>
      <c r="S18" s="33" t="s">
        <v>102</v>
      </c>
      <c r="T18" s="33" t="s">
        <v>70</v>
      </c>
      <c r="U18" s="18" t="s">
        <v>58</v>
      </c>
      <c r="V18" s="66">
        <f t="shared" si="5"/>
        <v>0.97</v>
      </c>
      <c r="W18" s="88">
        <v>0.34</v>
      </c>
      <c r="X18" s="67">
        <f t="shared" si="6"/>
        <v>0.3505154639175258</v>
      </c>
      <c r="Y18" s="87" t="s">
        <v>103</v>
      </c>
      <c r="Z18" s="65" t="s">
        <v>104</v>
      </c>
      <c r="AA18" s="25">
        <f t="shared" si="1"/>
        <v>0.97</v>
      </c>
      <c r="AB18" s="18"/>
      <c r="AC18" s="18">
        <f t="shared" si="7"/>
        <v>0</v>
      </c>
      <c r="AD18" s="18"/>
      <c r="AE18" s="18"/>
      <c r="AF18" s="25">
        <f t="shared" si="2"/>
        <v>0.97</v>
      </c>
      <c r="AG18" s="18"/>
      <c r="AH18" s="18">
        <f t="shared" si="8"/>
        <v>0</v>
      </c>
      <c r="AI18" s="18"/>
      <c r="AJ18" s="18"/>
      <c r="AK18" s="25">
        <f t="shared" si="3"/>
        <v>0.97</v>
      </c>
      <c r="AL18" s="18"/>
      <c r="AM18" s="18">
        <f t="shared" si="9"/>
        <v>0</v>
      </c>
      <c r="AN18" s="18"/>
      <c r="AO18" s="18"/>
      <c r="AP18" s="66">
        <f t="shared" si="4"/>
        <v>0.97</v>
      </c>
      <c r="AQ18" s="73">
        <f>IFERROR(AVERAGE(W18,AB18,AG18,AL18)*0.25,0)</f>
        <v>8.5000000000000006E-2</v>
      </c>
      <c r="AR18" s="67">
        <f t="shared" si="10"/>
        <v>8.7628865979381451E-2</v>
      </c>
      <c r="AS18" s="18" t="s">
        <v>105</v>
      </c>
    </row>
    <row r="19" spans="1:45" s="26" customFormat="1" ht="409.5" x14ac:dyDescent="0.25">
      <c r="A19" s="19">
        <v>3</v>
      </c>
      <c r="B19" s="18" t="s">
        <v>61</v>
      </c>
      <c r="C19" s="33" t="s">
        <v>62</v>
      </c>
      <c r="D19" s="37" t="s">
        <v>106</v>
      </c>
      <c r="E19" s="33" t="s">
        <v>107</v>
      </c>
      <c r="F19" s="33" t="s">
        <v>108</v>
      </c>
      <c r="G19" s="33" t="s">
        <v>109</v>
      </c>
      <c r="H19" s="33" t="s">
        <v>110</v>
      </c>
      <c r="I19" s="33" t="s">
        <v>111</v>
      </c>
      <c r="J19" s="60" t="s">
        <v>52</v>
      </c>
      <c r="K19" s="60" t="s">
        <v>53</v>
      </c>
      <c r="L19" s="41">
        <v>0.4</v>
      </c>
      <c r="M19" s="41">
        <v>0.7</v>
      </c>
      <c r="N19" s="41">
        <v>0.9</v>
      </c>
      <c r="O19" s="41">
        <v>1</v>
      </c>
      <c r="P19" s="41">
        <f t="shared" si="0"/>
        <v>1</v>
      </c>
      <c r="Q19" s="29" t="s">
        <v>54</v>
      </c>
      <c r="R19" s="33" t="s">
        <v>68</v>
      </c>
      <c r="S19" s="33" t="s">
        <v>102</v>
      </c>
      <c r="T19" s="33" t="s">
        <v>70</v>
      </c>
      <c r="U19" s="18" t="s">
        <v>58</v>
      </c>
      <c r="V19" s="66">
        <f t="shared" si="5"/>
        <v>0.4</v>
      </c>
      <c r="W19" s="88">
        <v>0.85699999999999998</v>
      </c>
      <c r="X19" s="67">
        <f t="shared" si="6"/>
        <v>1</v>
      </c>
      <c r="Y19" s="89" t="s">
        <v>112</v>
      </c>
      <c r="Z19" s="90" t="s">
        <v>113</v>
      </c>
      <c r="AA19" s="25">
        <f t="shared" si="1"/>
        <v>0.7</v>
      </c>
      <c r="AB19" s="18"/>
      <c r="AC19" s="18">
        <f t="shared" si="7"/>
        <v>0</v>
      </c>
      <c r="AD19" s="18"/>
      <c r="AE19" s="18"/>
      <c r="AF19" s="25">
        <f t="shared" si="2"/>
        <v>0.9</v>
      </c>
      <c r="AG19" s="18"/>
      <c r="AH19" s="18">
        <f t="shared" si="8"/>
        <v>0</v>
      </c>
      <c r="AI19" s="18"/>
      <c r="AJ19" s="18"/>
      <c r="AK19" s="25">
        <f t="shared" si="3"/>
        <v>1</v>
      </c>
      <c r="AL19" s="18"/>
      <c r="AM19" s="18">
        <f t="shared" si="9"/>
        <v>0</v>
      </c>
      <c r="AN19" s="18"/>
      <c r="AO19" s="18"/>
      <c r="AP19" s="66">
        <f t="shared" si="4"/>
        <v>1</v>
      </c>
      <c r="AQ19" s="73">
        <f>IFERROR(MAX(W19,AB19,AG19,AL19),0)</f>
        <v>0.85699999999999998</v>
      </c>
      <c r="AR19" s="67">
        <f t="shared" si="10"/>
        <v>0.85699999999999998</v>
      </c>
      <c r="AS19" s="18" t="s">
        <v>114</v>
      </c>
    </row>
    <row r="20" spans="1:45" s="26" customFormat="1" ht="120" x14ac:dyDescent="0.25">
      <c r="A20" s="19">
        <v>4</v>
      </c>
      <c r="B20" s="18" t="s">
        <v>44</v>
      </c>
      <c r="C20" s="33" t="s">
        <v>115</v>
      </c>
      <c r="D20" s="37" t="s">
        <v>116</v>
      </c>
      <c r="E20" s="33" t="s">
        <v>117</v>
      </c>
      <c r="F20" s="33" t="s">
        <v>48</v>
      </c>
      <c r="G20" s="33" t="s">
        <v>118</v>
      </c>
      <c r="H20" s="33" t="s">
        <v>119</v>
      </c>
      <c r="I20" s="33" t="s">
        <v>120</v>
      </c>
      <c r="J20" s="60" t="s">
        <v>121</v>
      </c>
      <c r="K20" s="60" t="s">
        <v>118</v>
      </c>
      <c r="L20" s="42">
        <v>3060</v>
      </c>
      <c r="M20" s="42">
        <v>3060</v>
      </c>
      <c r="N20" s="42">
        <v>3060</v>
      </c>
      <c r="O20" s="42">
        <v>3060</v>
      </c>
      <c r="P20" s="42">
        <f>SUM(L20:O20)</f>
        <v>12240</v>
      </c>
      <c r="Q20" s="29" t="s">
        <v>54</v>
      </c>
      <c r="R20" s="33" t="s">
        <v>122</v>
      </c>
      <c r="S20" s="33" t="s">
        <v>123</v>
      </c>
      <c r="T20" s="33" t="s">
        <v>124</v>
      </c>
      <c r="U20" s="18" t="s">
        <v>125</v>
      </c>
      <c r="V20" s="68">
        <f t="shared" si="5"/>
        <v>3060</v>
      </c>
      <c r="W20" s="91">
        <v>3010</v>
      </c>
      <c r="X20" s="67">
        <f t="shared" si="6"/>
        <v>0.9836601307189542</v>
      </c>
      <c r="Y20" s="87" t="s">
        <v>126</v>
      </c>
      <c r="Z20" s="65" t="s">
        <v>127</v>
      </c>
      <c r="AA20" s="25">
        <f t="shared" si="1"/>
        <v>3060</v>
      </c>
      <c r="AB20" s="18"/>
      <c r="AC20" s="18">
        <f t="shared" si="7"/>
        <v>0</v>
      </c>
      <c r="AD20" s="18"/>
      <c r="AE20" s="18"/>
      <c r="AF20" s="25">
        <f t="shared" si="2"/>
        <v>3060</v>
      </c>
      <c r="AG20" s="18"/>
      <c r="AH20" s="18">
        <f t="shared" si="8"/>
        <v>0</v>
      </c>
      <c r="AI20" s="18"/>
      <c r="AJ20" s="18"/>
      <c r="AK20" s="25">
        <f t="shared" si="3"/>
        <v>3060</v>
      </c>
      <c r="AL20" s="18"/>
      <c r="AM20" s="18">
        <f t="shared" si="9"/>
        <v>0</v>
      </c>
      <c r="AN20" s="18"/>
      <c r="AO20" s="18"/>
      <c r="AP20" s="68">
        <f t="shared" si="4"/>
        <v>12240</v>
      </c>
      <c r="AQ20" s="74">
        <f t="shared" ref="AQ20:AQ27" si="11">IFERROR(W20+AB20+AG20+AL20,0)</f>
        <v>3010</v>
      </c>
      <c r="AR20" s="67">
        <f t="shared" si="10"/>
        <v>0.24591503267973855</v>
      </c>
      <c r="AS20" s="18" t="s">
        <v>128</v>
      </c>
    </row>
    <row r="21" spans="1:45" s="26" customFormat="1" ht="120" x14ac:dyDescent="0.25">
      <c r="A21" s="19">
        <v>4</v>
      </c>
      <c r="B21" s="18" t="s">
        <v>44</v>
      </c>
      <c r="C21" s="33" t="s">
        <v>115</v>
      </c>
      <c r="D21" s="37" t="s">
        <v>129</v>
      </c>
      <c r="E21" s="33" t="s">
        <v>130</v>
      </c>
      <c r="F21" s="33" t="s">
        <v>48</v>
      </c>
      <c r="G21" s="33" t="s">
        <v>131</v>
      </c>
      <c r="H21" s="33" t="s">
        <v>132</v>
      </c>
      <c r="I21" s="33" t="s">
        <v>120</v>
      </c>
      <c r="J21" s="60" t="s">
        <v>121</v>
      </c>
      <c r="K21" s="60" t="s">
        <v>131</v>
      </c>
      <c r="L21" s="42">
        <v>1020</v>
      </c>
      <c r="M21" s="42">
        <v>1020</v>
      </c>
      <c r="N21" s="42">
        <v>1020</v>
      </c>
      <c r="O21" s="42">
        <v>1020</v>
      </c>
      <c r="P21" s="42">
        <f t="shared" ref="P21:P27" si="12">SUM(L21:O21)</f>
        <v>4080</v>
      </c>
      <c r="Q21" s="29" t="s">
        <v>54</v>
      </c>
      <c r="R21" s="39" t="s">
        <v>133</v>
      </c>
      <c r="S21" s="39" t="s">
        <v>123</v>
      </c>
      <c r="T21" s="33" t="s">
        <v>124</v>
      </c>
      <c r="U21" s="18" t="s">
        <v>125</v>
      </c>
      <c r="V21" s="68">
        <f t="shared" si="5"/>
        <v>1020</v>
      </c>
      <c r="W21" s="91">
        <v>548</v>
      </c>
      <c r="X21" s="67">
        <f t="shared" si="6"/>
        <v>0.53725490196078429</v>
      </c>
      <c r="Y21" s="87" t="s">
        <v>134</v>
      </c>
      <c r="Z21" s="65" t="s">
        <v>127</v>
      </c>
      <c r="AA21" s="25">
        <f t="shared" si="1"/>
        <v>1020</v>
      </c>
      <c r="AB21" s="18"/>
      <c r="AC21" s="18">
        <f t="shared" si="7"/>
        <v>0</v>
      </c>
      <c r="AD21" s="18"/>
      <c r="AE21" s="18"/>
      <c r="AF21" s="25">
        <f t="shared" si="2"/>
        <v>1020</v>
      </c>
      <c r="AG21" s="18"/>
      <c r="AH21" s="18">
        <f t="shared" si="8"/>
        <v>0</v>
      </c>
      <c r="AI21" s="18"/>
      <c r="AJ21" s="18"/>
      <c r="AK21" s="25">
        <f t="shared" si="3"/>
        <v>1020</v>
      </c>
      <c r="AL21" s="18"/>
      <c r="AM21" s="18">
        <f t="shared" si="9"/>
        <v>0</v>
      </c>
      <c r="AN21" s="18"/>
      <c r="AO21" s="18"/>
      <c r="AP21" s="68">
        <f t="shared" si="4"/>
        <v>4080</v>
      </c>
      <c r="AQ21" s="74">
        <f t="shared" si="11"/>
        <v>548</v>
      </c>
      <c r="AR21" s="67">
        <f t="shared" si="10"/>
        <v>0.13431372549019607</v>
      </c>
      <c r="AS21" s="18" t="s">
        <v>135</v>
      </c>
    </row>
    <row r="22" spans="1:45" s="26" customFormat="1" ht="120" x14ac:dyDescent="0.25">
      <c r="A22" s="19">
        <v>4</v>
      </c>
      <c r="B22" s="18" t="s">
        <v>44</v>
      </c>
      <c r="C22" s="33" t="s">
        <v>115</v>
      </c>
      <c r="D22" s="37" t="s">
        <v>136</v>
      </c>
      <c r="E22" s="33" t="s">
        <v>137</v>
      </c>
      <c r="F22" s="33" t="s">
        <v>48</v>
      </c>
      <c r="G22" s="33" t="s">
        <v>138</v>
      </c>
      <c r="H22" s="33" t="s">
        <v>139</v>
      </c>
      <c r="I22" s="33" t="s">
        <v>120</v>
      </c>
      <c r="J22" s="60" t="s">
        <v>121</v>
      </c>
      <c r="K22" s="60" t="s">
        <v>140</v>
      </c>
      <c r="L22" s="42">
        <v>21</v>
      </c>
      <c r="M22" s="42">
        <v>36</v>
      </c>
      <c r="N22" s="42">
        <v>51</v>
      </c>
      <c r="O22" s="42">
        <v>42</v>
      </c>
      <c r="P22" s="42">
        <f t="shared" si="12"/>
        <v>150</v>
      </c>
      <c r="Q22" s="29" t="s">
        <v>54</v>
      </c>
      <c r="R22" s="33" t="s">
        <v>141</v>
      </c>
      <c r="S22" s="33" t="s">
        <v>142</v>
      </c>
      <c r="T22" s="33" t="s">
        <v>124</v>
      </c>
      <c r="U22" s="18" t="s">
        <v>125</v>
      </c>
      <c r="V22" s="68">
        <f t="shared" si="5"/>
        <v>21</v>
      </c>
      <c r="W22" s="91">
        <v>19</v>
      </c>
      <c r="X22" s="67">
        <f t="shared" si="6"/>
        <v>0.90476190476190477</v>
      </c>
      <c r="Y22" s="87" t="s">
        <v>143</v>
      </c>
      <c r="Z22" s="65" t="s">
        <v>127</v>
      </c>
      <c r="AA22" s="25">
        <f t="shared" si="1"/>
        <v>36</v>
      </c>
      <c r="AB22" s="18"/>
      <c r="AC22" s="18">
        <f t="shared" si="7"/>
        <v>0</v>
      </c>
      <c r="AD22" s="18"/>
      <c r="AE22" s="18"/>
      <c r="AF22" s="25">
        <f t="shared" si="2"/>
        <v>51</v>
      </c>
      <c r="AG22" s="18"/>
      <c r="AH22" s="18">
        <f t="shared" si="8"/>
        <v>0</v>
      </c>
      <c r="AI22" s="18"/>
      <c r="AJ22" s="18"/>
      <c r="AK22" s="25">
        <f t="shared" si="3"/>
        <v>42</v>
      </c>
      <c r="AL22" s="18"/>
      <c r="AM22" s="18">
        <f t="shared" si="9"/>
        <v>0</v>
      </c>
      <c r="AN22" s="18"/>
      <c r="AO22" s="18"/>
      <c r="AP22" s="68">
        <f t="shared" si="4"/>
        <v>150</v>
      </c>
      <c r="AQ22" s="74">
        <f t="shared" si="11"/>
        <v>19</v>
      </c>
      <c r="AR22" s="67">
        <f t="shared" si="10"/>
        <v>0.12666666666666668</v>
      </c>
      <c r="AS22" s="18" t="s">
        <v>144</v>
      </c>
    </row>
    <row r="23" spans="1:45" s="26" customFormat="1" ht="120" x14ac:dyDescent="0.25">
      <c r="A23" s="19">
        <v>4</v>
      </c>
      <c r="B23" s="18" t="s">
        <v>44</v>
      </c>
      <c r="C23" s="33" t="s">
        <v>115</v>
      </c>
      <c r="D23" s="37" t="s">
        <v>145</v>
      </c>
      <c r="E23" s="33" t="s">
        <v>146</v>
      </c>
      <c r="F23" s="33" t="s">
        <v>48</v>
      </c>
      <c r="G23" s="33" t="s">
        <v>147</v>
      </c>
      <c r="H23" s="33" t="s">
        <v>148</v>
      </c>
      <c r="I23" s="33" t="s">
        <v>120</v>
      </c>
      <c r="J23" s="60" t="s">
        <v>121</v>
      </c>
      <c r="K23" s="60" t="s">
        <v>149</v>
      </c>
      <c r="L23" s="43">
        <v>24</v>
      </c>
      <c r="M23" s="43">
        <v>39</v>
      </c>
      <c r="N23" s="43">
        <v>54</v>
      </c>
      <c r="O23" s="43">
        <v>40</v>
      </c>
      <c r="P23" s="42">
        <f t="shared" si="12"/>
        <v>157</v>
      </c>
      <c r="Q23" s="29" t="s">
        <v>54</v>
      </c>
      <c r="R23" s="33" t="s">
        <v>141</v>
      </c>
      <c r="S23" s="33" t="s">
        <v>142</v>
      </c>
      <c r="T23" s="33" t="s">
        <v>124</v>
      </c>
      <c r="U23" s="18" t="s">
        <v>125</v>
      </c>
      <c r="V23" s="68">
        <f t="shared" si="5"/>
        <v>24</v>
      </c>
      <c r="W23" s="91">
        <v>7</v>
      </c>
      <c r="X23" s="67">
        <f t="shared" si="6"/>
        <v>0.29166666666666669</v>
      </c>
      <c r="Y23" s="87" t="s">
        <v>150</v>
      </c>
      <c r="Z23" s="65" t="s">
        <v>127</v>
      </c>
      <c r="AA23" s="25">
        <f t="shared" si="1"/>
        <v>39</v>
      </c>
      <c r="AB23" s="18"/>
      <c r="AC23" s="18">
        <f t="shared" si="7"/>
        <v>0</v>
      </c>
      <c r="AD23" s="18"/>
      <c r="AE23" s="18"/>
      <c r="AF23" s="25">
        <f t="shared" si="2"/>
        <v>54</v>
      </c>
      <c r="AG23" s="18"/>
      <c r="AH23" s="18">
        <f t="shared" si="8"/>
        <v>0</v>
      </c>
      <c r="AI23" s="18"/>
      <c r="AJ23" s="18"/>
      <c r="AK23" s="25">
        <f t="shared" si="3"/>
        <v>40</v>
      </c>
      <c r="AL23" s="18"/>
      <c r="AM23" s="18">
        <f t="shared" si="9"/>
        <v>0</v>
      </c>
      <c r="AN23" s="18"/>
      <c r="AO23" s="18"/>
      <c r="AP23" s="68">
        <f t="shared" si="4"/>
        <v>157</v>
      </c>
      <c r="AQ23" s="74">
        <f t="shared" si="11"/>
        <v>7</v>
      </c>
      <c r="AR23" s="67">
        <f t="shared" si="10"/>
        <v>4.4585987261146494E-2</v>
      </c>
      <c r="AS23" s="18" t="s">
        <v>151</v>
      </c>
    </row>
    <row r="24" spans="1:45" s="26" customFormat="1" ht="225" x14ac:dyDescent="0.25">
      <c r="A24" s="19">
        <v>4</v>
      </c>
      <c r="B24" s="18" t="s">
        <v>44</v>
      </c>
      <c r="C24" s="33" t="s">
        <v>115</v>
      </c>
      <c r="D24" s="37" t="s">
        <v>152</v>
      </c>
      <c r="E24" s="33" t="s">
        <v>153</v>
      </c>
      <c r="F24" s="33" t="s">
        <v>48</v>
      </c>
      <c r="G24" s="33" t="s">
        <v>154</v>
      </c>
      <c r="H24" s="33" t="s">
        <v>155</v>
      </c>
      <c r="I24" s="33" t="s">
        <v>120</v>
      </c>
      <c r="J24" s="60" t="s">
        <v>121</v>
      </c>
      <c r="K24" s="60" t="s">
        <v>156</v>
      </c>
      <c r="L24" s="43">
        <v>113</v>
      </c>
      <c r="M24" s="43">
        <v>189</v>
      </c>
      <c r="N24" s="43">
        <v>189</v>
      </c>
      <c r="O24" s="43">
        <v>138</v>
      </c>
      <c r="P24" s="42">
        <f>SUM(L24:O24)</f>
        <v>629</v>
      </c>
      <c r="Q24" s="29" t="s">
        <v>54</v>
      </c>
      <c r="R24" s="33" t="s">
        <v>157</v>
      </c>
      <c r="S24" s="33" t="s">
        <v>158</v>
      </c>
      <c r="T24" s="33" t="s">
        <v>124</v>
      </c>
      <c r="U24" s="18" t="s">
        <v>125</v>
      </c>
      <c r="V24" s="68">
        <f t="shared" si="5"/>
        <v>113</v>
      </c>
      <c r="W24" s="91">
        <v>283</v>
      </c>
      <c r="X24" s="67">
        <f t="shared" si="6"/>
        <v>1</v>
      </c>
      <c r="Y24" s="87" t="s">
        <v>159</v>
      </c>
      <c r="Z24" s="65" t="s">
        <v>160</v>
      </c>
      <c r="AA24" s="25">
        <f t="shared" si="1"/>
        <v>189</v>
      </c>
      <c r="AB24" s="18"/>
      <c r="AC24" s="18">
        <f t="shared" si="7"/>
        <v>0</v>
      </c>
      <c r="AD24" s="18"/>
      <c r="AE24" s="18"/>
      <c r="AF24" s="25">
        <f t="shared" si="2"/>
        <v>189</v>
      </c>
      <c r="AG24" s="18"/>
      <c r="AH24" s="18">
        <f t="shared" si="8"/>
        <v>0</v>
      </c>
      <c r="AI24" s="18"/>
      <c r="AJ24" s="18"/>
      <c r="AK24" s="25">
        <f t="shared" si="3"/>
        <v>138</v>
      </c>
      <c r="AL24" s="18"/>
      <c r="AM24" s="18">
        <f t="shared" si="9"/>
        <v>0</v>
      </c>
      <c r="AN24" s="18"/>
      <c r="AO24" s="18"/>
      <c r="AP24" s="68">
        <f t="shared" si="4"/>
        <v>629</v>
      </c>
      <c r="AQ24" s="74">
        <f t="shared" si="11"/>
        <v>283</v>
      </c>
      <c r="AR24" s="67">
        <f t="shared" si="10"/>
        <v>0.44992050874403816</v>
      </c>
      <c r="AS24" s="18" t="s">
        <v>161</v>
      </c>
    </row>
    <row r="25" spans="1:45" s="26" customFormat="1" ht="240" x14ac:dyDescent="0.25">
      <c r="A25" s="19">
        <v>4</v>
      </c>
      <c r="B25" s="18" t="s">
        <v>44</v>
      </c>
      <c r="C25" s="33" t="s">
        <v>115</v>
      </c>
      <c r="D25" s="37" t="s">
        <v>162</v>
      </c>
      <c r="E25" s="33" t="s">
        <v>163</v>
      </c>
      <c r="F25" s="33" t="s">
        <v>48</v>
      </c>
      <c r="G25" s="33" t="s">
        <v>164</v>
      </c>
      <c r="H25" s="33" t="s">
        <v>165</v>
      </c>
      <c r="I25" s="33" t="s">
        <v>120</v>
      </c>
      <c r="J25" s="60" t="s">
        <v>121</v>
      </c>
      <c r="K25" s="60" t="s">
        <v>156</v>
      </c>
      <c r="L25" s="42">
        <v>64</v>
      </c>
      <c r="M25" s="42">
        <v>105</v>
      </c>
      <c r="N25" s="42">
        <v>105</v>
      </c>
      <c r="O25" s="42">
        <v>77</v>
      </c>
      <c r="P25" s="42">
        <f t="shared" si="12"/>
        <v>351</v>
      </c>
      <c r="Q25" s="29" t="s">
        <v>54</v>
      </c>
      <c r="R25" s="33" t="s">
        <v>166</v>
      </c>
      <c r="S25" s="33" t="s">
        <v>158</v>
      </c>
      <c r="T25" s="33" t="s">
        <v>124</v>
      </c>
      <c r="U25" s="18" t="s">
        <v>125</v>
      </c>
      <c r="V25" s="68">
        <f t="shared" si="5"/>
        <v>64</v>
      </c>
      <c r="W25" s="91">
        <v>73</v>
      </c>
      <c r="X25" s="67">
        <f t="shared" si="6"/>
        <v>1</v>
      </c>
      <c r="Y25" s="33" t="s">
        <v>167</v>
      </c>
      <c r="Z25" s="65" t="s">
        <v>168</v>
      </c>
      <c r="AA25" s="25">
        <f t="shared" si="1"/>
        <v>105</v>
      </c>
      <c r="AB25" s="18"/>
      <c r="AC25" s="18">
        <f t="shared" si="7"/>
        <v>0</v>
      </c>
      <c r="AD25" s="18"/>
      <c r="AE25" s="18"/>
      <c r="AF25" s="25">
        <f t="shared" si="2"/>
        <v>105</v>
      </c>
      <c r="AG25" s="18"/>
      <c r="AH25" s="18">
        <f t="shared" si="8"/>
        <v>0</v>
      </c>
      <c r="AI25" s="18"/>
      <c r="AJ25" s="18"/>
      <c r="AK25" s="25">
        <f t="shared" si="3"/>
        <v>77</v>
      </c>
      <c r="AL25" s="18"/>
      <c r="AM25" s="18">
        <f t="shared" si="9"/>
        <v>0</v>
      </c>
      <c r="AN25" s="18"/>
      <c r="AO25" s="18"/>
      <c r="AP25" s="68">
        <f t="shared" si="4"/>
        <v>351</v>
      </c>
      <c r="AQ25" s="74">
        <f t="shared" si="11"/>
        <v>73</v>
      </c>
      <c r="AR25" s="67">
        <f t="shared" si="10"/>
        <v>0.20797720797720798</v>
      </c>
      <c r="AS25" s="18" t="s">
        <v>169</v>
      </c>
    </row>
    <row r="26" spans="1:45" s="26" customFormat="1" ht="90" x14ac:dyDescent="0.25">
      <c r="A26" s="19">
        <v>4</v>
      </c>
      <c r="B26" s="18" t="s">
        <v>44</v>
      </c>
      <c r="C26" s="33" t="s">
        <v>115</v>
      </c>
      <c r="D26" s="37" t="s">
        <v>170</v>
      </c>
      <c r="E26" s="33" t="s">
        <v>171</v>
      </c>
      <c r="F26" s="33" t="s">
        <v>48</v>
      </c>
      <c r="G26" s="33" t="s">
        <v>172</v>
      </c>
      <c r="H26" s="33" t="s">
        <v>173</v>
      </c>
      <c r="I26" s="33" t="s">
        <v>120</v>
      </c>
      <c r="J26" s="60" t="s">
        <v>121</v>
      </c>
      <c r="K26" s="60" t="s">
        <v>156</v>
      </c>
      <c r="L26" s="42">
        <v>7</v>
      </c>
      <c r="M26" s="42">
        <v>12</v>
      </c>
      <c r="N26" s="42">
        <v>12</v>
      </c>
      <c r="O26" s="42">
        <v>11</v>
      </c>
      <c r="P26" s="42">
        <f t="shared" si="12"/>
        <v>42</v>
      </c>
      <c r="Q26" s="29" t="s">
        <v>54</v>
      </c>
      <c r="R26" s="33" t="s">
        <v>174</v>
      </c>
      <c r="S26" s="33" t="s">
        <v>158</v>
      </c>
      <c r="T26" s="33" t="s">
        <v>124</v>
      </c>
      <c r="U26" s="18" t="s">
        <v>125</v>
      </c>
      <c r="V26" s="68">
        <f t="shared" si="5"/>
        <v>7</v>
      </c>
      <c r="W26" s="91">
        <v>7</v>
      </c>
      <c r="X26" s="67">
        <f t="shared" si="6"/>
        <v>1</v>
      </c>
      <c r="Y26" s="33" t="s">
        <v>175</v>
      </c>
      <c r="Z26" s="65" t="s">
        <v>176</v>
      </c>
      <c r="AA26" s="25">
        <f t="shared" si="1"/>
        <v>12</v>
      </c>
      <c r="AB26" s="18"/>
      <c r="AC26" s="18">
        <f t="shared" si="7"/>
        <v>0</v>
      </c>
      <c r="AD26" s="18"/>
      <c r="AE26" s="18"/>
      <c r="AF26" s="25">
        <f t="shared" si="2"/>
        <v>12</v>
      </c>
      <c r="AG26" s="18"/>
      <c r="AH26" s="18">
        <f t="shared" si="8"/>
        <v>0</v>
      </c>
      <c r="AI26" s="18"/>
      <c r="AJ26" s="18"/>
      <c r="AK26" s="25">
        <f t="shared" si="3"/>
        <v>11</v>
      </c>
      <c r="AL26" s="18"/>
      <c r="AM26" s="18">
        <f t="shared" si="9"/>
        <v>0</v>
      </c>
      <c r="AN26" s="18"/>
      <c r="AO26" s="18"/>
      <c r="AP26" s="68">
        <f t="shared" si="4"/>
        <v>42</v>
      </c>
      <c r="AQ26" s="74">
        <f t="shared" si="11"/>
        <v>7</v>
      </c>
      <c r="AR26" s="67">
        <f t="shared" si="10"/>
        <v>0.16666666666666666</v>
      </c>
      <c r="AS26" s="18" t="s">
        <v>177</v>
      </c>
    </row>
    <row r="27" spans="1:45" s="26" customFormat="1" ht="90" x14ac:dyDescent="0.25">
      <c r="A27" s="19">
        <v>4</v>
      </c>
      <c r="B27" s="18" t="s">
        <v>44</v>
      </c>
      <c r="C27" s="33" t="s">
        <v>115</v>
      </c>
      <c r="D27" s="37" t="s">
        <v>178</v>
      </c>
      <c r="E27" s="33" t="s">
        <v>179</v>
      </c>
      <c r="F27" s="33" t="s">
        <v>48</v>
      </c>
      <c r="G27" s="33" t="s">
        <v>180</v>
      </c>
      <c r="H27" s="33" t="s">
        <v>181</v>
      </c>
      <c r="I27" s="33" t="s">
        <v>120</v>
      </c>
      <c r="J27" s="60" t="s">
        <v>121</v>
      </c>
      <c r="K27" s="60" t="s">
        <v>156</v>
      </c>
      <c r="L27" s="42">
        <v>51</v>
      </c>
      <c r="M27" s="42">
        <v>84</v>
      </c>
      <c r="N27" s="42">
        <v>84</v>
      </c>
      <c r="O27" s="42">
        <v>61</v>
      </c>
      <c r="P27" s="42">
        <f t="shared" si="12"/>
        <v>280</v>
      </c>
      <c r="Q27" s="29" t="s">
        <v>54</v>
      </c>
      <c r="R27" s="33" t="s">
        <v>182</v>
      </c>
      <c r="S27" s="33" t="s">
        <v>158</v>
      </c>
      <c r="T27" s="33" t="s">
        <v>124</v>
      </c>
      <c r="U27" s="18" t="s">
        <v>125</v>
      </c>
      <c r="V27" s="68">
        <f t="shared" si="5"/>
        <v>51</v>
      </c>
      <c r="W27" s="91">
        <v>51</v>
      </c>
      <c r="X27" s="67">
        <f t="shared" si="6"/>
        <v>1</v>
      </c>
      <c r="Y27" s="33" t="s">
        <v>183</v>
      </c>
      <c r="Z27" s="65" t="s">
        <v>176</v>
      </c>
      <c r="AA27" s="25">
        <f t="shared" si="1"/>
        <v>84</v>
      </c>
      <c r="AB27" s="18"/>
      <c r="AC27" s="18">
        <f t="shared" si="7"/>
        <v>0</v>
      </c>
      <c r="AD27" s="18"/>
      <c r="AE27" s="18"/>
      <c r="AF27" s="25">
        <f t="shared" si="2"/>
        <v>84</v>
      </c>
      <c r="AG27" s="18"/>
      <c r="AH27" s="18">
        <f t="shared" si="8"/>
        <v>0</v>
      </c>
      <c r="AI27" s="18"/>
      <c r="AJ27" s="18"/>
      <c r="AK27" s="25">
        <f t="shared" si="3"/>
        <v>61</v>
      </c>
      <c r="AL27" s="18"/>
      <c r="AM27" s="18">
        <f t="shared" si="9"/>
        <v>0</v>
      </c>
      <c r="AN27" s="18"/>
      <c r="AO27" s="18"/>
      <c r="AP27" s="68">
        <f t="shared" si="4"/>
        <v>280</v>
      </c>
      <c r="AQ27" s="74">
        <f t="shared" si="11"/>
        <v>51</v>
      </c>
      <c r="AR27" s="67">
        <f t="shared" si="10"/>
        <v>0.18214285714285713</v>
      </c>
      <c r="AS27" s="18" t="s">
        <v>184</v>
      </c>
    </row>
    <row r="28" spans="1:45" s="86" customFormat="1" ht="21.75" customHeight="1" x14ac:dyDescent="0.25">
      <c r="A28" s="80"/>
      <c r="B28" s="80"/>
      <c r="C28" s="80"/>
      <c r="D28" s="80"/>
      <c r="E28" s="81" t="s">
        <v>185</v>
      </c>
      <c r="F28" s="80"/>
      <c r="G28" s="80"/>
      <c r="H28" s="80"/>
      <c r="I28" s="80"/>
      <c r="J28" s="80"/>
      <c r="K28" s="80"/>
      <c r="L28" s="82"/>
      <c r="M28" s="82"/>
      <c r="N28" s="82"/>
      <c r="O28" s="82"/>
      <c r="P28" s="82"/>
      <c r="Q28" s="83"/>
      <c r="R28" s="80"/>
      <c r="S28" s="80"/>
      <c r="T28" s="80"/>
      <c r="U28" s="80"/>
      <c r="V28" s="84"/>
      <c r="W28" s="84"/>
      <c r="X28" s="85">
        <f>AVERAGE(X14:X27)*80%</f>
        <v>0.62697289912528609</v>
      </c>
      <c r="Y28" s="84"/>
      <c r="Z28" s="84"/>
      <c r="AA28" s="84"/>
      <c r="AB28" s="84"/>
      <c r="AC28" s="84">
        <f>AVERAGE(AC13:AC27)*80%</f>
        <v>0</v>
      </c>
      <c r="AD28" s="84"/>
      <c r="AE28" s="84"/>
      <c r="AF28" s="84"/>
      <c r="AG28" s="84"/>
      <c r="AH28" s="84">
        <f>AVERAGE(AH13:AH27)*80%</f>
        <v>0</v>
      </c>
      <c r="AI28" s="84"/>
      <c r="AJ28" s="84"/>
      <c r="AK28" s="84"/>
      <c r="AL28" s="84"/>
      <c r="AM28" s="84">
        <f>AVERAGE(AM13:AM27)*80%</f>
        <v>0</v>
      </c>
      <c r="AN28" s="80"/>
      <c r="AO28" s="80"/>
      <c r="AP28" s="82"/>
      <c r="AQ28" s="82"/>
      <c r="AR28" s="85">
        <f>AVERAGE(AR14:AR27)*80%</f>
        <v>0.17465706594445526</v>
      </c>
      <c r="AS28" s="80"/>
    </row>
    <row r="29" spans="1:45" s="26" customFormat="1" ht="75" x14ac:dyDescent="0.25">
      <c r="A29" s="28">
        <v>3</v>
      </c>
      <c r="B29" s="24" t="s">
        <v>61</v>
      </c>
      <c r="C29" s="24" t="s">
        <v>186</v>
      </c>
      <c r="D29" s="28" t="s">
        <v>187</v>
      </c>
      <c r="E29" s="24" t="s">
        <v>188</v>
      </c>
      <c r="F29" s="24" t="s">
        <v>189</v>
      </c>
      <c r="G29" s="24" t="s">
        <v>190</v>
      </c>
      <c r="H29" s="24" t="s">
        <v>191</v>
      </c>
      <c r="I29" s="24" t="s">
        <v>192</v>
      </c>
      <c r="J29" s="61" t="s">
        <v>101</v>
      </c>
      <c r="K29" s="61" t="s">
        <v>193</v>
      </c>
      <c r="L29" s="44" t="s">
        <v>194</v>
      </c>
      <c r="M29" s="45">
        <v>0.8</v>
      </c>
      <c r="N29" s="44" t="s">
        <v>194</v>
      </c>
      <c r="O29" s="45">
        <v>0.8</v>
      </c>
      <c r="P29" s="45">
        <v>0.8</v>
      </c>
      <c r="Q29" s="28" t="s">
        <v>54</v>
      </c>
      <c r="R29" s="24" t="s">
        <v>195</v>
      </c>
      <c r="S29" s="24" t="s">
        <v>196</v>
      </c>
      <c r="T29" s="24" t="s">
        <v>197</v>
      </c>
      <c r="U29" s="24" t="s">
        <v>198</v>
      </c>
      <c r="V29" s="69" t="s">
        <v>59</v>
      </c>
      <c r="W29" s="69" t="s">
        <v>59</v>
      </c>
      <c r="X29" s="69" t="s">
        <v>59</v>
      </c>
      <c r="Y29" s="69" t="s">
        <v>59</v>
      </c>
      <c r="Z29" s="69" t="s">
        <v>59</v>
      </c>
      <c r="AA29" s="25">
        <f>M29</f>
        <v>0.8</v>
      </c>
      <c r="AB29" s="24"/>
      <c r="AC29" s="18">
        <f t="shared" si="7"/>
        <v>0</v>
      </c>
      <c r="AD29" s="24"/>
      <c r="AE29" s="24"/>
      <c r="AF29" s="25" t="str">
        <f>N29</f>
        <v xml:space="preserve">No programada </v>
      </c>
      <c r="AG29" s="24"/>
      <c r="AH29" s="18" t="e">
        <f t="shared" si="8"/>
        <v>#VALUE!</v>
      </c>
      <c r="AI29" s="24"/>
      <c r="AJ29" s="24"/>
      <c r="AK29" s="25">
        <f>O29</f>
        <v>0.8</v>
      </c>
      <c r="AL29" s="24"/>
      <c r="AM29" s="18">
        <f t="shared" si="9"/>
        <v>0</v>
      </c>
      <c r="AN29" s="24"/>
      <c r="AO29" s="24"/>
      <c r="AP29" s="50">
        <f>P29</f>
        <v>0.8</v>
      </c>
      <c r="AQ29" s="76">
        <f>IFERROR(AVERAGE(W29,AB29,AG29,AL29)*0.25,0)</f>
        <v>0</v>
      </c>
      <c r="AR29" s="75">
        <f t="shared" ref="AR29:AR35" si="13">IF(AQ29/AP29&gt;100%,100%,AQ29/AP29)</f>
        <v>0</v>
      </c>
      <c r="AS29" s="34" t="s">
        <v>60</v>
      </c>
    </row>
    <row r="30" spans="1:45" s="26" customFormat="1" ht="165" x14ac:dyDescent="0.25">
      <c r="A30" s="28">
        <v>5</v>
      </c>
      <c r="B30" s="24" t="s">
        <v>199</v>
      </c>
      <c r="C30" s="24" t="s">
        <v>200</v>
      </c>
      <c r="D30" s="28" t="s">
        <v>201</v>
      </c>
      <c r="E30" s="34" t="s">
        <v>202</v>
      </c>
      <c r="F30" s="34" t="s">
        <v>189</v>
      </c>
      <c r="G30" s="34" t="s">
        <v>203</v>
      </c>
      <c r="H30" s="34" t="s">
        <v>204</v>
      </c>
      <c r="I30" s="34" t="s">
        <v>205</v>
      </c>
      <c r="J30" s="62" t="s">
        <v>206</v>
      </c>
      <c r="K30" s="62" t="s">
        <v>203</v>
      </c>
      <c r="L30" s="46" t="s">
        <v>207</v>
      </c>
      <c r="M30" s="47">
        <v>1</v>
      </c>
      <c r="N30" s="47">
        <v>1</v>
      </c>
      <c r="O30" s="48">
        <v>1</v>
      </c>
      <c r="P30" s="48">
        <v>1</v>
      </c>
      <c r="Q30" s="28" t="s">
        <v>208</v>
      </c>
      <c r="R30" s="34" t="s">
        <v>209</v>
      </c>
      <c r="S30" s="34" t="s">
        <v>210</v>
      </c>
      <c r="T30" s="35" t="s">
        <v>211</v>
      </c>
      <c r="U30" s="36" t="s">
        <v>212</v>
      </c>
      <c r="V30" s="69" t="s">
        <v>59</v>
      </c>
      <c r="W30" s="69" t="s">
        <v>59</v>
      </c>
      <c r="X30" s="69" t="s">
        <v>59</v>
      </c>
      <c r="Y30" s="69" t="s">
        <v>59</v>
      </c>
      <c r="Z30" s="69" t="s">
        <v>59</v>
      </c>
      <c r="AA30" s="25">
        <f>M30</f>
        <v>1</v>
      </c>
      <c r="AB30" s="24"/>
      <c r="AC30" s="18">
        <f t="shared" si="7"/>
        <v>0</v>
      </c>
      <c r="AD30" s="24"/>
      <c r="AE30" s="24"/>
      <c r="AF30" s="25">
        <f>N30</f>
        <v>1</v>
      </c>
      <c r="AG30" s="24"/>
      <c r="AH30" s="18">
        <f t="shared" si="8"/>
        <v>0</v>
      </c>
      <c r="AI30" s="24"/>
      <c r="AJ30" s="24"/>
      <c r="AK30" s="25">
        <f>O30</f>
        <v>1</v>
      </c>
      <c r="AL30" s="24"/>
      <c r="AM30" s="18">
        <f t="shared" si="9"/>
        <v>0</v>
      </c>
      <c r="AN30" s="24"/>
      <c r="AO30" s="24"/>
      <c r="AP30" s="50">
        <f>P30</f>
        <v>1</v>
      </c>
      <c r="AQ30" s="76">
        <f>IFERROR(AVERAGE(W30,AB30,AG30,AL30)*0.25,0)</f>
        <v>0</v>
      </c>
      <c r="AR30" s="75">
        <f t="shared" si="13"/>
        <v>0</v>
      </c>
      <c r="AS30" s="34" t="s">
        <v>60</v>
      </c>
    </row>
    <row r="31" spans="1:45" s="26" customFormat="1" ht="90" x14ac:dyDescent="0.25">
      <c r="A31" s="28">
        <v>3</v>
      </c>
      <c r="B31" s="24" t="s">
        <v>61</v>
      </c>
      <c r="C31" s="24" t="s">
        <v>186</v>
      </c>
      <c r="D31" s="28" t="s">
        <v>213</v>
      </c>
      <c r="E31" s="24" t="s">
        <v>214</v>
      </c>
      <c r="F31" s="24" t="s">
        <v>189</v>
      </c>
      <c r="G31" s="24" t="s">
        <v>215</v>
      </c>
      <c r="H31" s="24" t="s">
        <v>216</v>
      </c>
      <c r="I31" s="28" t="s">
        <v>217</v>
      </c>
      <c r="J31" s="63" t="s">
        <v>121</v>
      </c>
      <c r="K31" s="62" t="s">
        <v>215</v>
      </c>
      <c r="L31" s="49">
        <v>0</v>
      </c>
      <c r="M31" s="49">
        <v>1</v>
      </c>
      <c r="N31" s="49">
        <v>0</v>
      </c>
      <c r="O31" s="49">
        <v>1</v>
      </c>
      <c r="P31" s="49">
        <v>2</v>
      </c>
      <c r="Q31" s="28" t="s">
        <v>54</v>
      </c>
      <c r="R31" s="34" t="s">
        <v>218</v>
      </c>
      <c r="S31" s="34" t="s">
        <v>218</v>
      </c>
      <c r="T31" s="34" t="s">
        <v>197</v>
      </c>
      <c r="U31" s="34" t="s">
        <v>197</v>
      </c>
      <c r="V31" s="69" t="s">
        <v>59</v>
      </c>
      <c r="W31" s="69" t="s">
        <v>59</v>
      </c>
      <c r="X31" s="69" t="s">
        <v>59</v>
      </c>
      <c r="Y31" s="69" t="s">
        <v>59</v>
      </c>
      <c r="Z31" s="69" t="s">
        <v>59</v>
      </c>
      <c r="AA31" s="25"/>
      <c r="AB31" s="24"/>
      <c r="AC31" s="18"/>
      <c r="AD31" s="24"/>
      <c r="AE31" s="24"/>
      <c r="AF31" s="25"/>
      <c r="AG31" s="24"/>
      <c r="AH31" s="18"/>
      <c r="AI31" s="24"/>
      <c r="AJ31" s="24"/>
      <c r="AK31" s="25"/>
      <c r="AL31" s="24"/>
      <c r="AM31" s="18"/>
      <c r="AN31" s="24"/>
      <c r="AO31" s="24"/>
      <c r="AP31" s="64">
        <f>P31</f>
        <v>2</v>
      </c>
      <c r="AQ31" s="70">
        <f>IFERROR(W31+AB31+AG31+AL31,0)</f>
        <v>0</v>
      </c>
      <c r="AR31" s="75">
        <f>IF(AQ31/AP31&gt;100%,100%,AQ31/AP31)</f>
        <v>0</v>
      </c>
      <c r="AS31" s="34" t="s">
        <v>60</v>
      </c>
    </row>
    <row r="32" spans="1:45" s="26" customFormat="1" ht="105" x14ac:dyDescent="0.25">
      <c r="A32" s="28">
        <v>3</v>
      </c>
      <c r="B32" s="24" t="s">
        <v>61</v>
      </c>
      <c r="C32" s="24" t="s">
        <v>219</v>
      </c>
      <c r="D32" s="28" t="s">
        <v>220</v>
      </c>
      <c r="E32" s="34" t="s">
        <v>221</v>
      </c>
      <c r="F32" s="34" t="s">
        <v>189</v>
      </c>
      <c r="G32" s="34" t="s">
        <v>222</v>
      </c>
      <c r="H32" s="34" t="s">
        <v>223</v>
      </c>
      <c r="I32" s="34" t="s">
        <v>224</v>
      </c>
      <c r="J32" s="62" t="s">
        <v>121</v>
      </c>
      <c r="K32" s="62" t="s">
        <v>225</v>
      </c>
      <c r="L32" s="50">
        <v>1</v>
      </c>
      <c r="M32" s="50">
        <v>0</v>
      </c>
      <c r="N32" s="50">
        <v>0</v>
      </c>
      <c r="O32" s="50">
        <v>0</v>
      </c>
      <c r="P32" s="50">
        <v>1</v>
      </c>
      <c r="Q32" s="28" t="s">
        <v>54</v>
      </c>
      <c r="R32" s="34" t="s">
        <v>226</v>
      </c>
      <c r="S32" s="34" t="s">
        <v>227</v>
      </c>
      <c r="T32" s="34" t="s">
        <v>197</v>
      </c>
      <c r="U32" s="34" t="s">
        <v>228</v>
      </c>
      <c r="V32" s="50">
        <v>1</v>
      </c>
      <c r="W32" s="70">
        <f>5/5</f>
        <v>1</v>
      </c>
      <c r="X32" s="71">
        <f t="shared" ref="X32:X33" si="14">IF(W32/V32&gt;100%,100%,W32/V32)</f>
        <v>1</v>
      </c>
      <c r="Y32" s="24" t="s">
        <v>229</v>
      </c>
      <c r="Z32" s="24" t="s">
        <v>230</v>
      </c>
      <c r="AA32" s="25"/>
      <c r="AB32" s="24"/>
      <c r="AC32" s="18"/>
      <c r="AD32" s="24"/>
      <c r="AE32" s="24"/>
      <c r="AF32" s="25"/>
      <c r="AG32" s="24"/>
      <c r="AH32" s="18"/>
      <c r="AI32" s="24"/>
      <c r="AJ32" s="24"/>
      <c r="AK32" s="25"/>
      <c r="AL32" s="24"/>
      <c r="AM32" s="18"/>
      <c r="AN32" s="24"/>
      <c r="AO32" s="24"/>
      <c r="AP32" s="48">
        <v>1</v>
      </c>
      <c r="AQ32" s="70">
        <f>IFERROR(W32+AB32+AG32+AL32,0)</f>
        <v>1</v>
      </c>
      <c r="AR32" s="75">
        <f t="shared" si="13"/>
        <v>1</v>
      </c>
      <c r="AS32" s="34" t="s">
        <v>231</v>
      </c>
    </row>
    <row r="33" spans="1:45" s="26" customFormat="1" ht="105" x14ac:dyDescent="0.25">
      <c r="A33" s="28">
        <v>3</v>
      </c>
      <c r="B33" s="24" t="s">
        <v>61</v>
      </c>
      <c r="C33" s="24" t="s">
        <v>219</v>
      </c>
      <c r="D33" s="28" t="s">
        <v>232</v>
      </c>
      <c r="E33" s="34" t="s">
        <v>233</v>
      </c>
      <c r="F33" s="34" t="s">
        <v>189</v>
      </c>
      <c r="G33" s="34" t="s">
        <v>234</v>
      </c>
      <c r="H33" s="34" t="s">
        <v>235</v>
      </c>
      <c r="I33" s="34" t="s">
        <v>111</v>
      </c>
      <c r="J33" s="62" t="s">
        <v>101</v>
      </c>
      <c r="K33" s="62" t="s">
        <v>234</v>
      </c>
      <c r="L33" s="50">
        <v>1</v>
      </c>
      <c r="M33" s="50">
        <v>1</v>
      </c>
      <c r="N33" s="50">
        <v>1</v>
      </c>
      <c r="O33" s="50">
        <v>1</v>
      </c>
      <c r="P33" s="50">
        <v>1</v>
      </c>
      <c r="Q33" s="28" t="s">
        <v>236</v>
      </c>
      <c r="R33" s="34" t="s">
        <v>237</v>
      </c>
      <c r="S33" s="34" t="s">
        <v>238</v>
      </c>
      <c r="T33" s="34" t="s">
        <v>197</v>
      </c>
      <c r="U33" s="34" t="s">
        <v>228</v>
      </c>
      <c r="V33" s="50">
        <f>L33</f>
        <v>1</v>
      </c>
      <c r="W33" s="70">
        <f>59/75</f>
        <v>0.78666666666666663</v>
      </c>
      <c r="X33" s="71">
        <f t="shared" si="14"/>
        <v>0.78666666666666663</v>
      </c>
      <c r="Y33" s="24" t="s">
        <v>256</v>
      </c>
      <c r="Z33" s="24" t="s">
        <v>230</v>
      </c>
      <c r="AA33" s="25"/>
      <c r="AB33" s="24"/>
      <c r="AC33" s="18"/>
      <c r="AD33" s="24"/>
      <c r="AE33" s="24"/>
      <c r="AF33" s="25"/>
      <c r="AG33" s="24"/>
      <c r="AH33" s="18"/>
      <c r="AI33" s="24"/>
      <c r="AJ33" s="24"/>
      <c r="AK33" s="25"/>
      <c r="AL33" s="24"/>
      <c r="AM33" s="18"/>
      <c r="AN33" s="24"/>
      <c r="AO33" s="24"/>
      <c r="AP33" s="50">
        <f>P33</f>
        <v>1</v>
      </c>
      <c r="AQ33" s="76">
        <f>IFERROR(AVERAGE(W33,AB33,AG33,AL33)*0.25,0)</f>
        <v>0.19666666666666666</v>
      </c>
      <c r="AR33" s="75">
        <f t="shared" si="13"/>
        <v>0.19666666666666666</v>
      </c>
      <c r="AS33" s="34" t="s">
        <v>257</v>
      </c>
    </row>
    <row r="34" spans="1:45" s="26" customFormat="1" ht="90" x14ac:dyDescent="0.25">
      <c r="A34" s="28">
        <v>3</v>
      </c>
      <c r="B34" s="24" t="s">
        <v>61</v>
      </c>
      <c r="C34" s="24" t="s">
        <v>239</v>
      </c>
      <c r="D34" s="28" t="s">
        <v>240</v>
      </c>
      <c r="E34" s="24" t="s">
        <v>241</v>
      </c>
      <c r="F34" s="34" t="s">
        <v>189</v>
      </c>
      <c r="G34" s="24" t="s">
        <v>242</v>
      </c>
      <c r="H34" s="24" t="s">
        <v>243</v>
      </c>
      <c r="I34" s="24" t="s">
        <v>244</v>
      </c>
      <c r="J34" s="63" t="s">
        <v>121</v>
      </c>
      <c r="K34" s="62" t="s">
        <v>242</v>
      </c>
      <c r="L34" s="51">
        <v>0</v>
      </c>
      <c r="M34" s="51">
        <v>1</v>
      </c>
      <c r="N34" s="51">
        <v>0</v>
      </c>
      <c r="O34" s="51">
        <v>0</v>
      </c>
      <c r="P34" s="52">
        <v>1</v>
      </c>
      <c r="Q34" s="28" t="s">
        <v>54</v>
      </c>
      <c r="R34" s="24" t="s">
        <v>242</v>
      </c>
      <c r="S34" s="24" t="s">
        <v>245</v>
      </c>
      <c r="T34" s="24" t="s">
        <v>197</v>
      </c>
      <c r="U34" s="24" t="s">
        <v>246</v>
      </c>
      <c r="V34" s="69" t="s">
        <v>59</v>
      </c>
      <c r="W34" s="69" t="s">
        <v>59</v>
      </c>
      <c r="X34" s="69" t="s">
        <v>59</v>
      </c>
      <c r="Y34" s="69" t="s">
        <v>59</v>
      </c>
      <c r="Z34" s="69" t="s">
        <v>59</v>
      </c>
      <c r="AA34" s="25">
        <f>M34</f>
        <v>1</v>
      </c>
      <c r="AB34" s="24"/>
      <c r="AC34" s="18">
        <f t="shared" si="7"/>
        <v>0</v>
      </c>
      <c r="AD34" s="24"/>
      <c r="AE34" s="24"/>
      <c r="AF34" s="25">
        <f>N34</f>
        <v>0</v>
      </c>
      <c r="AG34" s="24"/>
      <c r="AH34" s="18" t="e">
        <f t="shared" si="8"/>
        <v>#DIV/0!</v>
      </c>
      <c r="AI34" s="24"/>
      <c r="AJ34" s="24"/>
      <c r="AK34" s="25">
        <f>O34</f>
        <v>0</v>
      </c>
      <c r="AL34" s="24"/>
      <c r="AM34" s="18" t="e">
        <f t="shared" si="9"/>
        <v>#DIV/0!</v>
      </c>
      <c r="AN34" s="24"/>
      <c r="AO34" s="24"/>
      <c r="AP34" s="64">
        <f>P34</f>
        <v>1</v>
      </c>
      <c r="AQ34" s="70">
        <f>IFERROR(W34+AB34+AG34+AL34,0)</f>
        <v>0</v>
      </c>
      <c r="AR34" s="75">
        <f t="shared" si="13"/>
        <v>0</v>
      </c>
      <c r="AS34" s="34" t="s">
        <v>60</v>
      </c>
    </row>
    <row r="35" spans="1:45" s="26" customFormat="1" ht="120" x14ac:dyDescent="0.25">
      <c r="A35" s="28">
        <v>3</v>
      </c>
      <c r="B35" s="24" t="s">
        <v>61</v>
      </c>
      <c r="C35" s="24" t="s">
        <v>239</v>
      </c>
      <c r="D35" s="28" t="s">
        <v>247</v>
      </c>
      <c r="E35" s="24" t="s">
        <v>248</v>
      </c>
      <c r="F35" s="34" t="s">
        <v>189</v>
      </c>
      <c r="G35" s="24" t="s">
        <v>249</v>
      </c>
      <c r="H35" s="24" t="s">
        <v>250</v>
      </c>
      <c r="I35" s="24" t="s">
        <v>244</v>
      </c>
      <c r="J35" s="63" t="s">
        <v>121</v>
      </c>
      <c r="K35" s="62" t="s">
        <v>249</v>
      </c>
      <c r="L35" s="52">
        <v>0</v>
      </c>
      <c r="M35" s="52">
        <v>0</v>
      </c>
      <c r="N35" s="52">
        <v>0</v>
      </c>
      <c r="O35" s="52">
        <v>1</v>
      </c>
      <c r="P35" s="52">
        <v>1</v>
      </c>
      <c r="Q35" s="28" t="s">
        <v>54</v>
      </c>
      <c r="R35" s="24" t="s">
        <v>251</v>
      </c>
      <c r="S35" s="24" t="s">
        <v>252</v>
      </c>
      <c r="T35" s="24" t="s">
        <v>197</v>
      </c>
      <c r="U35" s="24" t="s">
        <v>246</v>
      </c>
      <c r="V35" s="69" t="s">
        <v>59</v>
      </c>
      <c r="W35" s="69" t="s">
        <v>59</v>
      </c>
      <c r="X35" s="69" t="s">
        <v>59</v>
      </c>
      <c r="Y35" s="69" t="s">
        <v>59</v>
      </c>
      <c r="Z35" s="69" t="s">
        <v>59</v>
      </c>
      <c r="AA35" s="25">
        <f>M35</f>
        <v>0</v>
      </c>
      <c r="AB35" s="24"/>
      <c r="AC35" s="18" t="e">
        <f t="shared" si="7"/>
        <v>#DIV/0!</v>
      </c>
      <c r="AD35" s="24"/>
      <c r="AE35" s="24"/>
      <c r="AF35" s="25">
        <f>N35</f>
        <v>0</v>
      </c>
      <c r="AG35" s="24"/>
      <c r="AH35" s="18" t="e">
        <f t="shared" si="8"/>
        <v>#DIV/0!</v>
      </c>
      <c r="AI35" s="24"/>
      <c r="AJ35" s="24"/>
      <c r="AK35" s="25">
        <f>O35</f>
        <v>1</v>
      </c>
      <c r="AL35" s="24"/>
      <c r="AM35" s="18">
        <f t="shared" si="9"/>
        <v>0</v>
      </c>
      <c r="AN35" s="24"/>
      <c r="AO35" s="24"/>
      <c r="AP35" s="64">
        <f>P35</f>
        <v>1</v>
      </c>
      <c r="AQ35" s="70">
        <f>IFERROR(W35+AB35+AG35+AL35,0)</f>
        <v>0</v>
      </c>
      <c r="AR35" s="75">
        <f t="shared" si="13"/>
        <v>0</v>
      </c>
      <c r="AS35" s="34" t="s">
        <v>60</v>
      </c>
    </row>
    <row r="36" spans="1:45" s="5" customFormat="1" ht="15.75" x14ac:dyDescent="0.25">
      <c r="A36" s="10"/>
      <c r="B36" s="10"/>
      <c r="C36" s="10"/>
      <c r="D36" s="10"/>
      <c r="E36" s="11" t="s">
        <v>253</v>
      </c>
      <c r="F36" s="11"/>
      <c r="G36" s="11"/>
      <c r="H36" s="11"/>
      <c r="I36" s="11"/>
      <c r="J36" s="11"/>
      <c r="K36" s="11"/>
      <c r="L36" s="14"/>
      <c r="M36" s="14"/>
      <c r="N36" s="14"/>
      <c r="O36" s="14"/>
      <c r="P36" s="14"/>
      <c r="Q36" s="55"/>
      <c r="R36" s="10"/>
      <c r="S36" s="10"/>
      <c r="T36" s="10"/>
      <c r="U36" s="10"/>
      <c r="V36" s="12"/>
      <c r="W36" s="12"/>
      <c r="X36" s="72">
        <f>AVERAGE(X32,X33)*20%</f>
        <v>0.17866666666666667</v>
      </c>
      <c r="Y36" s="10"/>
      <c r="Z36" s="10"/>
      <c r="AA36" s="12"/>
      <c r="AB36" s="12"/>
      <c r="AC36" s="13" t="e">
        <f>AVERAGE(AC29:AC35)*20%</f>
        <v>#DIV/0!</v>
      </c>
      <c r="AD36" s="10"/>
      <c r="AE36" s="10"/>
      <c r="AF36" s="12"/>
      <c r="AG36" s="12"/>
      <c r="AH36" s="13" t="e">
        <f>AVERAGE(AH29:AH35)*20%</f>
        <v>#VALUE!</v>
      </c>
      <c r="AI36" s="10"/>
      <c r="AJ36" s="10"/>
      <c r="AK36" s="12"/>
      <c r="AL36" s="12"/>
      <c r="AM36" s="13" t="e">
        <f>AVERAGE(AM29:AM35)*20%</f>
        <v>#DIV/0!</v>
      </c>
      <c r="AN36" s="10"/>
      <c r="AO36" s="10"/>
      <c r="AP36" s="14"/>
      <c r="AQ36" s="14"/>
      <c r="AR36" s="72">
        <f>AVERAGE(AR32,AR33)*20%</f>
        <v>0.11966666666666669</v>
      </c>
      <c r="AS36" s="10"/>
    </row>
    <row r="37" spans="1:45" s="9" customFormat="1" ht="18.75" x14ac:dyDescent="0.3">
      <c r="A37" s="6"/>
      <c r="B37" s="6"/>
      <c r="C37" s="6"/>
      <c r="D37" s="6"/>
      <c r="E37" s="7" t="s">
        <v>254</v>
      </c>
      <c r="F37" s="6"/>
      <c r="G37" s="6"/>
      <c r="H37" s="6"/>
      <c r="I37" s="6"/>
      <c r="J37" s="6"/>
      <c r="K37" s="6"/>
      <c r="L37" s="15"/>
      <c r="M37" s="15"/>
      <c r="N37" s="15"/>
      <c r="O37" s="15"/>
      <c r="P37" s="15"/>
      <c r="Q37" s="56"/>
      <c r="R37" s="6"/>
      <c r="S37" s="6"/>
      <c r="T37" s="6"/>
      <c r="U37" s="6"/>
      <c r="V37" s="8"/>
      <c r="W37" s="8"/>
      <c r="X37" s="77">
        <f>X28+X36</f>
        <v>0.80563956579195273</v>
      </c>
      <c r="Y37" s="6"/>
      <c r="Z37" s="6"/>
      <c r="AA37" s="8"/>
      <c r="AB37" s="8"/>
      <c r="AC37" s="16" t="e">
        <f>AC28+AC36</f>
        <v>#DIV/0!</v>
      </c>
      <c r="AD37" s="6"/>
      <c r="AE37" s="6"/>
      <c r="AF37" s="8"/>
      <c r="AG37" s="8"/>
      <c r="AH37" s="16" t="e">
        <f>AH28+AH36</f>
        <v>#VALUE!</v>
      </c>
      <c r="AI37" s="6"/>
      <c r="AJ37" s="6"/>
      <c r="AK37" s="8"/>
      <c r="AL37" s="8"/>
      <c r="AM37" s="16" t="e">
        <f>AM28+AM36</f>
        <v>#DIV/0!</v>
      </c>
      <c r="AN37" s="6"/>
      <c r="AO37" s="6"/>
      <c r="AP37" s="15"/>
      <c r="AQ37" s="15"/>
      <c r="AR37" s="77">
        <f>AR28+AR36</f>
        <v>0.29432373261112194</v>
      </c>
      <c r="AS37"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F13:F28 F36:F1048576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42578125" bestFit="1" customWidth="1"/>
  </cols>
  <sheetData>
    <row r="1" spans="1:1" x14ac:dyDescent="0.25">
      <c r="A1" t="s">
        <v>23</v>
      </c>
    </row>
    <row r="2" spans="1:1" x14ac:dyDescent="0.25">
      <c r="A2" t="s">
        <v>48</v>
      </c>
    </row>
    <row r="3" spans="1:1" x14ac:dyDescent="0.25">
      <c r="A3" t="s">
        <v>108</v>
      </c>
    </row>
    <row r="4" spans="1:1" x14ac:dyDescent="0.25">
      <c r="A4" t="s">
        <v>189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6FE31F52-893C-4AAE-AB4A-AC0BE48FA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2025-05-26T16:19:55Z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