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ora.Guevara\Downloads\"/>
    </mc:Choice>
  </mc:AlternateContent>
  <xr:revisionPtr revIDLastSave="0" documentId="13_ncr:1_{C97B5A5D-6AE7-475B-887F-034D9FCD86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2" i="1" l="1"/>
  <c r="AQ34" i="1"/>
  <c r="AQ33" i="1"/>
  <c r="AQ31" i="1"/>
  <c r="AQ30" i="1"/>
  <c r="AQ26" i="1"/>
  <c r="AQ25" i="1"/>
  <c r="AQ24" i="1"/>
  <c r="AQ23" i="1"/>
  <c r="AQ22" i="1"/>
  <c r="AQ21" i="1"/>
  <c r="AQ20" i="1"/>
  <c r="AQ32" i="1"/>
  <c r="AQ29" i="1"/>
  <c r="AQ28" i="1"/>
  <c r="AQ18" i="1"/>
  <c r="AQ19" i="1"/>
  <c r="AQ17" i="1"/>
  <c r="AQ16" i="1"/>
  <c r="AQ15" i="1"/>
  <c r="AQ14" i="1"/>
  <c r="AQ13" i="1"/>
  <c r="X27" i="1"/>
  <c r="V33" i="1"/>
  <c r="X32" i="1"/>
  <c r="X35" i="1" s="1"/>
  <c r="X31" i="1"/>
  <c r="W31" i="1"/>
  <c r="AR30" i="1"/>
  <c r="AP20" i="1"/>
  <c r="AP14" i="1"/>
  <c r="AP13" i="1"/>
  <c r="AC13" i="1"/>
  <c r="AP34" i="1"/>
  <c r="AR34" i="1" s="1"/>
  <c r="AK34" i="1"/>
  <c r="AM34" i="1" s="1"/>
  <c r="AF34" i="1"/>
  <c r="AH34" i="1" s="1"/>
  <c r="AA34" i="1"/>
  <c r="AC34" i="1" s="1"/>
  <c r="V34" i="1"/>
  <c r="AP33" i="1"/>
  <c r="AR33" i="1" s="1"/>
  <c r="AK33" i="1"/>
  <c r="AM33" i="1" s="1"/>
  <c r="AF33" i="1"/>
  <c r="AH33" i="1" s="1"/>
  <c r="AA33" i="1"/>
  <c r="AC33" i="1" s="1"/>
  <c r="AP32" i="1"/>
  <c r="AR32" i="1" s="1"/>
  <c r="AK32" i="1"/>
  <c r="AM32" i="1" s="1"/>
  <c r="AF32" i="1"/>
  <c r="AH32" i="1" s="1"/>
  <c r="AA32" i="1"/>
  <c r="AC32" i="1" s="1"/>
  <c r="V32" i="1"/>
  <c r="AR31" i="1"/>
  <c r="AP30" i="1"/>
  <c r="AK30" i="1"/>
  <c r="AF30" i="1"/>
  <c r="AA30" i="1"/>
  <c r="V30" i="1"/>
  <c r="AP29" i="1"/>
  <c r="AR29" i="1" s="1"/>
  <c r="AK29" i="1"/>
  <c r="AM29" i="1" s="1"/>
  <c r="AF29" i="1"/>
  <c r="AH29" i="1" s="1"/>
  <c r="AA29" i="1"/>
  <c r="AC29" i="1" s="1"/>
  <c r="V29" i="1"/>
  <c r="AP28" i="1"/>
  <c r="AR28" i="1" s="1"/>
  <c r="AK28" i="1"/>
  <c r="AM28" i="1" s="1"/>
  <c r="AF28" i="1"/>
  <c r="AH28" i="1" s="1"/>
  <c r="AA28" i="1"/>
  <c r="AC28" i="1" s="1"/>
  <c r="V28" i="1"/>
  <c r="P21" i="1"/>
  <c r="P22" i="1"/>
  <c r="P23" i="1"/>
  <c r="P24" i="1"/>
  <c r="P25" i="1"/>
  <c r="P26" i="1"/>
  <c r="P20" i="1"/>
  <c r="P19" i="1"/>
  <c r="P18" i="1"/>
  <c r="AR35" i="1" l="1"/>
  <c r="P17" i="1"/>
  <c r="P16" i="1"/>
  <c r="P15" i="1"/>
  <c r="P14" i="1"/>
  <c r="P13" i="1"/>
  <c r="AR13" i="1" l="1"/>
  <c r="AK13" i="1"/>
  <c r="AM13" i="1" s="1"/>
  <c r="AM35" i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R20" i="1"/>
  <c r="AP19" i="1"/>
  <c r="AR19" i="1" s="1"/>
  <c r="AP18" i="1"/>
  <c r="AR18" i="1" s="1"/>
  <c r="AP17" i="1"/>
  <c r="AR17" i="1" s="1"/>
  <c r="AP16" i="1"/>
  <c r="AR16" i="1" s="1"/>
  <c r="AP15" i="1"/>
  <c r="AR15" i="1" s="1"/>
  <c r="AR14" i="1"/>
  <c r="AR27" i="1" s="1"/>
  <c r="AR36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5" i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5" i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/>
  <c r="V13" i="1"/>
  <c r="AC27" i="1" l="1"/>
  <c r="AC36" i="1" s="1"/>
  <c r="AM27" i="1"/>
  <c r="AM36" i="1" s="1"/>
  <c r="AH27" i="1"/>
  <c r="AH36" i="1" s="1"/>
  <c r="X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<sst xmlns="http://schemas.openxmlformats.org/spreadsheetml/2006/main" count="470" uniqueCount="252">
  <si>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BARRIOS UNIDOS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</si>
  <si>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</si>
  <si>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</si>
  <si>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</si>
  <si>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</si>
  <si>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</si>
  <si>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</si>
  <si>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28 de enero de 2025</t>
  </si>
  <si>
    <t>Publicación del plan de gestión aprobado. Caso HOLA: 115947</t>
  </si>
  <si>
    <t>16 de abril de 2025</t>
  </si>
  <si>
    <t>Para el primer trimestre de la vigencia 2025, el Plan de Gestión de la alcaldia local  de Barrios Unidos alcanzó un nivel de desempeño del 88,66% y del 31,16% acumulado para la vigencia.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</si>
  <si>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</si>
  <si>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</si>
  <si>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</si>
  <si>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</si>
  <si>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</si>
  <si>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</si>
  <si>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</si>
  <si>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</si>
  <si>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</si>
  <si>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</si>
  <si>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</si>
  <si>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</si>
  <si>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</si>
  <si>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</si>
  <si>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</si>
  <si>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</si>
  <si>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</si>
  <si>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</si>
  <si>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</si>
  <si>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</si>
  <si>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</si>
  <si>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</si>
  <si>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</si>
  <si>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</si>
  <si>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</si>
  <si>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</si>
  <si>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</si>
  <si>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</si>
  <si>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</si>
  <si>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</si>
  <si>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</si>
  <si>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</si>
  <si>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</si>
  <si>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</si>
  <si>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</si>
  <si>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articulación de la administración pública central y local para una gestión local y policiva más efectiva y transparente.</t>
  </si>
  <si>
    <t>Gestión Pública Territorial Local</t>
  </si>
  <si>
    <t>1</t>
  </si>
  <si>
    <r>
      <t>Alcanzar el 40% de avance</t>
    </r>
    <r>
      <rPr>
        <b/>
        <sz val="11"/>
        <color rgb="FFFF0000"/>
        <rFont val="Calibri Light"/>
        <family val="2"/>
        <scheme val="major"/>
      </rPr>
      <t xml:space="preserve"> </t>
    </r>
    <r>
      <rPr>
        <sz val="11"/>
        <color theme="1"/>
        <rFont val="Calibri Light"/>
        <family val="2"/>
        <scheme val="major"/>
      </rPr>
      <t>del total de las metas proyecto programadas del Plan de Desarrollo Local de la vigencia, al 30 de septiembre de 2025</t>
    </r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</si>
  <si>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</si>
  <si>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</si>
  <si>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</si>
  <si>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</si>
  <si>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</si>
  <si>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</si>
  <si>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</si>
  <si>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</si>
  <si>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</si>
  <si>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</si>
  <si>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</si>
  <si>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Meta no programada</t>
  </si>
  <si>
    <t xml:space="preserve">Meta no programada </t>
  </si>
  <si>
    <t xml:space="preserve">Meta no programda </t>
  </si>
  <si>
    <t>Propiciar la revolución del servicio público con criterios de calidad, calidez, eficacia, oportunidad, sostenibilidad y transformación digital.</t>
  </si>
  <si>
    <t>Gestión Corporativa Institucional</t>
  </si>
  <si>
    <t>2</t>
  </si>
  <si>
    <t>Girar mínimo el 68%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</si>
  <si>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</si>
  <si>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</si>
  <si>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</si>
  <si>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</si>
  <si>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</si>
  <si>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Alcaldía Local -  Gestión del Desarrollo, Adminsitrativa y Financiera</t>
  </si>
  <si>
    <t>Se superó la meta programada para el 1er trimestre</t>
  </si>
  <si>
    <t>Reporte gestion alcaldias de la DGDL</t>
  </si>
  <si>
    <t>La meta alcanzó un 36,09% del programado para la vigencia.</t>
  </si>
  <si>
    <t>3</t>
  </si>
  <si>
    <t>Girar mínimo el 65% del presupuesto comprometido constituido como obligaciones por pagar de la vigencia 2023 y anteriores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</si>
  <si>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</si>
  <si>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</si>
  <si>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</si>
  <si>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La meta alcanzó un 27,32% del programado para la vigencia.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</si>
  <si>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</si>
  <si>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</si>
  <si>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</si>
  <si>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</si>
  <si>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</si>
  <si>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Se observa que no se ha alcanzado el porcentaje de cumplimiento acordado para el primer trimestre del Plan de Gestión. Este retraso en la ejecución se debe a la falta de contratación de los equipos de trabajo y formulación.</t>
  </si>
  <si>
    <t>La meta alcanzó un 13,90% del programado para la vigencia.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</si>
  <si>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</si>
  <si>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</si>
  <si>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</si>
  <si>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</si>
  <si>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</si>
  <si>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 xml:space="preserve">Giros por debajo de lo programado </t>
  </si>
  <si>
    <t>La meta alcanzó un 2,02% del programado para la vigencia.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</si>
  <si>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</si>
  <si>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</si>
  <si>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</si>
  <si>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</si>
  <si>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</si>
  <si>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</si>
  <si>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</si>
  <si>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Teniendo en cuenta el porcentaje de contratos registrados en estado de ejecución a 31/03/2025, y haciendo la comparativa frente al porcentaje que se planteo como meta, después de recopilar y analizar los datos relacionados a la localidad, se dialogara con los representantes de SIPSE de cada una de ellas para revisar, plantear y ejecutar mesas de trabajo cuyos objetivos sean aumentar las cifras obtenidas, actualizar la información correctamente, logar un porcentaje de cumplimiento igual o superior al de la meta asignada y dar alcance al análisis de la información reportada en caso de tener diferencias y/o solicitar aclaraciones en los datos obtenidos</t>
  </si>
  <si>
    <t>La meta alcanzó un 24,74% del programado para la vigencia.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</si>
  <si>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</si>
  <si>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</si>
  <si>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</si>
  <si>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</si>
  <si>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</si>
  <si>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</si>
  <si>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 xml:space="preserve">Meta no reportada por la DGDL hasta ahora </t>
  </si>
  <si>
    <t>La meta alcanzó un 8,50% del programado para la vigencia.</t>
  </si>
  <si>
    <t>Inspección, Vigilancia y Control</t>
  </si>
  <si>
    <t>8</t>
  </si>
  <si>
    <t>Realizar 7.600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</si>
  <si>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</si>
  <si>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</si>
  <si>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</si>
  <si>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</si>
  <si>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</si>
  <si>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</si>
  <si>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 Gestión Policiva</t>
  </si>
  <si>
    <t>Dirección para la Gestión Policiva</t>
  </si>
  <si>
    <t xml:space="preserve">4.196 expedientes a cargo de las inspecciones de policía impulsados </t>
  </si>
  <si>
    <t>Reporte gestion alcaldias de la DGP segun radicado No 20252200137553</t>
  </si>
  <si>
    <t>La meta alcanzó un 55,21% del programado para la vigencia.</t>
  </si>
  <si>
    <t>9</t>
  </si>
  <si>
    <t>Proferir 1.900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</si>
  <si>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</si>
  <si>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</si>
  <si>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</si>
  <si>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fallos de fondo en primera instancia proferidos</t>
  </si>
  <si>
    <t>La meta alcanzó un 48,53% del programado para la vigencia.</t>
  </si>
  <si>
    <t>10</t>
  </si>
  <si>
    <t>Terminar (archivar) 182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</si>
  <si>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</si>
  <si>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</si>
  <si>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</si>
  <si>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</si>
  <si>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</si>
  <si>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actuaciones administrativas terminadas (archivadas)</t>
  </si>
  <si>
    <t>La meta alcanzó un 22,53% del programado para la vigencia.</t>
  </si>
  <si>
    <t>11</t>
  </si>
  <si>
    <t>Terminar 205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</si>
  <si>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</si>
  <si>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</si>
  <si>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</si>
  <si>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actuaciones Administrativas terminadas hasta la primera instancia</t>
  </si>
  <si>
    <t>La meta alcanzó un 21,95% del programado para la vigencia.</t>
  </si>
  <si>
    <t>12</t>
  </si>
  <si>
    <t>Realizar 90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</si>
  <si>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</si>
  <si>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</si>
  <si>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</si>
  <si>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</si>
  <si>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</si>
  <si>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Se ejecutan operativos  con aporte significativos al fallo de acción popular en siete de agosto,  quejas ciudadanas sobre el mal usos del Espacio Público y habitante de/en calle.</t>
  </si>
  <si>
    <t>Actas de operativos realizados</t>
  </si>
  <si>
    <t>La meta alcanzó un 17,78% del programado para la vigencia.</t>
  </si>
  <si>
    <t>13</t>
  </si>
  <si>
    <t>Realizar 172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</si>
  <si>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</si>
  <si>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</si>
  <si>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</si>
  <si>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Se realizan operativos en temáticas de establecimientos de alto impacto e inspección y vigilancia de obras y urbanismo y quejas ciudadanas.</t>
  </si>
  <si>
    <t>La meta alcanzó un 19,19% del programado para la vigencia.</t>
  </si>
  <si>
    <t>14</t>
  </si>
  <si>
    <t>Realizar 132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</si>
  <si>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</si>
  <si>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</si>
  <si>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</si>
  <si>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Se ejecutan operativos conforme a lo planeado en componentes de inspección y vigilancia en Bodegas de reciclaje, quejas ciudadanas por ruido, habitantes de calle y carreteros.</t>
  </si>
  <si>
    <t>La meta alcanzó un 18,18% del programado para la vigencia.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</si>
  <si>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</si>
  <si>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</si>
  <si>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</si>
  <si>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</si>
  <si>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</si>
  <si>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</si>
  <si>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</si>
  <si>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</si>
  <si>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</si>
  <si>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</si>
  <si>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</si>
  <si>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</si>
  <si>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</si>
  <si>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</si>
  <si>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 xml:space="preserve">Promover la transparencia, la integridad y la participación en la gestión pública, para mejorar la gobernabilidad democrática distrital y local. 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</si>
  <si>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</si>
  <si>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</si>
  <si>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</si>
  <si>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</si>
  <si>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</si>
  <si>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</si>
  <si>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</si>
  <si>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</si>
  <si>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</si>
  <si>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</si>
  <si>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</si>
  <si>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</si>
  <si>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</si>
  <si>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Meta no programada para el periodo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</si>
  <si>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</si>
  <si>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</si>
  <si>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</si>
  <si>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</si>
  <si>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</si>
  <si>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</si>
  <si>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</si>
  <si>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</si>
  <si>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</si>
  <si>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</si>
  <si>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</si>
  <si>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</si>
  <si>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</si>
  <si>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</si>
  <si>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</si>
  <si>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</si>
  <si>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 xml:space="preserve">la alcaldia dio respuesta a 2 requerimientos de los 2 instaurados </t>
  </si>
  <si>
    <t>Radicado No. 20254600138593
Fecha: 07-04-2025</t>
  </si>
  <si>
    <t>No programado</t>
  </si>
  <si>
    <t>La meta alcanzó un 100,00% del programado para la vigencia.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</si>
  <si>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</si>
  <si>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</si>
  <si>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</si>
  <si>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</si>
  <si>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</si>
  <si>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</si>
  <si>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</si>
  <si>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</si>
  <si>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</si>
  <si>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</si>
  <si>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</si>
  <si>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</si>
  <si>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</si>
  <si>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</si>
  <si>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</si>
  <si>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</si>
  <si>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</si>
  <si>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</si>
  <si>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</si>
  <si>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</si>
  <si>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</si>
  <si>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</si>
  <si>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</si>
  <si>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26 de mayo de 2025</t>
  </si>
  <si>
    <t xml:space="preserve">la alcaldia dio respuesta a 46 requerimientos de los 48 instaurados </t>
  </si>
  <si>
    <t>Radicado No. 20254600138593
Fecha: 07-04-2025  y Radicado No. 20254600193883
Fecha: 23-05-2025</t>
  </si>
  <si>
    <t>La meta alcanzó un 23,96% del programado para la vigencia.</t>
  </si>
  <si>
    <t>Se realiza ajuste teniendo en cuenta el memorando de alcance  Radicado No. 20254600193883 Fecha: 23-05-2025 de la Oficina de Atencion a la Ciudadania sobre la meta transversal No MT4 y MT5, del Plan de Gestión de la alcaldia local  de Barrios Unidos alcanzó un nivel de desempeño del 88,66% y del 31,84% acumulado para la vigencia.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</si>
</sst>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0.0%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color rgb="FFFF0000"/>
      <name val="Calibri Light"/>
      <family val="2"/>
      <scheme val="major"/>
    </font>
    <font>
      <sz val="11"/>
      <color rgb="FF0070C0"/>
      <name val="Calibri Light"/>
      <family val="2"/>
    </font>
    <font>
      <sz val="11"/>
      <color rgb="FF00000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9" fontId="1" fillId="0" borderId="1" xfId="1" applyFont="1" applyFill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10" fontId="7" fillId="3" borderId="1" xfId="1" applyNumberFormat="1" applyFont="1" applyFill="1" applyBorder="1" applyAlignment="1">
      <alignment wrapText="1"/>
    </xf>
    <xf numFmtId="10" fontId="5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164" fontId="1" fillId="9" borderId="1" xfId="0" applyNumberFormat="1" applyFont="1" applyFill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 wrapText="1"/>
    </xf>
    <xf numFmtId="10" fontId="7" fillId="3" borderId="1" xfId="1" applyNumberFormat="1" applyFont="1" applyFill="1" applyBorder="1" applyAlignment="1">
      <alignment horizontal="right" wrapText="1"/>
    </xf>
    <xf numFmtId="1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right" vertical="center" wrapText="1"/>
    </xf>
    <xf numFmtId="10" fontId="5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9" fontId="5" fillId="0" borderId="1" xfId="1" applyFont="1" applyBorder="1" applyAlignment="1">
      <alignment horizontal="right" vertical="center" wrapText="1"/>
    </xf>
    <xf numFmtId="10" fontId="7" fillId="3" borderId="1" xfId="0" applyNumberFormat="1" applyFont="1" applyFill="1" applyBorder="1" applyAlignment="1">
      <alignment horizontal="right" wrapText="1"/>
    </xf>
    <xf numFmtId="10" fontId="9" fillId="2" borderId="1" xfId="0" applyNumberFormat="1" applyFont="1" applyFill="1" applyBorder="1" applyAlignment="1">
      <alignment horizontal="right" wrapText="1"/>
    </xf>
    <xf numFmtId="165" fontId="5" fillId="0" borderId="1" xfId="0" applyNumberFormat="1" applyFont="1" applyBorder="1" applyAlignment="1">
      <alignment horizontal="right" vertical="center" wrapText="1"/>
    </xf>
    <xf numFmtId="164" fontId="10" fillId="3" borderId="1" xfId="0" applyNumberFormat="1" applyFont="1" applyFill="1" applyBorder="1" applyAlignment="1">
      <alignment horizontal="right" wrapText="1"/>
    </xf>
    <xf numFmtId="165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542826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topLeftCell="C1" zoomScaleNormal="100" workbookViewId="0">
      <selection activeCell="AR32" sqref="AR32"/>
    </sheetView>
  </sheetViews>
  <sheetFormatPr baseColWidth="10" defaultColWidth="10.85546875" defaultRowHeight="15" x14ac:dyDescent="0.25"/>
  <cols>
    <col min="1" max="1" width="4.140625" style="1" customWidth="1"/>
    <col min="2" max="2" width="22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6" width="16.5703125" style="1" customWidth="1"/>
    <col min="27" max="29" width="16.5703125" style="1" hidden="1" customWidth="1"/>
    <col min="30" max="30" width="33.42578125" style="1" hidden="1" customWidth="1"/>
    <col min="31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5" customFormat="1" ht="70.5" customHeight="1" x14ac:dyDescent="0.25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 t="s">
        <v>1</v>
      </c>
      <c r="M1" s="91"/>
      <c r="N1" s="91"/>
      <c r="O1" s="91"/>
      <c r="P1" s="91"/>
    </row>
    <row r="2" spans="1:45" s="37" customFormat="1" ht="23.45" customHeight="1" x14ac:dyDescent="0.25">
      <c r="A2" s="93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36"/>
      <c r="M2" s="36"/>
      <c r="N2" s="36"/>
      <c r="O2" s="36"/>
      <c r="P2" s="36"/>
    </row>
    <row r="3" spans="1:45" s="35" customFormat="1" x14ac:dyDescent="0.25"/>
    <row r="4" spans="1:45" s="35" customFormat="1" ht="29.1" customHeight="1" x14ac:dyDescent="0.25">
      <c r="F4" s="85" t="s">
        <v>3</v>
      </c>
      <c r="G4" s="86"/>
      <c r="H4" s="86"/>
      <c r="I4" s="86"/>
      <c r="J4" s="86"/>
      <c r="K4" s="87"/>
    </row>
    <row r="5" spans="1:45" s="35" customFormat="1" ht="15" customHeight="1" x14ac:dyDescent="0.25">
      <c r="F5" s="2" t="s">
        <v>4</v>
      </c>
      <c r="G5" s="2" t="s">
        <v>5</v>
      </c>
      <c r="H5" s="85" t="s">
        <v>6</v>
      </c>
      <c r="I5" s="86"/>
      <c r="J5" s="86"/>
      <c r="K5" s="87"/>
    </row>
    <row r="6" spans="1:45" s="35" customFormat="1" x14ac:dyDescent="0.25">
      <c r="F6" s="34">
        <v>1</v>
      </c>
      <c r="G6" s="34" t="s">
        <v>7</v>
      </c>
      <c r="H6" s="88" t="s">
        <v>8</v>
      </c>
      <c r="I6" s="88"/>
      <c r="J6" s="88"/>
      <c r="K6" s="88"/>
    </row>
    <row r="7" spans="1:45" s="35" customFormat="1" ht="54" customHeight="1" x14ac:dyDescent="0.25">
      <c r="F7" s="34">
        <v>2</v>
      </c>
      <c r="G7" s="34" t="s">
        <v>9</v>
      </c>
      <c r="H7" s="88" t="s">
        <v>10</v>
      </c>
      <c r="I7" s="88"/>
      <c r="J7" s="88"/>
      <c r="K7" s="88"/>
    </row>
    <row r="8" spans="1:45" s="35" customFormat="1" ht="58.5" customHeight="1" x14ac:dyDescent="0.25">
      <c r="F8" s="34">
        <v>3</v>
      </c>
      <c r="G8" s="34" t="s">
        <v>247</v>
      </c>
      <c r="H8" s="88" t="s">
        <v>251</v>
      </c>
      <c r="I8" s="88"/>
      <c r="J8" s="88"/>
      <c r="K8" s="88"/>
    </row>
    <row r="9" spans="1:45" s="35" customFormat="1" x14ac:dyDescent="0.25"/>
    <row r="10" spans="1:45" ht="14.45" customHeight="1" x14ac:dyDescent="0.25">
      <c r="A10" s="84" t="s">
        <v>11</v>
      </c>
      <c r="B10" s="84"/>
      <c r="C10" s="84" t="s">
        <v>12</v>
      </c>
      <c r="D10" s="84" t="s">
        <v>13</v>
      </c>
      <c r="E10" s="84"/>
      <c r="F10" s="84"/>
      <c r="G10" s="92" t="s">
        <v>14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84" t="s">
        <v>15</v>
      </c>
      <c r="S10" s="84"/>
      <c r="T10" s="84"/>
      <c r="U10" s="84"/>
      <c r="V10" s="95" t="s">
        <v>16</v>
      </c>
      <c r="W10" s="96"/>
      <c r="X10" s="96"/>
      <c r="Y10" s="96"/>
      <c r="Z10" s="97"/>
      <c r="AA10" s="101" t="s">
        <v>17</v>
      </c>
      <c r="AB10" s="102"/>
      <c r="AC10" s="102"/>
      <c r="AD10" s="102"/>
      <c r="AE10" s="103"/>
      <c r="AF10" s="107" t="s">
        <v>18</v>
      </c>
      <c r="AG10" s="108"/>
      <c r="AH10" s="108"/>
      <c r="AI10" s="108"/>
      <c r="AJ10" s="109"/>
      <c r="AK10" s="113" t="s">
        <v>19</v>
      </c>
      <c r="AL10" s="114"/>
      <c r="AM10" s="114"/>
      <c r="AN10" s="114"/>
      <c r="AO10" s="115"/>
      <c r="AP10" s="119" t="s">
        <v>20</v>
      </c>
      <c r="AQ10" s="120"/>
      <c r="AR10" s="120"/>
      <c r="AS10" s="121"/>
    </row>
    <row r="11" spans="1:45" ht="14.45" customHeight="1" x14ac:dyDescent="0.25">
      <c r="A11" s="84"/>
      <c r="B11" s="84"/>
      <c r="C11" s="84"/>
      <c r="D11" s="84"/>
      <c r="E11" s="84"/>
      <c r="F11" s="84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84"/>
      <c r="S11" s="84"/>
      <c r="T11" s="84"/>
      <c r="U11" s="84"/>
      <c r="V11" s="98"/>
      <c r="W11" s="99"/>
      <c r="X11" s="99"/>
      <c r="Y11" s="99"/>
      <c r="Z11" s="100"/>
      <c r="AA11" s="104"/>
      <c r="AB11" s="105"/>
      <c r="AC11" s="105"/>
      <c r="AD11" s="105"/>
      <c r="AE11" s="106"/>
      <c r="AF11" s="110"/>
      <c r="AG11" s="111"/>
      <c r="AH11" s="111"/>
      <c r="AI11" s="111"/>
      <c r="AJ11" s="112"/>
      <c r="AK11" s="116"/>
      <c r="AL11" s="117"/>
      <c r="AM11" s="117"/>
      <c r="AN11" s="117"/>
      <c r="AO11" s="118"/>
      <c r="AP11" s="122"/>
      <c r="AQ11" s="123"/>
      <c r="AR11" s="123"/>
      <c r="AS11" s="124"/>
    </row>
    <row r="12" spans="1:45" ht="45" x14ac:dyDescent="0.25">
      <c r="A12" s="2" t="s">
        <v>21</v>
      </c>
      <c r="B12" s="2" t="s">
        <v>22</v>
      </c>
      <c r="C12" s="84"/>
      <c r="D12" s="2" t="s">
        <v>23</v>
      </c>
      <c r="E12" s="2" t="s">
        <v>24</v>
      </c>
      <c r="F12" s="2" t="s">
        <v>25</v>
      </c>
      <c r="G12" s="20" t="s">
        <v>26</v>
      </c>
      <c r="H12" s="20" t="s">
        <v>27</v>
      </c>
      <c r="I12" s="20" t="s">
        <v>28</v>
      </c>
      <c r="J12" s="20" t="s">
        <v>29</v>
      </c>
      <c r="K12" s="20" t="s">
        <v>30</v>
      </c>
      <c r="L12" s="20" t="s">
        <v>31</v>
      </c>
      <c r="M12" s="20" t="s">
        <v>32</v>
      </c>
      <c r="N12" s="20" t="s">
        <v>33</v>
      </c>
      <c r="O12" s="20" t="s">
        <v>34</v>
      </c>
      <c r="P12" s="20" t="s">
        <v>35</v>
      </c>
      <c r="Q12" s="20" t="s">
        <v>36</v>
      </c>
      <c r="R12" s="2" t="s">
        <v>37</v>
      </c>
      <c r="S12" s="2" t="s">
        <v>38</v>
      </c>
      <c r="T12" s="2" t="s">
        <v>39</v>
      </c>
      <c r="U12" s="2" t="s">
        <v>40</v>
      </c>
      <c r="V12" s="3" t="s">
        <v>41</v>
      </c>
      <c r="W12" s="3" t="s">
        <v>42</v>
      </c>
      <c r="X12" s="3" t="s">
        <v>43</v>
      </c>
      <c r="Y12" s="3" t="s">
        <v>44</v>
      </c>
      <c r="Z12" s="3" t="s">
        <v>45</v>
      </c>
      <c r="AA12" s="22" t="s">
        <v>41</v>
      </c>
      <c r="AB12" s="22" t="s">
        <v>42</v>
      </c>
      <c r="AC12" s="22" t="s">
        <v>43</v>
      </c>
      <c r="AD12" s="22" t="s">
        <v>44</v>
      </c>
      <c r="AE12" s="22" t="s">
        <v>45</v>
      </c>
      <c r="AF12" s="23" t="s">
        <v>41</v>
      </c>
      <c r="AG12" s="23" t="s">
        <v>42</v>
      </c>
      <c r="AH12" s="23" t="s">
        <v>43</v>
      </c>
      <c r="AI12" s="23" t="s">
        <v>44</v>
      </c>
      <c r="AJ12" s="23" t="s">
        <v>45</v>
      </c>
      <c r="AK12" s="24" t="s">
        <v>41</v>
      </c>
      <c r="AL12" s="24" t="s">
        <v>42</v>
      </c>
      <c r="AM12" s="24" t="s">
        <v>43</v>
      </c>
      <c r="AN12" s="24" t="s">
        <v>44</v>
      </c>
      <c r="AO12" s="24" t="s">
        <v>45</v>
      </c>
      <c r="AP12" s="4" t="s">
        <v>41</v>
      </c>
      <c r="AQ12" s="4" t="s">
        <v>42</v>
      </c>
      <c r="AR12" s="4" t="s">
        <v>43</v>
      </c>
      <c r="AS12" s="4" t="s">
        <v>44</v>
      </c>
    </row>
    <row r="13" spans="1:45" s="29" customFormat="1" ht="165" x14ac:dyDescent="0.25">
      <c r="A13" s="58">
        <v>4</v>
      </c>
      <c r="B13" s="59" t="s">
        <v>46</v>
      </c>
      <c r="C13" s="21" t="s">
        <v>47</v>
      </c>
      <c r="D13" s="25" t="s">
        <v>48</v>
      </c>
      <c r="E13" s="21" t="s">
        <v>49</v>
      </c>
      <c r="F13" s="21" t="s">
        <v>50</v>
      </c>
      <c r="G13" s="21" t="s">
        <v>51</v>
      </c>
      <c r="H13" s="21" t="s">
        <v>52</v>
      </c>
      <c r="I13" s="30" t="s">
        <v>53</v>
      </c>
      <c r="J13" s="21" t="s">
        <v>54</v>
      </c>
      <c r="K13" s="21" t="s">
        <v>55</v>
      </c>
      <c r="L13" s="31">
        <v>0</v>
      </c>
      <c r="M13" s="31">
        <v>0.1</v>
      </c>
      <c r="N13" s="31">
        <v>0.2</v>
      </c>
      <c r="O13" s="31">
        <v>0.4</v>
      </c>
      <c r="P13" s="31">
        <f t="shared" ref="P13:P19" si="0">O13</f>
        <v>0.4</v>
      </c>
      <c r="Q13" s="21" t="s">
        <v>56</v>
      </c>
      <c r="R13" s="21" t="s">
        <v>57</v>
      </c>
      <c r="S13" s="21" t="s">
        <v>58</v>
      </c>
      <c r="T13" s="21" t="s">
        <v>59</v>
      </c>
      <c r="U13" s="21" t="s">
        <v>60</v>
      </c>
      <c r="V13" s="63">
        <f t="shared" ref="V13:V26" si="1">L13</f>
        <v>0</v>
      </c>
      <c r="W13" s="64" t="s">
        <v>61</v>
      </c>
      <c r="X13" s="65" t="s">
        <v>62</v>
      </c>
      <c r="Y13" s="21" t="s">
        <v>62</v>
      </c>
      <c r="Z13" s="21" t="s">
        <v>63</v>
      </c>
      <c r="AA13" s="30">
        <f t="shared" ref="AA13:AA26" si="2">M13</f>
        <v>0.1</v>
      </c>
      <c r="AB13" s="21"/>
      <c r="AC13" s="30">
        <f>IF(AB13/AA13&gt;100%,100%,AB13/AA13)</f>
        <v>0</v>
      </c>
      <c r="AD13" s="21"/>
      <c r="AE13" s="21"/>
      <c r="AF13" s="30">
        <f t="shared" ref="AF13:AF26" si="3">N13</f>
        <v>0.2</v>
      </c>
      <c r="AG13" s="21"/>
      <c r="AH13" s="60">
        <f>IF(AG13/AF13&gt;100%,100%,AG13/AF13)</f>
        <v>0</v>
      </c>
      <c r="AI13" s="21"/>
      <c r="AJ13" s="21"/>
      <c r="AK13" s="30">
        <f t="shared" ref="AK13:AK26" si="4">O13</f>
        <v>0.4</v>
      </c>
      <c r="AL13" s="21"/>
      <c r="AM13" s="60">
        <f>IF(AL13/AK13&gt;100%,100%,AL13/AK13)</f>
        <v>0</v>
      </c>
      <c r="AN13" s="21"/>
      <c r="AO13" s="21"/>
      <c r="AP13" s="63">
        <f>P13</f>
        <v>0.4</v>
      </c>
      <c r="AQ13" s="81">
        <f>IFERROR(MAX(W13,AB13,AG13,AL13),0)</f>
        <v>0</v>
      </c>
      <c r="AR13" s="65">
        <f>IF(AQ13/AP13&gt;100%,100%,AQ13/AP13)</f>
        <v>0</v>
      </c>
      <c r="AS13" s="21" t="s">
        <v>62</v>
      </c>
    </row>
    <row r="14" spans="1:45" s="29" customFormat="1" ht="120" x14ac:dyDescent="0.25">
      <c r="A14" s="58">
        <v>3</v>
      </c>
      <c r="B14" s="59" t="s">
        <v>64</v>
      </c>
      <c r="C14" s="21" t="s">
        <v>65</v>
      </c>
      <c r="D14" s="25" t="s">
        <v>66</v>
      </c>
      <c r="E14" s="21" t="s">
        <v>67</v>
      </c>
      <c r="F14" s="21" t="s">
        <v>50</v>
      </c>
      <c r="G14" s="21" t="s">
        <v>68</v>
      </c>
      <c r="H14" s="21" t="s">
        <v>69</v>
      </c>
      <c r="I14" s="21" t="s">
        <v>70</v>
      </c>
      <c r="J14" s="21" t="s">
        <v>54</v>
      </c>
      <c r="K14" s="21" t="s">
        <v>55</v>
      </c>
      <c r="L14" s="31">
        <v>0.12</v>
      </c>
      <c r="M14" s="31">
        <v>0.34</v>
      </c>
      <c r="N14" s="31">
        <v>0.51</v>
      </c>
      <c r="O14" s="31">
        <v>0.68</v>
      </c>
      <c r="P14" s="31">
        <f t="shared" si="0"/>
        <v>0.68</v>
      </c>
      <c r="Q14" s="21" t="s">
        <v>56</v>
      </c>
      <c r="R14" s="21" t="s">
        <v>71</v>
      </c>
      <c r="S14" s="21" t="s">
        <v>72</v>
      </c>
      <c r="T14" s="21" t="s">
        <v>73</v>
      </c>
      <c r="U14" s="21" t="s">
        <v>60</v>
      </c>
      <c r="V14" s="63">
        <f t="shared" si="1"/>
        <v>0.12</v>
      </c>
      <c r="W14" s="65">
        <v>0.24540000000000001</v>
      </c>
      <c r="X14" s="65">
        <f t="shared" ref="X14:X26" si="5">IF(W14/V14&gt;100%,100%,W14/V14)</f>
        <v>1</v>
      </c>
      <c r="Y14" s="21" t="s">
        <v>74</v>
      </c>
      <c r="Z14" s="21" t="s">
        <v>75</v>
      </c>
      <c r="AA14" s="30">
        <f t="shared" si="2"/>
        <v>0.34</v>
      </c>
      <c r="AB14" s="21"/>
      <c r="AC14" s="30">
        <f t="shared" ref="AC14:AC26" si="6">IF(AB14/AA14&gt;100%,100%,AB14/AA14)</f>
        <v>0</v>
      </c>
      <c r="AD14" s="21"/>
      <c r="AE14" s="21"/>
      <c r="AF14" s="30">
        <f t="shared" si="3"/>
        <v>0.51</v>
      </c>
      <c r="AG14" s="21"/>
      <c r="AH14" s="60">
        <f t="shared" ref="AH14:AH26" si="7">IF(AG14/AF14&gt;100%,100%,AG14/AF14)</f>
        <v>0</v>
      </c>
      <c r="AI14" s="21"/>
      <c r="AJ14" s="21"/>
      <c r="AK14" s="30">
        <f t="shared" si="4"/>
        <v>0.68</v>
      </c>
      <c r="AL14" s="21"/>
      <c r="AM14" s="60">
        <f t="shared" ref="AM14:AM26" si="8">IF(AL14/AK14&gt;100%,100%,AL14/AK14)</f>
        <v>0</v>
      </c>
      <c r="AN14" s="21"/>
      <c r="AO14" s="21"/>
      <c r="AP14" s="63">
        <f>P14</f>
        <v>0.68</v>
      </c>
      <c r="AQ14" s="81">
        <f>IFERROR(MAX(W14,AB14,AG14,AL14),0)</f>
        <v>0.24540000000000001</v>
      </c>
      <c r="AR14" s="65">
        <f t="shared" ref="AR14:AR26" si="9">IF(AQ14/AP14&gt;100%,100%,AQ14/AP14)</f>
        <v>0.36088235294117643</v>
      </c>
      <c r="AS14" s="82" t="s">
        <v>76</v>
      </c>
    </row>
    <row r="15" spans="1:45" s="29" customFormat="1" ht="135" x14ac:dyDescent="0.25">
      <c r="A15" s="58">
        <v>3</v>
      </c>
      <c r="B15" s="59" t="s">
        <v>64</v>
      </c>
      <c r="C15" s="21" t="s">
        <v>65</v>
      </c>
      <c r="D15" s="25" t="s">
        <v>77</v>
      </c>
      <c r="E15" s="21" t="s">
        <v>78</v>
      </c>
      <c r="F15" s="21" t="s">
        <v>50</v>
      </c>
      <c r="G15" s="21" t="s">
        <v>79</v>
      </c>
      <c r="H15" s="21" t="s">
        <v>80</v>
      </c>
      <c r="I15" s="21" t="s">
        <v>81</v>
      </c>
      <c r="J15" s="21" t="s">
        <v>54</v>
      </c>
      <c r="K15" s="21" t="s">
        <v>55</v>
      </c>
      <c r="L15" s="31">
        <v>0.12</v>
      </c>
      <c r="M15" s="31">
        <v>0.3</v>
      </c>
      <c r="N15" s="31">
        <v>0.48</v>
      </c>
      <c r="O15" s="31">
        <v>0.65</v>
      </c>
      <c r="P15" s="31">
        <f t="shared" si="0"/>
        <v>0.65</v>
      </c>
      <c r="Q15" s="21" t="s">
        <v>56</v>
      </c>
      <c r="R15" s="21" t="s">
        <v>71</v>
      </c>
      <c r="S15" s="21" t="s">
        <v>72</v>
      </c>
      <c r="T15" s="21" t="s">
        <v>73</v>
      </c>
      <c r="U15" s="21" t="s">
        <v>60</v>
      </c>
      <c r="V15" s="63">
        <f t="shared" si="1"/>
        <v>0.12</v>
      </c>
      <c r="W15" s="65">
        <v>0.17760000000000001</v>
      </c>
      <c r="X15" s="65">
        <f t="shared" si="5"/>
        <v>1</v>
      </c>
      <c r="Y15" s="21" t="s">
        <v>74</v>
      </c>
      <c r="Z15" s="21" t="s">
        <v>75</v>
      </c>
      <c r="AA15" s="30">
        <f t="shared" si="2"/>
        <v>0.3</v>
      </c>
      <c r="AB15" s="21"/>
      <c r="AC15" s="30">
        <f t="shared" si="6"/>
        <v>0</v>
      </c>
      <c r="AD15" s="21"/>
      <c r="AE15" s="21"/>
      <c r="AF15" s="30">
        <f t="shared" si="3"/>
        <v>0.48</v>
      </c>
      <c r="AG15" s="21"/>
      <c r="AH15" s="60">
        <f t="shared" si="7"/>
        <v>0</v>
      </c>
      <c r="AI15" s="21"/>
      <c r="AJ15" s="21"/>
      <c r="AK15" s="30">
        <f t="shared" si="4"/>
        <v>0.65</v>
      </c>
      <c r="AL15" s="21"/>
      <c r="AM15" s="60">
        <f t="shared" si="8"/>
        <v>0</v>
      </c>
      <c r="AN15" s="21"/>
      <c r="AO15" s="21"/>
      <c r="AP15" s="63">
        <f t="shared" ref="AP15:AP26" si="10">P15</f>
        <v>0.65</v>
      </c>
      <c r="AQ15" s="81">
        <f>IFERROR(MAX(W15,AB15,AG15,AL15),0)</f>
        <v>0.17760000000000001</v>
      </c>
      <c r="AR15" s="65">
        <f t="shared" si="9"/>
        <v>0.27323076923076922</v>
      </c>
      <c r="AS15" s="82" t="s">
        <v>82</v>
      </c>
    </row>
    <row r="16" spans="1:45" s="29" customFormat="1" ht="105" x14ac:dyDescent="0.25">
      <c r="A16" s="58">
        <v>3</v>
      </c>
      <c r="B16" s="59" t="s">
        <v>64</v>
      </c>
      <c r="C16" s="21" t="s">
        <v>65</v>
      </c>
      <c r="D16" s="25" t="s">
        <v>83</v>
      </c>
      <c r="E16" s="21" t="s">
        <v>84</v>
      </c>
      <c r="F16" s="21" t="s">
        <v>50</v>
      </c>
      <c r="G16" s="21" t="s">
        <v>85</v>
      </c>
      <c r="H16" s="21" t="s">
        <v>86</v>
      </c>
      <c r="I16" s="30" t="s">
        <v>87</v>
      </c>
      <c r="J16" s="21" t="s">
        <v>54</v>
      </c>
      <c r="K16" s="21" t="s">
        <v>55</v>
      </c>
      <c r="L16" s="31">
        <v>0.18</v>
      </c>
      <c r="M16" s="31">
        <v>0.35</v>
      </c>
      <c r="N16" s="31">
        <v>0.7</v>
      </c>
      <c r="O16" s="31">
        <v>0.97</v>
      </c>
      <c r="P16" s="31">
        <f t="shared" si="0"/>
        <v>0.97</v>
      </c>
      <c r="Q16" s="21" t="s">
        <v>56</v>
      </c>
      <c r="R16" s="21" t="s">
        <v>71</v>
      </c>
      <c r="S16" s="21" t="s">
        <v>72</v>
      </c>
      <c r="T16" s="21" t="s">
        <v>73</v>
      </c>
      <c r="U16" s="21" t="s">
        <v>60</v>
      </c>
      <c r="V16" s="63">
        <f t="shared" si="1"/>
        <v>0.18</v>
      </c>
      <c r="W16" s="65">
        <v>0.1348</v>
      </c>
      <c r="X16" s="65">
        <f t="shared" si="5"/>
        <v>0.74888888888888894</v>
      </c>
      <c r="Y16" s="21" t="s">
        <v>88</v>
      </c>
      <c r="Z16" s="21" t="s">
        <v>75</v>
      </c>
      <c r="AA16" s="30">
        <f t="shared" si="2"/>
        <v>0.35</v>
      </c>
      <c r="AB16" s="21"/>
      <c r="AC16" s="30">
        <f t="shared" si="6"/>
        <v>0</v>
      </c>
      <c r="AD16" s="21"/>
      <c r="AE16" s="21"/>
      <c r="AF16" s="30">
        <f t="shared" si="3"/>
        <v>0.7</v>
      </c>
      <c r="AG16" s="21"/>
      <c r="AH16" s="60">
        <f t="shared" si="7"/>
        <v>0</v>
      </c>
      <c r="AI16" s="21"/>
      <c r="AJ16" s="21"/>
      <c r="AK16" s="30">
        <f t="shared" si="4"/>
        <v>0.97</v>
      </c>
      <c r="AL16" s="21"/>
      <c r="AM16" s="60">
        <f t="shared" si="8"/>
        <v>0</v>
      </c>
      <c r="AN16" s="21"/>
      <c r="AO16" s="21"/>
      <c r="AP16" s="63">
        <f t="shared" si="10"/>
        <v>0.97</v>
      </c>
      <c r="AQ16" s="81">
        <f>IFERROR(MAX(W16,AB16,AG16,AL16),0)</f>
        <v>0.1348</v>
      </c>
      <c r="AR16" s="65">
        <f t="shared" si="9"/>
        <v>0.13896907216494847</v>
      </c>
      <c r="AS16" s="82" t="s">
        <v>89</v>
      </c>
    </row>
    <row r="17" spans="1:45" s="29" customFormat="1" ht="105" x14ac:dyDescent="0.25">
      <c r="A17" s="58">
        <v>3</v>
      </c>
      <c r="B17" s="59" t="s">
        <v>64</v>
      </c>
      <c r="C17" s="21" t="s">
        <v>65</v>
      </c>
      <c r="D17" s="25" t="s">
        <v>90</v>
      </c>
      <c r="E17" s="21" t="s">
        <v>91</v>
      </c>
      <c r="F17" s="21" t="s">
        <v>50</v>
      </c>
      <c r="G17" s="21" t="s">
        <v>92</v>
      </c>
      <c r="H17" s="21" t="s">
        <v>93</v>
      </c>
      <c r="I17" s="30" t="s">
        <v>94</v>
      </c>
      <c r="J17" s="21" t="s">
        <v>54</v>
      </c>
      <c r="K17" s="21" t="s">
        <v>55</v>
      </c>
      <c r="L17" s="31">
        <v>0.05</v>
      </c>
      <c r="M17" s="31">
        <v>0.15</v>
      </c>
      <c r="N17" s="31">
        <v>0.33</v>
      </c>
      <c r="O17" s="31">
        <v>0.51</v>
      </c>
      <c r="P17" s="31">
        <f t="shared" si="0"/>
        <v>0.51</v>
      </c>
      <c r="Q17" s="21" t="s">
        <v>56</v>
      </c>
      <c r="R17" s="21" t="s">
        <v>71</v>
      </c>
      <c r="S17" s="21" t="s">
        <v>72</v>
      </c>
      <c r="T17" s="21" t="s">
        <v>73</v>
      </c>
      <c r="U17" s="21" t="s">
        <v>60</v>
      </c>
      <c r="V17" s="63">
        <f t="shared" si="1"/>
        <v>0.05</v>
      </c>
      <c r="W17" s="65">
        <v>1.03E-2</v>
      </c>
      <c r="X17" s="65">
        <f t="shared" si="5"/>
        <v>0.20599999999999999</v>
      </c>
      <c r="Y17" s="21" t="s">
        <v>95</v>
      </c>
      <c r="Z17" s="21" t="s">
        <v>75</v>
      </c>
      <c r="AA17" s="30">
        <f t="shared" si="2"/>
        <v>0.15</v>
      </c>
      <c r="AB17" s="21"/>
      <c r="AC17" s="30">
        <f t="shared" si="6"/>
        <v>0</v>
      </c>
      <c r="AD17" s="21"/>
      <c r="AE17" s="21"/>
      <c r="AF17" s="30">
        <f t="shared" si="3"/>
        <v>0.33</v>
      </c>
      <c r="AG17" s="21"/>
      <c r="AH17" s="60">
        <f t="shared" si="7"/>
        <v>0</v>
      </c>
      <c r="AI17" s="21"/>
      <c r="AJ17" s="21"/>
      <c r="AK17" s="30">
        <f t="shared" si="4"/>
        <v>0.51</v>
      </c>
      <c r="AL17" s="21"/>
      <c r="AM17" s="60">
        <f t="shared" si="8"/>
        <v>0</v>
      </c>
      <c r="AN17" s="21"/>
      <c r="AO17" s="21"/>
      <c r="AP17" s="63">
        <f t="shared" si="10"/>
        <v>0.51</v>
      </c>
      <c r="AQ17" s="81">
        <f>IFERROR(MAX(W17,AB17,AG17,AL17),0)</f>
        <v>1.03E-2</v>
      </c>
      <c r="AR17" s="65">
        <f t="shared" si="9"/>
        <v>2.0196078431372548E-2</v>
      </c>
      <c r="AS17" s="82" t="s">
        <v>96</v>
      </c>
    </row>
    <row r="18" spans="1:45" s="29" customFormat="1" ht="270" x14ac:dyDescent="0.25">
      <c r="A18" s="58">
        <v>3</v>
      </c>
      <c r="B18" s="59" t="s">
        <v>64</v>
      </c>
      <c r="C18" s="21" t="s">
        <v>65</v>
      </c>
      <c r="D18" s="25" t="s">
        <v>97</v>
      </c>
      <c r="E18" s="21" t="s">
        <v>98</v>
      </c>
      <c r="F18" s="21" t="s">
        <v>50</v>
      </c>
      <c r="G18" s="21" t="s">
        <v>99</v>
      </c>
      <c r="H18" s="21" t="s">
        <v>100</v>
      </c>
      <c r="I18" s="21" t="s">
        <v>101</v>
      </c>
      <c r="J18" s="21" t="s">
        <v>102</v>
      </c>
      <c r="K18" s="21" t="s">
        <v>55</v>
      </c>
      <c r="L18" s="31">
        <v>0.97</v>
      </c>
      <c r="M18" s="31">
        <v>0.97</v>
      </c>
      <c r="N18" s="31">
        <v>0.97</v>
      </c>
      <c r="O18" s="31">
        <v>0.97</v>
      </c>
      <c r="P18" s="31">
        <f t="shared" si="0"/>
        <v>0.97</v>
      </c>
      <c r="Q18" s="21" t="s">
        <v>56</v>
      </c>
      <c r="R18" s="21" t="s">
        <v>71</v>
      </c>
      <c r="S18" s="21" t="s">
        <v>103</v>
      </c>
      <c r="T18" s="21" t="s">
        <v>73</v>
      </c>
      <c r="U18" s="21" t="s">
        <v>60</v>
      </c>
      <c r="V18" s="63">
        <f t="shared" si="1"/>
        <v>0.97</v>
      </c>
      <c r="W18" s="63">
        <v>0.96</v>
      </c>
      <c r="X18" s="65">
        <f t="shared" si="5"/>
        <v>0.98969072164948457</v>
      </c>
      <c r="Y18" s="21" t="s">
        <v>104</v>
      </c>
      <c r="Z18" s="21" t="s">
        <v>75</v>
      </c>
      <c r="AA18" s="30">
        <f t="shared" si="2"/>
        <v>0.97</v>
      </c>
      <c r="AB18" s="21"/>
      <c r="AC18" s="30">
        <f t="shared" si="6"/>
        <v>0</v>
      </c>
      <c r="AD18" s="21"/>
      <c r="AE18" s="21"/>
      <c r="AF18" s="30">
        <f t="shared" si="3"/>
        <v>0.97</v>
      </c>
      <c r="AG18" s="21"/>
      <c r="AH18" s="60">
        <f t="shared" si="7"/>
        <v>0</v>
      </c>
      <c r="AI18" s="21"/>
      <c r="AJ18" s="21"/>
      <c r="AK18" s="30">
        <f t="shared" si="4"/>
        <v>0.97</v>
      </c>
      <c r="AL18" s="21"/>
      <c r="AM18" s="60">
        <f t="shared" si="8"/>
        <v>0</v>
      </c>
      <c r="AN18" s="21"/>
      <c r="AO18" s="21"/>
      <c r="AP18" s="63">
        <f t="shared" si="10"/>
        <v>0.97</v>
      </c>
      <c r="AQ18" s="81">
        <f>IFERROR(AVERAGE(W18,AB18,AG18,AL18)*0.25,0)</f>
        <v>0.24</v>
      </c>
      <c r="AR18" s="65">
        <f t="shared" si="9"/>
        <v>0.24742268041237114</v>
      </c>
      <c r="AS18" s="82" t="s">
        <v>105</v>
      </c>
    </row>
    <row r="19" spans="1:45" s="29" customFormat="1" ht="150" x14ac:dyDescent="0.25">
      <c r="A19" s="58">
        <v>3</v>
      </c>
      <c r="B19" s="59" t="s">
        <v>64</v>
      </c>
      <c r="C19" s="21" t="s">
        <v>65</v>
      </c>
      <c r="D19" s="25" t="s">
        <v>106</v>
      </c>
      <c r="E19" s="21" t="s">
        <v>107</v>
      </c>
      <c r="F19" s="21" t="s">
        <v>108</v>
      </c>
      <c r="G19" s="21" t="s">
        <v>109</v>
      </c>
      <c r="H19" s="21" t="s">
        <v>110</v>
      </c>
      <c r="I19" s="21" t="s">
        <v>111</v>
      </c>
      <c r="J19" s="21" t="s">
        <v>54</v>
      </c>
      <c r="K19" s="21" t="s">
        <v>55</v>
      </c>
      <c r="L19" s="31">
        <v>0.4</v>
      </c>
      <c r="M19" s="31">
        <v>0.7</v>
      </c>
      <c r="N19" s="55">
        <v>0.9</v>
      </c>
      <c r="O19" s="31">
        <v>1</v>
      </c>
      <c r="P19" s="31">
        <f t="shared" si="0"/>
        <v>1</v>
      </c>
      <c r="Q19" s="21" t="s">
        <v>56</v>
      </c>
      <c r="R19" s="21" t="s">
        <v>71</v>
      </c>
      <c r="S19" s="21" t="s">
        <v>103</v>
      </c>
      <c r="T19" s="21" t="s">
        <v>73</v>
      </c>
      <c r="U19" s="21" t="s">
        <v>60</v>
      </c>
      <c r="V19" s="63">
        <f t="shared" si="1"/>
        <v>0.4</v>
      </c>
      <c r="W19" s="66">
        <v>8.5000000000000006E-2</v>
      </c>
      <c r="X19" s="65">
        <f t="shared" si="5"/>
        <v>0.21249999999999999</v>
      </c>
      <c r="Y19" s="21" t="s">
        <v>112</v>
      </c>
      <c r="Z19" s="21" t="s">
        <v>75</v>
      </c>
      <c r="AA19" s="30">
        <f t="shared" si="2"/>
        <v>0.7</v>
      </c>
      <c r="AB19" s="21"/>
      <c r="AC19" s="30">
        <f t="shared" si="6"/>
        <v>0</v>
      </c>
      <c r="AD19" s="21"/>
      <c r="AE19" s="21"/>
      <c r="AF19" s="30">
        <f t="shared" si="3"/>
        <v>0.9</v>
      </c>
      <c r="AG19" s="21"/>
      <c r="AH19" s="60">
        <f t="shared" si="7"/>
        <v>0</v>
      </c>
      <c r="AI19" s="21"/>
      <c r="AJ19" s="21"/>
      <c r="AK19" s="30">
        <f t="shared" si="4"/>
        <v>1</v>
      </c>
      <c r="AL19" s="21"/>
      <c r="AM19" s="60">
        <f t="shared" si="8"/>
        <v>0</v>
      </c>
      <c r="AN19" s="21"/>
      <c r="AO19" s="21"/>
      <c r="AP19" s="63">
        <f t="shared" si="10"/>
        <v>1</v>
      </c>
      <c r="AQ19" s="65">
        <f>IFERROR(MAX(W19,AB19,AG19,AL19),0)</f>
        <v>8.5000000000000006E-2</v>
      </c>
      <c r="AR19" s="65">
        <f t="shared" si="9"/>
        <v>8.5000000000000006E-2</v>
      </c>
      <c r="AS19" s="82" t="s">
        <v>113</v>
      </c>
    </row>
    <row r="20" spans="1:45" s="29" customFormat="1" ht="90" x14ac:dyDescent="0.25">
      <c r="A20" s="58">
        <v>4</v>
      </c>
      <c r="B20" s="59" t="s">
        <v>46</v>
      </c>
      <c r="C20" s="21" t="s">
        <v>114</v>
      </c>
      <c r="D20" s="25" t="s">
        <v>115</v>
      </c>
      <c r="E20" s="21" t="s">
        <v>116</v>
      </c>
      <c r="F20" s="21" t="s">
        <v>50</v>
      </c>
      <c r="G20" s="21" t="s">
        <v>117</v>
      </c>
      <c r="H20" s="21" t="s">
        <v>118</v>
      </c>
      <c r="I20" s="21" t="s">
        <v>119</v>
      </c>
      <c r="J20" s="21" t="s">
        <v>120</v>
      </c>
      <c r="K20" s="21" t="s">
        <v>117</v>
      </c>
      <c r="L20" s="28">
        <v>1800</v>
      </c>
      <c r="M20" s="28">
        <v>2000</v>
      </c>
      <c r="N20" s="28">
        <v>2000</v>
      </c>
      <c r="O20" s="28">
        <v>1800</v>
      </c>
      <c r="P20" s="28">
        <f>SUM(L20:O20)</f>
        <v>7600</v>
      </c>
      <c r="Q20" s="21" t="s">
        <v>56</v>
      </c>
      <c r="R20" s="21" t="s">
        <v>121</v>
      </c>
      <c r="S20" s="21" t="s">
        <v>122</v>
      </c>
      <c r="T20" s="21" t="s">
        <v>123</v>
      </c>
      <c r="U20" s="21" t="s">
        <v>124</v>
      </c>
      <c r="V20" s="67">
        <f t="shared" si="1"/>
        <v>1800</v>
      </c>
      <c r="W20" s="64">
        <v>4196</v>
      </c>
      <c r="X20" s="65">
        <f t="shared" si="5"/>
        <v>1</v>
      </c>
      <c r="Y20" s="21" t="s">
        <v>125</v>
      </c>
      <c r="Z20" s="21" t="s">
        <v>126</v>
      </c>
      <c r="AA20" s="28">
        <f t="shared" si="2"/>
        <v>2000</v>
      </c>
      <c r="AB20" s="21"/>
      <c r="AC20" s="30">
        <f t="shared" si="6"/>
        <v>0</v>
      </c>
      <c r="AD20" s="21"/>
      <c r="AE20" s="21"/>
      <c r="AF20" s="28">
        <f t="shared" si="3"/>
        <v>2000</v>
      </c>
      <c r="AG20" s="21"/>
      <c r="AH20" s="60">
        <f t="shared" si="7"/>
        <v>0</v>
      </c>
      <c r="AI20" s="21"/>
      <c r="AJ20" s="21"/>
      <c r="AK20" s="28">
        <f t="shared" si="4"/>
        <v>1800</v>
      </c>
      <c r="AL20" s="21"/>
      <c r="AM20" s="60">
        <f t="shared" si="8"/>
        <v>0</v>
      </c>
      <c r="AN20" s="21"/>
      <c r="AO20" s="21"/>
      <c r="AP20" s="67">
        <f>P20</f>
        <v>7600</v>
      </c>
      <c r="AQ20" s="80">
        <f t="shared" ref="AQ20:AQ26" si="11">IFERROR(W20+AB20+AG20+AL20,0)</f>
        <v>4196</v>
      </c>
      <c r="AR20" s="65">
        <f t="shared" si="9"/>
        <v>0.55210526315789477</v>
      </c>
      <c r="AS20" s="82" t="s">
        <v>127</v>
      </c>
    </row>
    <row r="21" spans="1:45" s="29" customFormat="1" ht="90" x14ac:dyDescent="0.25">
      <c r="A21" s="58">
        <v>4</v>
      </c>
      <c r="B21" s="59" t="s">
        <v>46</v>
      </c>
      <c r="C21" s="21" t="s">
        <v>114</v>
      </c>
      <c r="D21" s="25" t="s">
        <v>128</v>
      </c>
      <c r="E21" s="21" t="s">
        <v>129</v>
      </c>
      <c r="F21" s="21" t="s">
        <v>50</v>
      </c>
      <c r="G21" s="21" t="s">
        <v>130</v>
      </c>
      <c r="H21" s="21" t="s">
        <v>131</v>
      </c>
      <c r="I21" s="21" t="s">
        <v>119</v>
      </c>
      <c r="J21" s="21" t="s">
        <v>120</v>
      </c>
      <c r="K21" s="21" t="s">
        <v>130</v>
      </c>
      <c r="L21" s="28">
        <v>450</v>
      </c>
      <c r="M21" s="28">
        <v>500</v>
      </c>
      <c r="N21" s="28">
        <v>500</v>
      </c>
      <c r="O21" s="28">
        <v>450</v>
      </c>
      <c r="P21" s="28">
        <f t="shared" ref="P21:P26" si="12">SUM(L21:O21)</f>
        <v>1900</v>
      </c>
      <c r="Q21" s="21" t="s">
        <v>56</v>
      </c>
      <c r="R21" s="32" t="s">
        <v>132</v>
      </c>
      <c r="S21" s="32" t="s">
        <v>122</v>
      </c>
      <c r="T21" s="21" t="s">
        <v>123</v>
      </c>
      <c r="U21" s="21" t="s">
        <v>124</v>
      </c>
      <c r="V21" s="67">
        <f t="shared" si="1"/>
        <v>450</v>
      </c>
      <c r="W21" s="64">
        <v>922</v>
      </c>
      <c r="X21" s="65">
        <f t="shared" si="5"/>
        <v>1</v>
      </c>
      <c r="Y21" s="21" t="s">
        <v>133</v>
      </c>
      <c r="Z21" s="21" t="s">
        <v>126</v>
      </c>
      <c r="AA21" s="28">
        <f t="shared" si="2"/>
        <v>500</v>
      </c>
      <c r="AB21" s="21"/>
      <c r="AC21" s="30">
        <f t="shared" si="6"/>
        <v>0</v>
      </c>
      <c r="AD21" s="21"/>
      <c r="AE21" s="21"/>
      <c r="AF21" s="28">
        <f t="shared" si="3"/>
        <v>500</v>
      </c>
      <c r="AG21" s="21"/>
      <c r="AH21" s="60">
        <f t="shared" si="7"/>
        <v>0</v>
      </c>
      <c r="AI21" s="21"/>
      <c r="AJ21" s="21"/>
      <c r="AK21" s="28">
        <f t="shared" si="4"/>
        <v>450</v>
      </c>
      <c r="AL21" s="21"/>
      <c r="AM21" s="60">
        <f t="shared" si="8"/>
        <v>0</v>
      </c>
      <c r="AN21" s="21"/>
      <c r="AO21" s="21"/>
      <c r="AP21" s="64">
        <f t="shared" si="10"/>
        <v>1900</v>
      </c>
      <c r="AQ21" s="80">
        <f t="shared" si="11"/>
        <v>922</v>
      </c>
      <c r="AR21" s="65">
        <f t="shared" si="9"/>
        <v>0.48526315789473684</v>
      </c>
      <c r="AS21" s="82" t="s">
        <v>134</v>
      </c>
    </row>
    <row r="22" spans="1:45" s="29" customFormat="1" ht="90" x14ac:dyDescent="0.25">
      <c r="A22" s="58">
        <v>4</v>
      </c>
      <c r="B22" s="59" t="s">
        <v>46</v>
      </c>
      <c r="C22" s="21" t="s">
        <v>114</v>
      </c>
      <c r="D22" s="25" t="s">
        <v>135</v>
      </c>
      <c r="E22" s="21" t="s">
        <v>136</v>
      </c>
      <c r="F22" s="21" t="s">
        <v>50</v>
      </c>
      <c r="G22" s="21" t="s">
        <v>137</v>
      </c>
      <c r="H22" s="21" t="s">
        <v>138</v>
      </c>
      <c r="I22" s="21" t="s">
        <v>119</v>
      </c>
      <c r="J22" s="21" t="s">
        <v>120</v>
      </c>
      <c r="K22" s="21" t="s">
        <v>139</v>
      </c>
      <c r="L22" s="28">
        <v>40</v>
      </c>
      <c r="M22" s="28">
        <v>51</v>
      </c>
      <c r="N22" s="28">
        <v>51</v>
      </c>
      <c r="O22" s="28">
        <v>40</v>
      </c>
      <c r="P22" s="28">
        <f t="shared" si="12"/>
        <v>182</v>
      </c>
      <c r="Q22" s="21" t="s">
        <v>56</v>
      </c>
      <c r="R22" s="21" t="s">
        <v>140</v>
      </c>
      <c r="S22" s="21" t="s">
        <v>141</v>
      </c>
      <c r="T22" s="21" t="s">
        <v>123</v>
      </c>
      <c r="U22" s="21" t="s">
        <v>124</v>
      </c>
      <c r="V22" s="67">
        <f t="shared" si="1"/>
        <v>40</v>
      </c>
      <c r="W22" s="64">
        <v>41</v>
      </c>
      <c r="X22" s="65">
        <f t="shared" si="5"/>
        <v>1</v>
      </c>
      <c r="Y22" s="21" t="s">
        <v>142</v>
      </c>
      <c r="Z22" s="21" t="s">
        <v>126</v>
      </c>
      <c r="AA22" s="28">
        <f t="shared" si="2"/>
        <v>51</v>
      </c>
      <c r="AB22" s="21"/>
      <c r="AC22" s="30">
        <f t="shared" si="6"/>
        <v>0</v>
      </c>
      <c r="AD22" s="21"/>
      <c r="AE22" s="21"/>
      <c r="AF22" s="28">
        <f t="shared" si="3"/>
        <v>51</v>
      </c>
      <c r="AG22" s="21"/>
      <c r="AH22" s="60">
        <f t="shared" si="7"/>
        <v>0</v>
      </c>
      <c r="AI22" s="21"/>
      <c r="AJ22" s="21"/>
      <c r="AK22" s="28">
        <f t="shared" si="4"/>
        <v>40</v>
      </c>
      <c r="AL22" s="21"/>
      <c r="AM22" s="60">
        <f t="shared" si="8"/>
        <v>0</v>
      </c>
      <c r="AN22" s="21"/>
      <c r="AO22" s="21"/>
      <c r="AP22" s="64">
        <f t="shared" si="10"/>
        <v>182</v>
      </c>
      <c r="AQ22" s="80">
        <f t="shared" si="11"/>
        <v>41</v>
      </c>
      <c r="AR22" s="65">
        <f t="shared" si="9"/>
        <v>0.22527472527472528</v>
      </c>
      <c r="AS22" s="82" t="s">
        <v>143</v>
      </c>
    </row>
    <row r="23" spans="1:45" s="29" customFormat="1" ht="90" x14ac:dyDescent="0.25">
      <c r="A23" s="58">
        <v>4</v>
      </c>
      <c r="B23" s="59" t="s">
        <v>46</v>
      </c>
      <c r="C23" s="21" t="s">
        <v>114</v>
      </c>
      <c r="D23" s="25" t="s">
        <v>144</v>
      </c>
      <c r="E23" s="21" t="s">
        <v>145</v>
      </c>
      <c r="F23" s="21" t="s">
        <v>50</v>
      </c>
      <c r="G23" s="21" t="s">
        <v>146</v>
      </c>
      <c r="H23" s="21" t="s">
        <v>147</v>
      </c>
      <c r="I23" s="21" t="s">
        <v>119</v>
      </c>
      <c r="J23" s="21" t="s">
        <v>120</v>
      </c>
      <c r="K23" s="21" t="s">
        <v>148</v>
      </c>
      <c r="L23" s="38">
        <v>43</v>
      </c>
      <c r="M23" s="38">
        <v>60</v>
      </c>
      <c r="N23" s="38">
        <v>60</v>
      </c>
      <c r="O23" s="38">
        <v>42</v>
      </c>
      <c r="P23" s="28">
        <f t="shared" si="12"/>
        <v>205</v>
      </c>
      <c r="Q23" s="21" t="s">
        <v>56</v>
      </c>
      <c r="R23" s="21" t="s">
        <v>140</v>
      </c>
      <c r="S23" s="21" t="s">
        <v>141</v>
      </c>
      <c r="T23" s="21" t="s">
        <v>123</v>
      </c>
      <c r="U23" s="21" t="s">
        <v>124</v>
      </c>
      <c r="V23" s="67">
        <f t="shared" si="1"/>
        <v>43</v>
      </c>
      <c r="W23" s="64">
        <v>45</v>
      </c>
      <c r="X23" s="65">
        <f t="shared" si="5"/>
        <v>1</v>
      </c>
      <c r="Y23" s="21" t="s">
        <v>149</v>
      </c>
      <c r="Z23" s="21" t="s">
        <v>126</v>
      </c>
      <c r="AA23" s="28">
        <f t="shared" si="2"/>
        <v>60</v>
      </c>
      <c r="AB23" s="21"/>
      <c r="AC23" s="30">
        <f t="shared" si="6"/>
        <v>0</v>
      </c>
      <c r="AD23" s="21"/>
      <c r="AE23" s="21"/>
      <c r="AF23" s="28">
        <f t="shared" si="3"/>
        <v>60</v>
      </c>
      <c r="AG23" s="21"/>
      <c r="AH23" s="60">
        <f t="shared" si="7"/>
        <v>0</v>
      </c>
      <c r="AI23" s="21"/>
      <c r="AJ23" s="21"/>
      <c r="AK23" s="28">
        <f t="shared" si="4"/>
        <v>42</v>
      </c>
      <c r="AL23" s="21"/>
      <c r="AM23" s="60">
        <f t="shared" si="8"/>
        <v>0</v>
      </c>
      <c r="AN23" s="21"/>
      <c r="AO23" s="21"/>
      <c r="AP23" s="64">
        <f t="shared" si="10"/>
        <v>205</v>
      </c>
      <c r="AQ23" s="80">
        <f t="shared" si="11"/>
        <v>45</v>
      </c>
      <c r="AR23" s="65">
        <f t="shared" si="9"/>
        <v>0.21951219512195122</v>
      </c>
      <c r="AS23" s="82" t="s">
        <v>150</v>
      </c>
    </row>
    <row r="24" spans="1:45" s="29" customFormat="1" ht="105" x14ac:dyDescent="0.25">
      <c r="A24" s="58">
        <v>4</v>
      </c>
      <c r="B24" s="59" t="s">
        <v>46</v>
      </c>
      <c r="C24" s="21" t="s">
        <v>114</v>
      </c>
      <c r="D24" s="25" t="s">
        <v>151</v>
      </c>
      <c r="E24" s="21" t="s">
        <v>152</v>
      </c>
      <c r="F24" s="21" t="s">
        <v>50</v>
      </c>
      <c r="G24" s="21" t="s">
        <v>153</v>
      </c>
      <c r="H24" s="21" t="s">
        <v>154</v>
      </c>
      <c r="I24" s="21" t="s">
        <v>119</v>
      </c>
      <c r="J24" s="21" t="s">
        <v>120</v>
      </c>
      <c r="K24" s="21" t="s">
        <v>155</v>
      </c>
      <c r="L24" s="38">
        <v>16</v>
      </c>
      <c r="M24" s="38">
        <v>27</v>
      </c>
      <c r="N24" s="38">
        <v>27</v>
      </c>
      <c r="O24" s="38">
        <v>20</v>
      </c>
      <c r="P24" s="28">
        <f t="shared" si="12"/>
        <v>90</v>
      </c>
      <c r="Q24" s="21" t="s">
        <v>56</v>
      </c>
      <c r="R24" s="21" t="s">
        <v>156</v>
      </c>
      <c r="S24" s="21" t="s">
        <v>157</v>
      </c>
      <c r="T24" s="21" t="s">
        <v>123</v>
      </c>
      <c r="U24" s="21" t="s">
        <v>124</v>
      </c>
      <c r="V24" s="67">
        <f t="shared" si="1"/>
        <v>16</v>
      </c>
      <c r="W24" s="64">
        <v>16</v>
      </c>
      <c r="X24" s="65">
        <f t="shared" si="5"/>
        <v>1</v>
      </c>
      <c r="Y24" s="21" t="s">
        <v>158</v>
      </c>
      <c r="Z24" s="21" t="s">
        <v>159</v>
      </c>
      <c r="AA24" s="28">
        <f t="shared" si="2"/>
        <v>27</v>
      </c>
      <c r="AB24" s="21"/>
      <c r="AC24" s="30">
        <f t="shared" si="6"/>
        <v>0</v>
      </c>
      <c r="AD24" s="21"/>
      <c r="AE24" s="21"/>
      <c r="AF24" s="28">
        <f t="shared" si="3"/>
        <v>27</v>
      </c>
      <c r="AG24" s="21"/>
      <c r="AH24" s="60">
        <f t="shared" si="7"/>
        <v>0</v>
      </c>
      <c r="AI24" s="21"/>
      <c r="AJ24" s="21"/>
      <c r="AK24" s="28">
        <f t="shared" si="4"/>
        <v>20</v>
      </c>
      <c r="AL24" s="21"/>
      <c r="AM24" s="60">
        <f t="shared" si="8"/>
        <v>0</v>
      </c>
      <c r="AN24" s="21"/>
      <c r="AO24" s="21"/>
      <c r="AP24" s="64">
        <f t="shared" si="10"/>
        <v>90</v>
      </c>
      <c r="AQ24" s="80">
        <f t="shared" si="11"/>
        <v>16</v>
      </c>
      <c r="AR24" s="65">
        <f t="shared" si="9"/>
        <v>0.17777777777777778</v>
      </c>
      <c r="AS24" s="82" t="s">
        <v>160</v>
      </c>
    </row>
    <row r="25" spans="1:45" s="29" customFormat="1" ht="90" x14ac:dyDescent="0.25">
      <c r="A25" s="58">
        <v>4</v>
      </c>
      <c r="B25" s="59" t="s">
        <v>46</v>
      </c>
      <c r="C25" s="21" t="s">
        <v>114</v>
      </c>
      <c r="D25" s="25" t="s">
        <v>161</v>
      </c>
      <c r="E25" s="21" t="s">
        <v>162</v>
      </c>
      <c r="F25" s="21" t="s">
        <v>50</v>
      </c>
      <c r="G25" s="21" t="s">
        <v>163</v>
      </c>
      <c r="H25" s="21" t="s">
        <v>164</v>
      </c>
      <c r="I25" s="21" t="s">
        <v>119</v>
      </c>
      <c r="J25" s="21" t="s">
        <v>120</v>
      </c>
      <c r="K25" s="21" t="s">
        <v>155</v>
      </c>
      <c r="L25" s="28">
        <v>32</v>
      </c>
      <c r="M25" s="28">
        <v>51</v>
      </c>
      <c r="N25" s="28">
        <v>51</v>
      </c>
      <c r="O25" s="28">
        <v>38</v>
      </c>
      <c r="P25" s="28">
        <f t="shared" si="12"/>
        <v>172</v>
      </c>
      <c r="Q25" s="21" t="s">
        <v>56</v>
      </c>
      <c r="R25" s="21" t="s">
        <v>165</v>
      </c>
      <c r="S25" s="21" t="s">
        <v>157</v>
      </c>
      <c r="T25" s="21" t="s">
        <v>123</v>
      </c>
      <c r="U25" s="21" t="s">
        <v>124</v>
      </c>
      <c r="V25" s="67">
        <f t="shared" si="1"/>
        <v>32</v>
      </c>
      <c r="W25" s="64">
        <v>33</v>
      </c>
      <c r="X25" s="65">
        <f t="shared" si="5"/>
        <v>1</v>
      </c>
      <c r="Y25" s="21" t="s">
        <v>166</v>
      </c>
      <c r="Z25" s="21" t="s">
        <v>159</v>
      </c>
      <c r="AA25" s="28">
        <f t="shared" si="2"/>
        <v>51</v>
      </c>
      <c r="AB25" s="21"/>
      <c r="AC25" s="30">
        <f t="shared" si="6"/>
        <v>0</v>
      </c>
      <c r="AD25" s="21"/>
      <c r="AE25" s="21"/>
      <c r="AF25" s="28">
        <f t="shared" si="3"/>
        <v>51</v>
      </c>
      <c r="AG25" s="21"/>
      <c r="AH25" s="60">
        <f t="shared" si="7"/>
        <v>0</v>
      </c>
      <c r="AI25" s="21"/>
      <c r="AJ25" s="21"/>
      <c r="AK25" s="28">
        <f t="shared" si="4"/>
        <v>38</v>
      </c>
      <c r="AL25" s="21"/>
      <c r="AM25" s="60">
        <f t="shared" si="8"/>
        <v>0</v>
      </c>
      <c r="AN25" s="21"/>
      <c r="AO25" s="21"/>
      <c r="AP25" s="64">
        <f t="shared" si="10"/>
        <v>172</v>
      </c>
      <c r="AQ25" s="80">
        <f t="shared" si="11"/>
        <v>33</v>
      </c>
      <c r="AR25" s="65">
        <f t="shared" si="9"/>
        <v>0.19186046511627908</v>
      </c>
      <c r="AS25" s="82" t="s">
        <v>167</v>
      </c>
    </row>
    <row r="26" spans="1:45" s="29" customFormat="1" ht="90" x14ac:dyDescent="0.25">
      <c r="A26" s="58">
        <v>4</v>
      </c>
      <c r="B26" s="59" t="s">
        <v>46</v>
      </c>
      <c r="C26" s="21" t="s">
        <v>114</v>
      </c>
      <c r="D26" s="25" t="s">
        <v>168</v>
      </c>
      <c r="E26" s="21" t="s">
        <v>169</v>
      </c>
      <c r="F26" s="21" t="s">
        <v>50</v>
      </c>
      <c r="G26" s="21" t="s">
        <v>170</v>
      </c>
      <c r="H26" s="21" t="s">
        <v>171</v>
      </c>
      <c r="I26" s="21" t="s">
        <v>119</v>
      </c>
      <c r="J26" s="21" t="s">
        <v>120</v>
      </c>
      <c r="K26" s="21" t="s">
        <v>155</v>
      </c>
      <c r="L26" s="28">
        <v>24</v>
      </c>
      <c r="M26" s="28">
        <v>39</v>
      </c>
      <c r="N26" s="28">
        <v>39</v>
      </c>
      <c r="O26" s="28">
        <v>30</v>
      </c>
      <c r="P26" s="28">
        <f t="shared" si="12"/>
        <v>132</v>
      </c>
      <c r="Q26" s="21" t="s">
        <v>56</v>
      </c>
      <c r="R26" s="21" t="s">
        <v>172</v>
      </c>
      <c r="S26" s="21" t="s">
        <v>157</v>
      </c>
      <c r="T26" s="21" t="s">
        <v>123</v>
      </c>
      <c r="U26" s="21" t="s">
        <v>124</v>
      </c>
      <c r="V26" s="67">
        <f t="shared" si="1"/>
        <v>24</v>
      </c>
      <c r="W26" s="64">
        <v>24</v>
      </c>
      <c r="X26" s="65">
        <f t="shared" si="5"/>
        <v>1</v>
      </c>
      <c r="Y26" s="21" t="s">
        <v>173</v>
      </c>
      <c r="Z26" s="21" t="s">
        <v>159</v>
      </c>
      <c r="AA26" s="28">
        <f t="shared" si="2"/>
        <v>39</v>
      </c>
      <c r="AB26" s="21"/>
      <c r="AC26" s="30">
        <f t="shared" si="6"/>
        <v>0</v>
      </c>
      <c r="AD26" s="21"/>
      <c r="AE26" s="21"/>
      <c r="AF26" s="28">
        <f t="shared" si="3"/>
        <v>39</v>
      </c>
      <c r="AG26" s="21"/>
      <c r="AH26" s="60">
        <f t="shared" si="7"/>
        <v>0</v>
      </c>
      <c r="AI26" s="21"/>
      <c r="AJ26" s="21"/>
      <c r="AK26" s="28">
        <f t="shared" si="4"/>
        <v>30</v>
      </c>
      <c r="AL26" s="21"/>
      <c r="AM26" s="60">
        <f t="shared" si="8"/>
        <v>0</v>
      </c>
      <c r="AN26" s="21"/>
      <c r="AO26" s="21"/>
      <c r="AP26" s="64">
        <f t="shared" si="10"/>
        <v>132</v>
      </c>
      <c r="AQ26" s="80">
        <f t="shared" si="11"/>
        <v>24</v>
      </c>
      <c r="AR26" s="65">
        <f t="shared" si="9"/>
        <v>0.18181818181818182</v>
      </c>
      <c r="AS26" s="82" t="s">
        <v>174</v>
      </c>
    </row>
    <row r="27" spans="1:45" s="5" customFormat="1" ht="15.75" x14ac:dyDescent="0.25">
      <c r="A27" s="10"/>
      <c r="B27" s="10"/>
      <c r="C27" s="10"/>
      <c r="D27" s="10"/>
      <c r="E27" s="13" t="s">
        <v>175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/>
      <c r="U27" s="10"/>
      <c r="V27" s="16"/>
      <c r="W27" s="16"/>
      <c r="X27" s="68">
        <f>AVERAGE(X14:X26)*80%</f>
        <v>0.68658951449466921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61">
        <f>AVERAGE(AH13:AH26)*80%</f>
        <v>0</v>
      </c>
      <c r="AI27" s="15"/>
      <c r="AJ27" s="15"/>
      <c r="AK27" s="15"/>
      <c r="AL27" s="15"/>
      <c r="AM27" s="61">
        <f>AVERAGE(AM13:AM26)*80%</f>
        <v>0</v>
      </c>
      <c r="AN27" s="10"/>
      <c r="AO27" s="10"/>
      <c r="AP27" s="16"/>
      <c r="AQ27" s="16"/>
      <c r="AR27" s="68">
        <f>AVERAGE(AR14:AR26)*80%</f>
        <v>0.19441924426721136</v>
      </c>
      <c r="AS27" s="10"/>
    </row>
    <row r="28" spans="1:45" s="29" customFormat="1" ht="105" x14ac:dyDescent="0.25">
      <c r="A28" s="56">
        <v>3</v>
      </c>
      <c r="B28" s="57" t="s">
        <v>64</v>
      </c>
      <c r="C28" s="26" t="s">
        <v>176</v>
      </c>
      <c r="D28" s="33" t="s">
        <v>177</v>
      </c>
      <c r="E28" s="26" t="s">
        <v>178</v>
      </c>
      <c r="F28" s="26" t="s">
        <v>179</v>
      </c>
      <c r="G28" s="26" t="s">
        <v>180</v>
      </c>
      <c r="H28" s="26" t="s">
        <v>181</v>
      </c>
      <c r="I28" s="26" t="s">
        <v>182</v>
      </c>
      <c r="J28" s="39" t="s">
        <v>102</v>
      </c>
      <c r="K28" s="39" t="s">
        <v>183</v>
      </c>
      <c r="L28" s="40" t="s">
        <v>184</v>
      </c>
      <c r="M28" s="41">
        <v>0.8</v>
      </c>
      <c r="N28" s="40" t="s">
        <v>184</v>
      </c>
      <c r="O28" s="41">
        <v>0.8</v>
      </c>
      <c r="P28" s="41">
        <v>0.8</v>
      </c>
      <c r="Q28" s="26" t="s">
        <v>56</v>
      </c>
      <c r="R28" s="26" t="s">
        <v>185</v>
      </c>
      <c r="S28" s="26" t="s">
        <v>186</v>
      </c>
      <c r="T28" s="26" t="s">
        <v>187</v>
      </c>
      <c r="U28" s="26" t="s">
        <v>188</v>
      </c>
      <c r="V28" s="69" t="str">
        <f>L28</f>
        <v xml:space="preserve">No programada </v>
      </c>
      <c r="W28" s="70" t="s">
        <v>61</v>
      </c>
      <c r="X28" s="70" t="s">
        <v>62</v>
      </c>
      <c r="Y28" s="26" t="s">
        <v>62</v>
      </c>
      <c r="Z28" s="26" t="s">
        <v>63</v>
      </c>
      <c r="AA28" s="43">
        <f>M28</f>
        <v>0.8</v>
      </c>
      <c r="AB28" s="26"/>
      <c r="AC28" s="26">
        <f t="shared" ref="AC28:AC34" si="13">IF(AB28/AA28&gt;100%,100%,AB28/AA28)</f>
        <v>0</v>
      </c>
      <c r="AD28" s="26"/>
      <c r="AE28" s="26"/>
      <c r="AF28" s="42" t="str">
        <f>N28</f>
        <v xml:space="preserve">No programada </v>
      </c>
      <c r="AG28" s="26"/>
      <c r="AH28" s="62" t="e">
        <f t="shared" ref="AH28:AH34" si="14">IF(AG28/AF28&gt;100%,100%,AG28/AF28)</f>
        <v>#VALUE!</v>
      </c>
      <c r="AI28" s="26"/>
      <c r="AJ28" s="26"/>
      <c r="AK28" s="43">
        <f>O28</f>
        <v>0.8</v>
      </c>
      <c r="AL28" s="26"/>
      <c r="AM28" s="62">
        <f t="shared" ref="AM28:AM34" si="15">IF(AL28/AK28&gt;100%,100%,AL28/AK28)</f>
        <v>0</v>
      </c>
      <c r="AN28" s="26"/>
      <c r="AO28" s="26"/>
      <c r="AP28" s="75">
        <f>P28</f>
        <v>0.8</v>
      </c>
      <c r="AQ28" s="73">
        <f>IFERROR(AVERAGE(W28,AB28,AG28,AL28)*0.25,0)</f>
        <v>0</v>
      </c>
      <c r="AR28" s="72">
        <f t="shared" ref="AR28:AR34" si="16">IF(AQ28/AP28&gt;100%,100%,AQ28/AP28)</f>
        <v>0</v>
      </c>
      <c r="AS28" s="26" t="s">
        <v>62</v>
      </c>
    </row>
    <row r="29" spans="1:45" s="29" customFormat="1" ht="165" x14ac:dyDescent="0.25">
      <c r="A29" s="56">
        <v>5</v>
      </c>
      <c r="B29" s="57" t="s">
        <v>189</v>
      </c>
      <c r="C29" s="26" t="s">
        <v>190</v>
      </c>
      <c r="D29" s="33" t="s">
        <v>191</v>
      </c>
      <c r="E29" s="44" t="s">
        <v>192</v>
      </c>
      <c r="F29" s="44" t="s">
        <v>179</v>
      </c>
      <c r="G29" s="44" t="s">
        <v>193</v>
      </c>
      <c r="H29" s="44" t="s">
        <v>194</v>
      </c>
      <c r="I29" s="44" t="s">
        <v>195</v>
      </c>
      <c r="J29" s="44" t="s">
        <v>196</v>
      </c>
      <c r="K29" s="44" t="s">
        <v>193</v>
      </c>
      <c r="L29" s="45" t="s">
        <v>197</v>
      </c>
      <c r="M29" s="46">
        <v>1</v>
      </c>
      <c r="N29" s="46">
        <v>1</v>
      </c>
      <c r="O29" s="47">
        <v>1</v>
      </c>
      <c r="P29" s="47">
        <v>1</v>
      </c>
      <c r="Q29" s="44" t="s">
        <v>198</v>
      </c>
      <c r="R29" s="44" t="s">
        <v>199</v>
      </c>
      <c r="S29" s="44" t="s">
        <v>200</v>
      </c>
      <c r="T29" s="48" t="s">
        <v>201</v>
      </c>
      <c r="U29" s="49" t="s">
        <v>202</v>
      </c>
      <c r="V29" s="69" t="str">
        <f>L29</f>
        <v>No programada</v>
      </c>
      <c r="W29" s="70" t="s">
        <v>61</v>
      </c>
      <c r="X29" s="70" t="s">
        <v>62</v>
      </c>
      <c r="Y29" s="26" t="s">
        <v>62</v>
      </c>
      <c r="Z29" s="26" t="s">
        <v>63</v>
      </c>
      <c r="AA29" s="43">
        <f>M29</f>
        <v>1</v>
      </c>
      <c r="AB29" s="26"/>
      <c r="AC29" s="26">
        <f t="shared" si="13"/>
        <v>0</v>
      </c>
      <c r="AD29" s="26"/>
      <c r="AE29" s="26"/>
      <c r="AF29" s="43">
        <f>N29</f>
        <v>1</v>
      </c>
      <c r="AG29" s="26"/>
      <c r="AH29" s="62">
        <f t="shared" si="14"/>
        <v>0</v>
      </c>
      <c r="AI29" s="26"/>
      <c r="AJ29" s="26"/>
      <c r="AK29" s="43">
        <f>O29</f>
        <v>1</v>
      </c>
      <c r="AL29" s="26"/>
      <c r="AM29" s="62">
        <f t="shared" si="15"/>
        <v>0</v>
      </c>
      <c r="AN29" s="26"/>
      <c r="AO29" s="26"/>
      <c r="AP29" s="75">
        <f>P29</f>
        <v>1</v>
      </c>
      <c r="AQ29" s="73">
        <f>IFERROR(AVERAGE(W29,AB29,AG29,AL29)*0.25,0)</f>
        <v>0</v>
      </c>
      <c r="AR29" s="72">
        <f t="shared" si="16"/>
        <v>0</v>
      </c>
      <c r="AS29" s="26" t="s">
        <v>203</v>
      </c>
    </row>
    <row r="30" spans="1:45" s="29" customFormat="1" ht="105" x14ac:dyDescent="0.25">
      <c r="A30" s="56">
        <v>3</v>
      </c>
      <c r="B30" s="57" t="s">
        <v>64</v>
      </c>
      <c r="C30" s="26" t="s">
        <v>176</v>
      </c>
      <c r="D30" s="33" t="s">
        <v>204</v>
      </c>
      <c r="E30" s="26" t="s">
        <v>205</v>
      </c>
      <c r="F30" s="26" t="s">
        <v>179</v>
      </c>
      <c r="G30" s="26" t="s">
        <v>206</v>
      </c>
      <c r="H30" s="26" t="s">
        <v>207</v>
      </c>
      <c r="I30" s="33" t="s">
        <v>208</v>
      </c>
      <c r="J30" s="27" t="s">
        <v>120</v>
      </c>
      <c r="K30" s="26" t="s">
        <v>206</v>
      </c>
      <c r="L30" s="50">
        <v>0</v>
      </c>
      <c r="M30" s="50">
        <v>1</v>
      </c>
      <c r="N30" s="50">
        <v>0</v>
      </c>
      <c r="O30" s="50">
        <v>1</v>
      </c>
      <c r="P30" s="50">
        <v>2</v>
      </c>
      <c r="Q30" s="26" t="s">
        <v>56</v>
      </c>
      <c r="R30" s="44" t="s">
        <v>209</v>
      </c>
      <c r="S30" s="44" t="s">
        <v>209</v>
      </c>
      <c r="T30" s="44" t="s">
        <v>187</v>
      </c>
      <c r="U30" s="44" t="s">
        <v>187</v>
      </c>
      <c r="V30" s="71">
        <f>L30</f>
        <v>0</v>
      </c>
      <c r="W30" s="71" t="s">
        <v>61</v>
      </c>
      <c r="X30" s="72" t="s">
        <v>62</v>
      </c>
      <c r="Y30" s="26" t="s">
        <v>62</v>
      </c>
      <c r="Z30" s="26" t="s">
        <v>63</v>
      </c>
      <c r="AA30" s="42">
        <f>M30</f>
        <v>1</v>
      </c>
      <c r="AB30" s="26"/>
      <c r="AC30" s="26"/>
      <c r="AD30" s="26"/>
      <c r="AE30" s="26"/>
      <c r="AF30" s="42">
        <f>N30</f>
        <v>0</v>
      </c>
      <c r="AG30" s="26"/>
      <c r="AH30" s="62"/>
      <c r="AI30" s="26"/>
      <c r="AJ30" s="26"/>
      <c r="AK30" s="42">
        <f>O30</f>
        <v>1</v>
      </c>
      <c r="AL30" s="26"/>
      <c r="AM30" s="62"/>
      <c r="AN30" s="26"/>
      <c r="AO30" s="26"/>
      <c r="AP30" s="70">
        <f>P30</f>
        <v>2</v>
      </c>
      <c r="AQ30" s="78">
        <f>IFERROR(W30+AB30+AG30+AL30,0)</f>
        <v>0</v>
      </c>
      <c r="AR30" s="72">
        <f t="shared" si="16"/>
        <v>0</v>
      </c>
      <c r="AS30" s="26" t="s">
        <v>203</v>
      </c>
    </row>
    <row r="31" spans="1:45" s="29" customFormat="1" ht="105" x14ac:dyDescent="0.25">
      <c r="A31" s="56">
        <v>3</v>
      </c>
      <c r="B31" s="57" t="s">
        <v>64</v>
      </c>
      <c r="C31" s="26" t="s">
        <v>210</v>
      </c>
      <c r="D31" s="33" t="s">
        <v>211</v>
      </c>
      <c r="E31" s="44" t="s">
        <v>212</v>
      </c>
      <c r="F31" s="44" t="s">
        <v>179</v>
      </c>
      <c r="G31" s="44" t="s">
        <v>213</v>
      </c>
      <c r="H31" s="44" t="s">
        <v>214</v>
      </c>
      <c r="I31" s="44" t="s">
        <v>215</v>
      </c>
      <c r="J31" s="44" t="s">
        <v>120</v>
      </c>
      <c r="K31" s="44" t="s">
        <v>216</v>
      </c>
      <c r="L31" s="51">
        <v>1</v>
      </c>
      <c r="M31" s="51">
        <v>0</v>
      </c>
      <c r="N31" s="51">
        <v>0</v>
      </c>
      <c r="O31" s="51">
        <v>0</v>
      </c>
      <c r="P31" s="51">
        <v>1</v>
      </c>
      <c r="Q31" s="44" t="s">
        <v>56</v>
      </c>
      <c r="R31" s="44" t="s">
        <v>217</v>
      </c>
      <c r="S31" s="44" t="s">
        <v>218</v>
      </c>
      <c r="T31" s="44" t="s">
        <v>187</v>
      </c>
      <c r="U31" s="44" t="s">
        <v>219</v>
      </c>
      <c r="V31" s="73">
        <v>1</v>
      </c>
      <c r="W31" s="74">
        <f>2/2</f>
        <v>1</v>
      </c>
      <c r="X31" s="72">
        <f>IF(W31/W31&gt;100%,100%,W31/W31)</f>
        <v>1</v>
      </c>
      <c r="Y31" s="26" t="s">
        <v>220</v>
      </c>
      <c r="Z31" s="26" t="s">
        <v>221</v>
      </c>
      <c r="AA31" s="42" t="s">
        <v>222</v>
      </c>
      <c r="AB31" s="26"/>
      <c r="AC31" s="26"/>
      <c r="AD31" s="26"/>
      <c r="AE31" s="26"/>
      <c r="AF31" s="42" t="s">
        <v>222</v>
      </c>
      <c r="AG31" s="26"/>
      <c r="AH31" s="62"/>
      <c r="AI31" s="26"/>
      <c r="AJ31" s="26"/>
      <c r="AK31" s="42" t="s">
        <v>222</v>
      </c>
      <c r="AL31" s="26"/>
      <c r="AM31" s="62"/>
      <c r="AN31" s="26"/>
      <c r="AO31" s="26"/>
      <c r="AP31" s="71">
        <v>1</v>
      </c>
      <c r="AQ31" s="73">
        <f>IFERROR(W31+AB31+AG31+AL31,0)</f>
        <v>1</v>
      </c>
      <c r="AR31" s="72">
        <f t="shared" si="16"/>
        <v>1</v>
      </c>
      <c r="AS31" s="83" t="s">
        <v>223</v>
      </c>
    </row>
    <row r="32" spans="1:45" s="29" customFormat="1" ht="150" x14ac:dyDescent="0.25">
      <c r="A32" s="56">
        <v>3</v>
      </c>
      <c r="B32" s="57" t="s">
        <v>64</v>
      </c>
      <c r="C32" s="26" t="s">
        <v>210</v>
      </c>
      <c r="D32" s="33" t="s">
        <v>224</v>
      </c>
      <c r="E32" s="44" t="s">
        <v>225</v>
      </c>
      <c r="F32" s="44" t="s">
        <v>179</v>
      </c>
      <c r="G32" s="44" t="s">
        <v>226</v>
      </c>
      <c r="H32" s="44" t="s">
        <v>227</v>
      </c>
      <c r="I32" s="44" t="s">
        <v>111</v>
      </c>
      <c r="J32" s="44" t="s">
        <v>102</v>
      </c>
      <c r="K32" s="44" t="s">
        <v>226</v>
      </c>
      <c r="L32" s="51">
        <v>1</v>
      </c>
      <c r="M32" s="51">
        <v>1</v>
      </c>
      <c r="N32" s="51">
        <v>1</v>
      </c>
      <c r="O32" s="51">
        <v>1</v>
      </c>
      <c r="P32" s="51">
        <v>1</v>
      </c>
      <c r="Q32" s="44" t="s">
        <v>228</v>
      </c>
      <c r="R32" s="44" t="s">
        <v>229</v>
      </c>
      <c r="S32" s="44" t="s">
        <v>230</v>
      </c>
      <c r="T32" s="44" t="s">
        <v>187</v>
      </c>
      <c r="U32" s="44" t="s">
        <v>219</v>
      </c>
      <c r="V32" s="75">
        <f>L32</f>
        <v>1</v>
      </c>
      <c r="W32" s="74">
        <f>46/48</f>
        <v>0.95833333333333337</v>
      </c>
      <c r="X32" s="72">
        <f>IF(W32/W32&gt;100%,100%,W32/W32)</f>
        <v>1</v>
      </c>
      <c r="Y32" s="26" t="s">
        <v>248</v>
      </c>
      <c r="Z32" s="26" t="s">
        <v>249</v>
      </c>
      <c r="AA32" s="43">
        <f>M32</f>
        <v>1</v>
      </c>
      <c r="AB32" s="26"/>
      <c r="AC32" s="26">
        <f t="shared" si="13"/>
        <v>0</v>
      </c>
      <c r="AD32" s="26"/>
      <c r="AE32" s="26"/>
      <c r="AF32" s="43">
        <f>N32</f>
        <v>1</v>
      </c>
      <c r="AG32" s="26"/>
      <c r="AH32" s="62">
        <f t="shared" si="14"/>
        <v>0</v>
      </c>
      <c r="AI32" s="26"/>
      <c r="AJ32" s="26"/>
      <c r="AK32" s="43">
        <f>O32</f>
        <v>1</v>
      </c>
      <c r="AL32" s="26"/>
      <c r="AM32" s="62">
        <f t="shared" si="15"/>
        <v>0</v>
      </c>
      <c r="AN32" s="26"/>
      <c r="AO32" s="26"/>
      <c r="AP32" s="75">
        <f>P32</f>
        <v>1</v>
      </c>
      <c r="AQ32" s="73">
        <f>IFERROR(AVERAGE(W32,AB32,AG32,AL32)*0.25,0)</f>
        <v>0.23958333333333334</v>
      </c>
      <c r="AR32" s="72">
        <f t="shared" si="16"/>
        <v>0.23958333333333334</v>
      </c>
      <c r="AS32" s="83" t="s">
        <v>250</v>
      </c>
    </row>
    <row r="33" spans="1:45" s="29" customFormat="1" ht="105" x14ac:dyDescent="0.25">
      <c r="A33" s="56">
        <v>3</v>
      </c>
      <c r="B33" s="57" t="s">
        <v>64</v>
      </c>
      <c r="C33" s="26" t="s">
        <v>231</v>
      </c>
      <c r="D33" s="33" t="s">
        <v>232</v>
      </c>
      <c r="E33" s="26" t="s">
        <v>233</v>
      </c>
      <c r="F33" s="44" t="s">
        <v>179</v>
      </c>
      <c r="G33" s="26" t="s">
        <v>234</v>
      </c>
      <c r="H33" s="26" t="s">
        <v>235</v>
      </c>
      <c r="I33" s="26" t="s">
        <v>236</v>
      </c>
      <c r="J33" s="52" t="s">
        <v>120</v>
      </c>
      <c r="K33" s="26" t="s">
        <v>234</v>
      </c>
      <c r="L33" s="53">
        <v>0</v>
      </c>
      <c r="M33" s="53">
        <v>1</v>
      </c>
      <c r="N33" s="53">
        <v>0</v>
      </c>
      <c r="O33" s="53">
        <v>0</v>
      </c>
      <c r="P33" s="54">
        <v>1</v>
      </c>
      <c r="Q33" s="26" t="s">
        <v>56</v>
      </c>
      <c r="R33" s="26" t="s">
        <v>234</v>
      </c>
      <c r="S33" s="26" t="s">
        <v>237</v>
      </c>
      <c r="T33" s="26" t="s">
        <v>187</v>
      </c>
      <c r="U33" s="26" t="s">
        <v>238</v>
      </c>
      <c r="V33" s="69">
        <f>L33</f>
        <v>0</v>
      </c>
      <c r="W33" s="70" t="s">
        <v>61</v>
      </c>
      <c r="X33" s="70" t="s">
        <v>62</v>
      </c>
      <c r="Y33" s="26" t="s">
        <v>62</v>
      </c>
      <c r="Z33" s="26" t="s">
        <v>63</v>
      </c>
      <c r="AA33" s="42">
        <f>M33</f>
        <v>1</v>
      </c>
      <c r="AB33" s="26"/>
      <c r="AC33" s="26">
        <f t="shared" si="13"/>
        <v>0</v>
      </c>
      <c r="AD33" s="26"/>
      <c r="AE33" s="26"/>
      <c r="AF33" s="42">
        <f>N33</f>
        <v>0</v>
      </c>
      <c r="AG33" s="26"/>
      <c r="AH33" s="62" t="e">
        <f t="shared" si="14"/>
        <v>#DIV/0!</v>
      </c>
      <c r="AI33" s="26"/>
      <c r="AJ33" s="26"/>
      <c r="AK33" s="42">
        <f>O33</f>
        <v>0</v>
      </c>
      <c r="AL33" s="26"/>
      <c r="AM33" s="62" t="e">
        <f t="shared" si="15"/>
        <v>#DIV/0!</v>
      </c>
      <c r="AN33" s="26"/>
      <c r="AO33" s="26"/>
      <c r="AP33" s="70">
        <f>P33</f>
        <v>1</v>
      </c>
      <c r="AQ33" s="78">
        <f>IFERROR(W33+AB33+AG33+AL33,0)</f>
        <v>0</v>
      </c>
      <c r="AR33" s="72">
        <f t="shared" si="16"/>
        <v>0</v>
      </c>
      <c r="AS33" s="26" t="s">
        <v>203</v>
      </c>
    </row>
    <row r="34" spans="1:45" s="29" customFormat="1" ht="120" x14ac:dyDescent="0.25">
      <c r="A34" s="56">
        <v>3</v>
      </c>
      <c r="B34" s="57" t="s">
        <v>64</v>
      </c>
      <c r="C34" s="26" t="s">
        <v>231</v>
      </c>
      <c r="D34" s="33" t="s">
        <v>239</v>
      </c>
      <c r="E34" s="26" t="s">
        <v>240</v>
      </c>
      <c r="F34" s="44" t="s">
        <v>179</v>
      </c>
      <c r="G34" s="26" t="s">
        <v>241</v>
      </c>
      <c r="H34" s="26" t="s">
        <v>242</v>
      </c>
      <c r="I34" s="26" t="s">
        <v>236</v>
      </c>
      <c r="J34" s="52" t="s">
        <v>120</v>
      </c>
      <c r="K34" s="26" t="s">
        <v>241</v>
      </c>
      <c r="L34" s="54">
        <v>0</v>
      </c>
      <c r="M34" s="54">
        <v>0</v>
      </c>
      <c r="N34" s="54">
        <v>0</v>
      </c>
      <c r="O34" s="54">
        <v>1</v>
      </c>
      <c r="P34" s="54">
        <v>1</v>
      </c>
      <c r="Q34" s="26" t="s">
        <v>56</v>
      </c>
      <c r="R34" s="26" t="s">
        <v>243</v>
      </c>
      <c r="S34" s="26" t="s">
        <v>244</v>
      </c>
      <c r="T34" s="26" t="s">
        <v>187</v>
      </c>
      <c r="U34" s="26" t="s">
        <v>238</v>
      </c>
      <c r="V34" s="69">
        <f>L34</f>
        <v>0</v>
      </c>
      <c r="W34" s="70" t="s">
        <v>61</v>
      </c>
      <c r="X34" s="70" t="s">
        <v>62</v>
      </c>
      <c r="Y34" s="26" t="s">
        <v>62</v>
      </c>
      <c r="Z34" s="26" t="s">
        <v>63</v>
      </c>
      <c r="AA34" s="42">
        <f>M34</f>
        <v>0</v>
      </c>
      <c r="AB34" s="26"/>
      <c r="AC34" s="26" t="e">
        <f t="shared" si="13"/>
        <v>#DIV/0!</v>
      </c>
      <c r="AD34" s="26"/>
      <c r="AE34" s="26"/>
      <c r="AF34" s="42">
        <f>N34</f>
        <v>0</v>
      </c>
      <c r="AG34" s="26"/>
      <c r="AH34" s="62" t="e">
        <f t="shared" si="14"/>
        <v>#DIV/0!</v>
      </c>
      <c r="AI34" s="26"/>
      <c r="AJ34" s="26"/>
      <c r="AK34" s="42">
        <f>O34</f>
        <v>1</v>
      </c>
      <c r="AL34" s="26"/>
      <c r="AM34" s="62">
        <f t="shared" si="15"/>
        <v>0</v>
      </c>
      <c r="AN34" s="26"/>
      <c r="AO34" s="26"/>
      <c r="AP34" s="70">
        <f>P34</f>
        <v>1</v>
      </c>
      <c r="AQ34" s="78">
        <f>IFERROR(W34+AB34+AG34+AL34,0)</f>
        <v>0</v>
      </c>
      <c r="AR34" s="72">
        <f t="shared" si="16"/>
        <v>0</v>
      </c>
      <c r="AS34" s="26" t="s">
        <v>203</v>
      </c>
    </row>
    <row r="35" spans="1:45" s="5" customFormat="1" ht="15.75" x14ac:dyDescent="0.25">
      <c r="A35" s="10"/>
      <c r="B35" s="10"/>
      <c r="C35" s="10"/>
      <c r="D35" s="10"/>
      <c r="E35" s="11" t="s">
        <v>245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7"/>
      <c r="W35" s="17"/>
      <c r="X35" s="76">
        <f>AVERAGE(X31,X32)*20%</f>
        <v>0.2</v>
      </c>
      <c r="Y35" s="10"/>
      <c r="Z35" s="10"/>
      <c r="AA35" s="12"/>
      <c r="AB35" s="12"/>
      <c r="AC35" s="14" t="e">
        <f>AVERAGE(AC28:AC34)*20%</f>
        <v>#DIV/0!</v>
      </c>
      <c r="AD35" s="10"/>
      <c r="AE35" s="10"/>
      <c r="AF35" s="12"/>
      <c r="AG35" s="12"/>
      <c r="AH35" s="14" t="e">
        <f>AVERAGE(AH28:AH34)*20%</f>
        <v>#VALUE!</v>
      </c>
      <c r="AI35" s="10"/>
      <c r="AJ35" s="10"/>
      <c r="AK35" s="12"/>
      <c r="AL35" s="12"/>
      <c r="AM35" s="14" t="e">
        <f>AVERAGE(AM28:AM34)*20%</f>
        <v>#DIV/0!</v>
      </c>
      <c r="AN35" s="10"/>
      <c r="AO35" s="10"/>
      <c r="AP35" s="17"/>
      <c r="AQ35" s="79"/>
      <c r="AR35" s="76">
        <f>AVERAGE(AR31,AR32)*20%</f>
        <v>0.12395833333333334</v>
      </c>
      <c r="AS35" s="10"/>
    </row>
    <row r="36" spans="1:45" s="9" customFormat="1" ht="18.75" x14ac:dyDescent="0.3">
      <c r="A36" s="6"/>
      <c r="B36" s="6"/>
      <c r="C36" s="6"/>
      <c r="D36" s="6"/>
      <c r="E36" s="7" t="s">
        <v>246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18"/>
      <c r="W36" s="18"/>
      <c r="X36" s="77">
        <f>X27+X35</f>
        <v>0.88658951449466916</v>
      </c>
      <c r="Y36" s="6"/>
      <c r="Z36" s="6"/>
      <c r="AA36" s="8"/>
      <c r="AB36" s="8"/>
      <c r="AC36" s="19" t="e">
        <f>AC27+AC35</f>
        <v>#DIV/0!</v>
      </c>
      <c r="AD36" s="6"/>
      <c r="AE36" s="6"/>
      <c r="AF36" s="8"/>
      <c r="AG36" s="8"/>
      <c r="AH36" s="19" t="e">
        <f>AH27+AH35</f>
        <v>#VALUE!</v>
      </c>
      <c r="AI36" s="6"/>
      <c r="AJ36" s="6"/>
      <c r="AK36" s="8"/>
      <c r="AL36" s="8"/>
      <c r="AM36" s="19" t="e">
        <f>AM27+AM35</f>
        <v>#DIV/0!</v>
      </c>
      <c r="AN36" s="6"/>
      <c r="AO36" s="6"/>
      <c r="AP36" s="18"/>
      <c r="AQ36" s="18"/>
      <c r="AR36" s="77">
        <f>AR27+AR35</f>
        <v>0.31837757760054469</v>
      </c>
      <c r="AS36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F35:F1048576 F19:F20 F23:F27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25</v>
      </c>
    </row>
    <row r="2" spans="1:1" x14ac:dyDescent="0.25">
      <c r="A2" t="s">
        <v>50</v>
      </c>
    </row>
    <row r="3" spans="1:1" x14ac:dyDescent="0.25">
      <c r="A3" t="s">
        <v>108</v>
      </c>
    </row>
    <row r="4" spans="1:1" x14ac:dyDescent="0.25">
      <c r="A4" t="s">
        <v>179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E55B0B-9C49-446C-9BBB-666D47727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2025-05-26T17:20:56Z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