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DD5C6BCE-FBB8-4EDA-81AC-EA7492380C1A}" xr6:coauthVersionLast="47" xr6:coauthVersionMax="47" xr10:uidLastSave="{00000000-0000-0000-0000-000000000000}"/>
  <bookViews>
    <workbookView xWindow="-120" yWindow="-120" windowWidth="29040" windowHeight="1584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1" l="1"/>
  <c r="AQ26" i="1"/>
  <c r="AQ25" i="1"/>
  <c r="AQ23" i="1"/>
  <c r="AQ22" i="1"/>
  <c r="AQ21" i="1"/>
  <c r="AQ20" i="1"/>
  <c r="W21" i="1"/>
  <c r="AQ18" i="1"/>
  <c r="AQ17" i="1"/>
  <c r="AQ16" i="1"/>
  <c r="AQ15" i="1"/>
  <c r="W24" i="1"/>
  <c r="AQ24" i="1" s="1"/>
  <c r="AP26" i="1"/>
  <c r="AP24" i="1"/>
  <c r="AP23" i="1"/>
  <c r="AP22" i="1"/>
  <c r="AP21" i="1"/>
  <c r="AP20" i="1"/>
  <c r="V24" i="1"/>
  <c r="V23" i="1"/>
  <c r="V21" i="1"/>
  <c r="AM25" i="1"/>
  <c r="AK15" i="1"/>
  <c r="AM15" i="1" s="1"/>
  <c r="AF15" i="1"/>
  <c r="AH15" i="1" s="1"/>
  <c r="AA15" i="1"/>
  <c r="AC15" i="1" s="1"/>
  <c r="V15" i="1"/>
  <c r="X15" i="1" s="1"/>
  <c r="AF16" i="1"/>
  <c r="AH16" i="1" s="1"/>
  <c r="AA16" i="1"/>
  <c r="AC16" i="1" s="1"/>
  <c r="V16" i="1"/>
  <c r="X16" i="1" s="1"/>
  <c r="AK16" i="1"/>
  <c r="AM16" i="1" s="1"/>
  <c r="AP16" i="1"/>
  <c r="AR20" i="1" l="1"/>
  <c r="AR21" i="1"/>
  <c r="AR22" i="1"/>
  <c r="AR23" i="1"/>
  <c r="AR24" i="1"/>
  <c r="AR26" i="1"/>
  <c r="X21" i="1"/>
  <c r="X23" i="1"/>
  <c r="X24" i="1"/>
  <c r="AR16" i="1"/>
  <c r="AK21" i="1"/>
  <c r="AM21" i="1" s="1"/>
  <c r="AF21" i="1"/>
  <c r="AH21" i="1" s="1"/>
  <c r="AA21" i="1"/>
  <c r="AC21" i="1" s="1"/>
  <c r="AK22" i="1"/>
  <c r="AM22" i="1" s="1"/>
  <c r="AF22" i="1"/>
  <c r="AH22" i="1" s="1"/>
  <c r="AA22" i="1"/>
  <c r="AC22" i="1" s="1"/>
  <c r="AK20" i="1"/>
  <c r="AM20" i="1" s="1"/>
  <c r="AF20" i="1"/>
  <c r="AH20" i="1" s="1"/>
  <c r="AA20" i="1"/>
  <c r="AC20" i="1" s="1"/>
  <c r="AR27" i="1" l="1"/>
  <c r="X27" i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P15" i="1"/>
  <c r="AR15" i="1" s="1"/>
  <c r="AP18" i="1"/>
  <c r="AR18" i="1" s="1"/>
  <c r="AP17" i="1"/>
  <c r="AR17" i="1" s="1"/>
  <c r="AK26" i="1"/>
  <c r="AM26" i="1" s="1"/>
  <c r="AK24" i="1"/>
  <c r="AM24" i="1" s="1"/>
  <c r="AK23" i="1"/>
  <c r="AK18" i="1"/>
  <c r="AM18" i="1" s="1"/>
  <c r="AK17" i="1"/>
  <c r="AM17" i="1" s="1"/>
  <c r="AF26" i="1"/>
  <c r="AH26" i="1" s="1"/>
  <c r="AF24" i="1"/>
  <c r="AH24" i="1" s="1"/>
  <c r="AF23" i="1"/>
  <c r="AH23" i="1" s="1"/>
  <c r="AH27" i="1" s="1"/>
  <c r="AF18" i="1"/>
  <c r="AH18" i="1" s="1"/>
  <c r="AF17" i="1"/>
  <c r="AH17" i="1" s="1"/>
  <c r="AA26" i="1"/>
  <c r="AC26" i="1" s="1"/>
  <c r="AA24" i="1"/>
  <c r="AC24" i="1" s="1"/>
  <c r="AA23" i="1"/>
  <c r="AC23" i="1" s="1"/>
  <c r="AC27" i="1"/>
  <c r="AA18" i="1"/>
  <c r="AC18" i="1" s="1"/>
  <c r="AA17" i="1"/>
  <c r="AC17" i="1" s="1"/>
  <c r="V18" i="1"/>
  <c r="X18" i="1" s="1"/>
  <c r="V17" i="1"/>
  <c r="X17" i="1" s="1"/>
  <c r="AR19" i="1" l="1"/>
  <c r="AR28" i="1" s="1"/>
  <c r="AM23" i="1"/>
  <c r="AM27" i="1" s="1"/>
  <c r="X19" i="1"/>
  <c r="X28" i="1" s="1"/>
  <c r="AH19" i="1"/>
  <c r="AH28" i="1" s="1"/>
  <c r="AM19" i="1"/>
  <c r="AM28" i="1" s="1"/>
  <c r="AC19" i="1"/>
  <c r="AC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2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2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4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4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4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4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4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4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4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4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4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4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4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4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4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4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4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4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4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4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4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4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4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4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4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4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4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4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4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4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4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4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4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4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4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4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4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4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4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4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4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4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4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4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9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7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8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<sst xmlns="http://schemas.openxmlformats.org/spreadsheetml/2006/main" count="408" uniqueCount="206">
  <si>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</si>
  <si>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</si>
  <si>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</si>
  <si>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</si>
  <si>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</si>
  <si>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</si>
  <si>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</si>
  <si>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</si>
  <si>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</si>
  <si>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</si>
  <si>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</si>
  <si>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</si>
  <si>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</si>
  <si>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</si>
  <si>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</si>
  <si>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</si>
  <si>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</si>
  <si>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</si>
  <si>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</si>
  <si>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</si>
  <si>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</si>
  <si>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</si>
  <si>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</si>
  <si>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</si>
  <si>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</si>
  <si>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</si>
  <si>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</si>
  <si>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</si>
  <si>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</si>
  <si>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</si>
  <si>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</si>
  <si>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</si>
  <si>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</si>
  <si>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</si>
  <si>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</si>
  <si>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</si>
  <si>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</si>
  <si>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</si>
  <si>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</si>
  <si>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</si>
  <si>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CONTROL DISCIPLINARIO INTERNO </t>
    </r>
  </si>
  <si>
    <r>
      <rPr>
        <b/>
        <sz val="11"/>
        <color rgb="FF000000"/>
        <rFont val="Calibri Light"/>
        <family val="2"/>
      </rPr>
      <t xml:space="preserve">Código: </t>
    </r>
    <r>
      <rPr>
        <sz val="11"/>
        <color rgb="FF000000"/>
        <rFont val="Calibri Light"/>
        <family val="2"/>
      </rPr>
      <t xml:space="preserve">PLE-PIN-F017
</t>
    </r>
    <r>
      <rPr>
        <b/>
        <sz val="11"/>
        <color rgb="FF000000"/>
        <rFont val="Calibri Light"/>
        <family val="2"/>
      </rPr>
      <t>Versión: 7
Vigencia desde:21 de enero de 2025 
Caso HOLA: 113317</t>
    </r>
  </si>
  <si>
    <t>VIGENCIA DE LA PLANEACIÓN 2025</t>
  </si>
  <si>
    <t>CONTROL DE CAMBIOS</t>
  </si>
  <si>
    <t>VERSIÓN</t>
  </si>
  <si>
    <t>28 de enero de 2025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</si>
  <si>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116048</t>
    </r>
  </si>
  <si>
    <t>18 de marzo de 2025</t>
  </si>
  <si>
    <r>
      <t xml:space="preserve">Por solicitud de la dependencia se modifica el Plan de Gestion en la meta Transversal No 2, según nuevo cronograma de actualizacion documental, acorde con la justificacion y Aval de la OAP.  Caso </t>
    </r>
    <r>
      <rPr>
        <b/>
        <sz val="11"/>
        <color theme="1"/>
        <rFont val="Calibri Light"/>
        <family val="2"/>
        <scheme val="major"/>
      </rPr>
      <t>Hola No 132970</t>
    </r>
  </si>
  <si>
    <t>Para el primer trimestre de la vigencia 2025, el Plan de Gestión del proceso Control Disciplinario Interno  alcanzó un nivel de desempeño del 79,42% y 33,51% acumulado para la vigencia.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</si>
  <si>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</si>
  <si>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</si>
  <si>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</si>
  <si>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</si>
  <si>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</si>
  <si>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</si>
  <si>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</si>
  <si>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</si>
  <si>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>1</t>
  </si>
  <si>
    <t xml:space="preserve">Realizar seis (6) boletínes jurídicos disciplinarios, que se comuniquen por la intranet a las alcaldías locales y dependencias del nivel central de la Secretaría de Gobierno y se publique en la página web de la entidad. </t>
  </si>
  <si>
    <t>Gestión</t>
  </si>
  <si>
    <t>Boletín Jurídico Disciplinario</t>
  </si>
  <si>
    <t>Número de Boletines Jurídico Disciplinario elaborados y presentados.</t>
  </si>
  <si>
    <t xml:space="preserve">Suma </t>
  </si>
  <si>
    <t>Boletines Elaborados</t>
  </si>
  <si>
    <t xml:space="preserve">Eficacia </t>
  </si>
  <si>
    <t>No Aplica</t>
  </si>
  <si>
    <t>8179- Fortalecimiento de la gestión administrativa y operativa de la Secretaria Distrital de Gobierno Bogotá D.C.</t>
  </si>
  <si>
    <t>Drive OCDI</t>
  </si>
  <si>
    <t xml:space="preserve">JeFe de la Oficina de Control Disciplinario Interno (OCDI) y abogados asignados.
</t>
  </si>
  <si>
    <t xml:space="preserve">BOLETÍN JURÍDICO DISCIPLINARIO
No. 001 FEBRERO 2025 "LA ATENCION AL CIUDADANO EN EL SERVICIO PUBLICO"  y correo de confirmacion de la publicacion en la intranet que incluye link  .  </t>
  </si>
  <si>
    <t>Se alcanzó un avance de 16,67% sobre el programado de la vigencia.</t>
  </si>
  <si>
    <t>2</t>
  </si>
  <si>
    <t>Evaluar y terminar 860 procesos disciplinarios  mediante decisiones de fondo: autos de archivo,  investigación disciplinaria, citación a audiencia, cargos y fallos.</t>
  </si>
  <si>
    <t>Procesos Disciplinarios</t>
  </si>
  <si>
    <t xml:space="preserve">Número de Procesos Disciplinarios con decisión de Fondo </t>
  </si>
  <si>
    <t>Listado procesos Disciplinarios  con desiciones de fondo (autos de Archivo) -</t>
  </si>
  <si>
    <t>Drive OCDI y archivo Fisico</t>
  </si>
  <si>
    <t xml:space="preserve">Jefe de la OCDI y equipo de abogados asignados a la oficina. </t>
  </si>
  <si>
    <t>Relacion de Decisiones de fondo emitidas I trimestre de 2025 .</t>
  </si>
  <si>
    <t>Se alcanzó un avance de 17,79% sobre el programado de la vigencia.</t>
  </si>
  <si>
    <t>3</t>
  </si>
  <si>
    <t>Realizar seis (6) charlas para la prevención de la falta disciplinaria.</t>
  </si>
  <si>
    <t xml:space="preserve">Charlas para la prevención de faltas disciplinarias </t>
  </si>
  <si>
    <t>Número de Charlas para la prevención de faltas disciplinarias realizadas</t>
  </si>
  <si>
    <t>Charlas</t>
  </si>
  <si>
    <t>Charlas para la prevención de faltas disciplinarias - Actas de Asistencia con listado -</t>
  </si>
  <si>
    <t>Carpetas en físico de la Actas de reunión</t>
  </si>
  <si>
    <t>Jefe OCDI</t>
  </si>
  <si>
    <t>4</t>
  </si>
  <si>
    <t>Efectuar el análisis y la proyección que en derecho corresponda de 860 asuntos (quejas e informes) radicados en la Oficina de Asuntos Disciplinarios mediante autos de trámite: indagación preliminar, inhibitorios y remisión por competencia  y demás autos.</t>
  </si>
  <si>
    <t xml:space="preserve">Análisis y proyección autos de tramite procesos disciplinarios </t>
  </si>
  <si>
    <t>Número de procesos disciplinarios analizados y con proyección elaborados</t>
  </si>
  <si>
    <t>Procesos Disciplinarios con Análisis y Proyección</t>
  </si>
  <si>
    <t>Eficacia</t>
  </si>
  <si>
    <t xml:space="preserve">Listado de autos de autos de tramite procesos disciplinarios </t>
  </si>
  <si>
    <t>Se alcanzó un avance de 58,84% sobre el programado de la vigencia.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</si>
  <si>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</si>
  <si>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</si>
  <si>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</si>
  <si>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</si>
  <si>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</si>
  <si>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</si>
  <si>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</si>
  <si>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Constante</t>
  </si>
  <si>
    <t>Porcentaje de cumplimiento de los criterios ambientales</t>
  </si>
  <si>
    <t>No programada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</si>
  <si>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</si>
  <si>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</si>
  <si>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</si>
  <si>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No Programada</t>
  </si>
  <si>
    <t>Se alcanzó un avance de 0% sobre el programado de la vigencia.
Meta No Programada para el Trimstre I de 2025.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</si>
  <si>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</si>
  <si>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</si>
  <si>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</si>
  <si>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</si>
  <si>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</si>
  <si>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</si>
  <si>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</si>
  <si>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</si>
  <si>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</si>
  <si>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</si>
  <si>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Realizó la actualización de 2 de 2 documentos programados.</t>
  </si>
  <si>
    <t>Reporte OAP-SG actualización documental por proceso</t>
  </si>
  <si>
    <t>Se alcanzó un avance de 100% sobre el programado de la vigencia.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</si>
  <si>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</si>
  <si>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</si>
  <si>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</si>
  <si>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</si>
  <si>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</si>
  <si>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Suma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</si>
  <si>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</si>
  <si>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</si>
  <si>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</si>
  <si>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</si>
  <si>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</si>
  <si>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</si>
  <si>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</si>
  <si>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</si>
  <si>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</si>
  <si>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</si>
  <si>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</si>
  <si>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Se dió respuesta a 0 de 0 requerimientos ciudadanos asignados a las dependencias de nivel central con corte a 31 de diciembre de 2024 registradas y tipificadas como Derechos de Petición en el aplicativo Bogotá te Escucha y gestor documental ORFEO.
Corresponde a la Oficina de Control Interno Disciplinario.</t>
  </si>
  <si>
    <t>Reporte SGI-SAC de seguimiento a requerimientos ciudadanos por dependencia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</si>
  <si>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</si>
  <si>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</si>
  <si>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</si>
  <si>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</si>
  <si>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</si>
  <si>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</si>
  <si>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</si>
  <si>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Se gestionó oportunamente 63 de 69 requerimientos tipificados como derecho de petición ciudadano en los aplicativos Bogotá Te Escucha y ORFEO asignados.
Corresponde a la Oficina de Control Interno Disciplinario.</t>
  </si>
  <si>
    <t>Se alcanzó un avance de 22,83% sobre el programado de la vigencia.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</si>
  <si>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</si>
  <si>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</si>
  <si>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</si>
  <si>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</si>
  <si>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</si>
  <si>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</si>
  <si>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</si>
  <si>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</si>
  <si>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</si>
  <si>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</si>
  <si>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</si>
  <si>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</si>
  <si>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</si>
  <si>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</si>
  <si>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</si>
  <si>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</si>
  <si>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</si>
  <si>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</si>
  <si>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</si>
  <si>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</si>
  <si>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</si>
  <si>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</si>
  <si>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</si>
  <si>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</si>
  <si>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</si>
  <si>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</si>
  <si>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</si>
  <si>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</si>
  <si>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</si>
  <si>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</si>
  <si>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</si>
  <si>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</si>
  <si>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</si>
  <si>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</si>
  <si>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</si>
  <si>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</si>
  <si>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</si>
  <si>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</si>
  <si>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</si>
  <si>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</si>
  <si>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</si>
  <si>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</si>
  <si>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</si>
  <si>
    <t>16 de abril de 2025</t>
  </si>
  <si>
    <t xml:space="preserve">Se emitio el  BOLETÍN JURÍDICO DISCIPLINARIO No. 001 FEBRERO 2025 "LA ATENCION AL CIUDADANO EN EL SERVICIO PUBLICO" </t>
  </si>
  <si>
    <t xml:space="preserve">Durante el I trimestre se emitieron 153  decisiones de fondo (autos de Archivo)   </t>
  </si>
  <si>
    <t>28 de abril de 2025</t>
  </si>
  <si>
    <t xml:space="preserve">se realizó charla  "OBLIGATORIEDAD DE ASISTENCIA A EXAMENTE DE MEDICINA OCUPACIONAL POR PARTE D ELOS SERVIDORES PUBLICOS" </t>
  </si>
  <si>
    <t>Evidencia de acta con asistencia a reunión charla  "Obligatoriedad de asistencia a examen de  medicina ocupacional por parte de los servidores públicos"  realizada el 14 de febrero de 2025, incluyendo correo de programación de la actividad.</t>
  </si>
  <si>
    <t xml:space="preserve">Durante el I trimestre se emitieron 506  decisiones de trámite   </t>
  </si>
  <si>
    <t>Relación de decisiones de trámite  emitidas I trimestre de 2025.</t>
  </si>
  <si>
    <t>Por solicitud de la dependencia se revisa y valida la evidencia aportada para la meta No. 3 correspondiente al primer trimestre 2025. El Plan de Gestión del proceso Control Disciplinario Interno  alcanzó un nivel de desempeño del 99,42% y 36,85% acumulado para la vigencia.</t>
  </si>
  <si>
    <t>PROCESO CONTROL DISCIPLINARIO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</si>
</sst>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u/>
      <sz val="11"/>
      <color theme="10"/>
      <name val="Calibri"/>
      <family val="2"/>
      <scheme val="minor"/>
    </font>
    <font>
      <sz val="11"/>
      <color rgb="FF4472C4"/>
      <name val="Calibri Light"/>
      <family val="2"/>
    </font>
    <font>
      <sz val="8"/>
      <name val="Calibri"/>
      <family val="2"/>
      <scheme val="minor"/>
    </font>
    <font>
      <sz val="11"/>
      <name val="Calibri Light"/>
      <family val="2"/>
      <scheme val="major"/>
    </font>
    <font>
      <sz val="11"/>
      <name val="Calibri Light"/>
      <family val="2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8" tint="-0.249977111117893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1" fontId="3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15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9" borderId="1" xfId="0" applyFont="1" applyFill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justify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0" fontId="4" fillId="0" borderId="1" xfId="1" applyNumberFormat="1" applyFont="1" applyBorder="1" applyAlignment="1">
      <alignment horizontal="justify" vertical="center" wrapText="1"/>
    </xf>
    <xf numFmtId="9" fontId="4" fillId="0" borderId="1" xfId="1" applyFont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justify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9" fontId="9" fillId="3" borderId="1" xfId="0" applyNumberFormat="1" applyFont="1" applyFill="1" applyBorder="1" applyAlignment="1">
      <alignment horizontal="right" vertical="center" wrapText="1"/>
    </xf>
    <xf numFmtId="10" fontId="6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9" fontId="7" fillId="2" borderId="1" xfId="1" applyFont="1" applyFill="1" applyBorder="1" applyAlignment="1">
      <alignment horizontal="right" vertical="center" wrapText="1"/>
    </xf>
    <xf numFmtId="10" fontId="8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10" fontId="22" fillId="0" borderId="1" xfId="0" applyNumberFormat="1" applyFont="1" applyBorder="1" applyAlignment="1">
      <alignment horizontal="right" vertical="center" wrapText="1"/>
    </xf>
    <xf numFmtId="9" fontId="4" fillId="0" borderId="1" xfId="1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0" fontId="6" fillId="3" borderId="1" xfId="1" applyNumberFormat="1" applyFont="1" applyFill="1" applyBorder="1" applyAlignment="1">
      <alignment wrapText="1"/>
    </xf>
    <xf numFmtId="0" fontId="21" fillId="12" borderId="1" xfId="0" applyFont="1" applyFill="1" applyBorder="1" applyAlignment="1">
      <alignment vertical="center" wrapText="1"/>
    </xf>
    <xf numFmtId="0" fontId="21" fillId="12" borderId="3" xfId="0" applyFont="1" applyFill="1" applyBorder="1" applyAlignment="1">
      <alignment vertical="center" wrapText="1"/>
    </xf>
    <xf numFmtId="0" fontId="2" fillId="9" borderId="0" xfId="0" applyFont="1" applyFill="1" applyAlignment="1">
      <alignment horizontal="center" vertical="center" wrapText="1"/>
    </xf>
    <xf numFmtId="1" fontId="21" fillId="0" borderId="1" xfId="0" applyNumberFormat="1" applyFont="1" applyBorder="1" applyAlignment="1">
      <alignment vertical="center" wrapText="1"/>
    </xf>
    <xf numFmtId="1" fontId="21" fillId="0" borderId="13" xfId="0" applyNumberFormat="1" applyFont="1" applyBorder="1" applyAlignment="1">
      <alignment vertical="center" wrapText="1"/>
    </xf>
    <xf numFmtId="1" fontId="17" fillId="0" borderId="1" xfId="0" applyNumberFormat="1" applyFont="1" applyBorder="1" applyAlignment="1">
      <alignment horizontal="right" vertical="center" wrapText="1"/>
    </xf>
    <xf numFmtId="164" fontId="1" fillId="0" borderId="1" xfId="1" applyNumberFormat="1" applyFont="1" applyBorder="1" applyAlignment="1">
      <alignment horizontal="righ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1" fillId="9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</cellXfs>
  <cellStyles count="5">
    <cellStyle name="Hyperlink" xfId="3" xr:uid="{F9F7B4DA-B302-4AB9-A38C-2AAA586C746E}"/>
    <cellStyle name="Millares [0]" xfId="2" builtinId="6"/>
    <cellStyle name="Millares [0] 2" xfId="4" xr:uid="{8C627150-EE7B-41A2-AFE8-59EF090BF25B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baseColWidth="10" defaultColWidth="10.85546875" defaultRowHeight="15" x14ac:dyDescent="0.2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1" customFormat="1" ht="70.5" customHeight="1" x14ac:dyDescent="0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3" t="s">
        <v>1</v>
      </c>
      <c r="N1" s="143"/>
      <c r="O1" s="143"/>
      <c r="P1" s="143"/>
      <c r="Q1" s="143"/>
    </row>
    <row r="2" spans="1:44" s="43" customFormat="1" ht="23.45" customHeight="1" x14ac:dyDescent="0.25">
      <c r="A2" s="144" t="s">
        <v>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42"/>
      <c r="N2" s="42"/>
      <c r="O2" s="42"/>
      <c r="P2" s="42"/>
      <c r="Q2" s="42"/>
    </row>
    <row r="3" spans="1:44" s="41" customFormat="1" x14ac:dyDescent="0.25"/>
    <row r="4" spans="1:44" s="41" customFormat="1" ht="29.1" customHeight="1" x14ac:dyDescent="0.25">
      <c r="A4" s="130" t="s">
        <v>3</v>
      </c>
      <c r="B4" s="130"/>
      <c r="C4" s="130"/>
      <c r="D4" s="130"/>
      <c r="E4" s="47"/>
      <c r="F4" s="47"/>
      <c r="G4" s="47"/>
      <c r="H4" s="146"/>
      <c r="I4" s="146"/>
      <c r="J4" s="146"/>
      <c r="K4" s="146"/>
      <c r="L4" s="147"/>
    </row>
    <row r="5" spans="1:44" s="41" customFormat="1" ht="15" customHeight="1" x14ac:dyDescent="0.25">
      <c r="A5" s="130"/>
      <c r="B5" s="130"/>
      <c r="C5" s="130"/>
      <c r="D5" s="130"/>
      <c r="E5" s="2"/>
      <c r="F5" s="2"/>
      <c r="G5" s="2"/>
      <c r="H5" s="2" t="s">
        <v>4</v>
      </c>
      <c r="I5" s="148" t="s">
        <v>5</v>
      </c>
      <c r="J5" s="146"/>
      <c r="K5" s="146"/>
      <c r="L5" s="147"/>
    </row>
    <row r="6" spans="1:44" s="41" customFormat="1" x14ac:dyDescent="0.25">
      <c r="A6" s="130"/>
      <c r="B6" s="130"/>
      <c r="C6" s="130"/>
      <c r="D6" s="130"/>
      <c r="E6" s="2"/>
      <c r="F6" s="2"/>
      <c r="G6" s="2"/>
      <c r="H6" s="44"/>
      <c r="I6" s="149" t="s">
        <v>6</v>
      </c>
      <c r="J6" s="149"/>
      <c r="K6" s="149"/>
      <c r="L6" s="149"/>
    </row>
    <row r="7" spans="1:44" s="41" customFormat="1" x14ac:dyDescent="0.25">
      <c r="A7" s="130"/>
      <c r="B7" s="130"/>
      <c r="C7" s="130"/>
      <c r="D7" s="130"/>
      <c r="E7" s="2"/>
      <c r="F7" s="2"/>
      <c r="G7" s="2"/>
      <c r="H7" s="44"/>
      <c r="I7" s="149"/>
      <c r="J7" s="149"/>
      <c r="K7" s="149"/>
      <c r="L7" s="149"/>
    </row>
    <row r="8" spans="1:44" s="41" customFormat="1" x14ac:dyDescent="0.25">
      <c r="A8" s="130"/>
      <c r="B8" s="130"/>
      <c r="C8" s="130"/>
      <c r="D8" s="130"/>
      <c r="E8" s="2"/>
      <c r="F8" s="2"/>
      <c r="G8" s="2"/>
      <c r="H8" s="44"/>
      <c r="I8" s="149"/>
      <c r="J8" s="149"/>
      <c r="K8" s="149"/>
      <c r="L8" s="149"/>
    </row>
    <row r="9" spans="1:44" s="41" customFormat="1" x14ac:dyDescent="0.25"/>
    <row r="10" spans="1:44" ht="14.45" customHeight="1" x14ac:dyDescent="0.25">
      <c r="A10" s="130" t="s">
        <v>7</v>
      </c>
      <c r="B10" s="130"/>
      <c r="C10" s="135" t="s">
        <v>8</v>
      </c>
      <c r="D10" s="136"/>
      <c r="E10" s="136"/>
      <c r="F10" s="136"/>
      <c r="G10" s="137"/>
      <c r="H10" s="131" t="s">
        <v>9</v>
      </c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2" t="s">
        <v>10</v>
      </c>
      <c r="T10" s="132" t="s">
        <v>11</v>
      </c>
      <c r="U10" s="100" t="s">
        <v>12</v>
      </c>
      <c r="V10" s="101"/>
      <c r="W10" s="101"/>
      <c r="X10" s="101"/>
      <c r="Y10" s="102"/>
      <c r="Z10" s="106" t="s">
        <v>13</v>
      </c>
      <c r="AA10" s="107"/>
      <c r="AB10" s="107"/>
      <c r="AC10" s="107"/>
      <c r="AD10" s="108"/>
      <c r="AE10" s="112" t="s">
        <v>14</v>
      </c>
      <c r="AF10" s="113"/>
      <c r="AG10" s="113"/>
      <c r="AH10" s="113"/>
      <c r="AI10" s="114"/>
      <c r="AJ10" s="118" t="s">
        <v>15</v>
      </c>
      <c r="AK10" s="119"/>
      <c r="AL10" s="119"/>
      <c r="AM10" s="119"/>
      <c r="AN10" s="120"/>
      <c r="AO10" s="124" t="s">
        <v>16</v>
      </c>
      <c r="AP10" s="125"/>
      <c r="AQ10" s="125"/>
      <c r="AR10" s="126"/>
    </row>
    <row r="11" spans="1:44" ht="14.45" customHeight="1" x14ac:dyDescent="0.25">
      <c r="A11" s="130"/>
      <c r="B11" s="130"/>
      <c r="C11" s="138"/>
      <c r="D11" s="139"/>
      <c r="E11" s="139"/>
      <c r="F11" s="139"/>
      <c r="G11" s="140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3"/>
      <c r="T11" s="133"/>
      <c r="U11" s="103"/>
      <c r="V11" s="104"/>
      <c r="W11" s="104"/>
      <c r="X11" s="104"/>
      <c r="Y11" s="105"/>
      <c r="Z11" s="109"/>
      <c r="AA11" s="110"/>
      <c r="AB11" s="110"/>
      <c r="AC11" s="110"/>
      <c r="AD11" s="111"/>
      <c r="AE11" s="115"/>
      <c r="AF11" s="116"/>
      <c r="AG11" s="116"/>
      <c r="AH11" s="116"/>
      <c r="AI11" s="117"/>
      <c r="AJ11" s="121"/>
      <c r="AK11" s="122"/>
      <c r="AL11" s="122"/>
      <c r="AM11" s="122"/>
      <c r="AN11" s="123"/>
      <c r="AO11" s="127"/>
      <c r="AP11" s="128"/>
      <c r="AQ11" s="128"/>
      <c r="AR11" s="129"/>
    </row>
    <row r="12" spans="1:44" ht="45" x14ac:dyDescent="0.2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34"/>
      <c r="T12" s="134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 x14ac:dyDescent="0.25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 x14ac:dyDescent="0.25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 x14ac:dyDescent="0.25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 x14ac:dyDescent="0.25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 x14ac:dyDescent="0.25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 x14ac:dyDescent="0.2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 x14ac:dyDescent="0.2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 x14ac:dyDescent="0.25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 x14ac:dyDescent="0.25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 x14ac:dyDescent="0.25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 x14ac:dyDescent="0.25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 x14ac:dyDescent="0.2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 x14ac:dyDescent="0.25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 x14ac:dyDescent="0.25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 x14ac:dyDescent="0.25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 x14ac:dyDescent="0.25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 x14ac:dyDescent="0.25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 x14ac:dyDescent="0.25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 x14ac:dyDescent="0.25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 x14ac:dyDescent="0.2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8"/>
  <sheetViews>
    <sheetView tabSelected="1" zoomScale="87" zoomScaleNormal="87" workbookViewId="0">
      <selection activeCell="E9" sqref="E9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20.4257812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6" width="20.7109375" style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1" customFormat="1" ht="70.5" customHeight="1" x14ac:dyDescent="0.25">
      <c r="A1" s="141" t="s">
        <v>40</v>
      </c>
      <c r="B1" s="142"/>
      <c r="C1" s="142"/>
      <c r="D1" s="142"/>
      <c r="E1" s="142"/>
      <c r="F1" s="142"/>
      <c r="G1" s="142"/>
      <c r="H1" s="142"/>
      <c r="I1" s="142"/>
      <c r="J1" s="142"/>
      <c r="K1" s="150" t="s">
        <v>41</v>
      </c>
      <c r="L1" s="143"/>
      <c r="M1" s="143"/>
      <c r="N1" s="143"/>
      <c r="O1" s="143"/>
    </row>
    <row r="2" spans="1:45" s="43" customFormat="1" ht="23.45" customHeight="1" x14ac:dyDescent="0.25">
      <c r="A2" s="144" t="s">
        <v>42</v>
      </c>
      <c r="B2" s="145"/>
      <c r="C2" s="145"/>
      <c r="D2" s="145"/>
      <c r="E2" s="145"/>
      <c r="F2" s="145"/>
      <c r="G2" s="145"/>
      <c r="H2" s="145"/>
      <c r="I2" s="145"/>
      <c r="J2" s="145"/>
      <c r="K2" s="42"/>
      <c r="L2" s="42"/>
      <c r="M2" s="42"/>
      <c r="N2" s="42"/>
      <c r="O2" s="42"/>
    </row>
    <row r="3" spans="1:45" s="41" customFormat="1" x14ac:dyDescent="0.25"/>
    <row r="4" spans="1:45" s="41" customFormat="1" ht="29.1" customHeight="1" x14ac:dyDescent="0.25">
      <c r="A4" s="130" t="s">
        <v>3</v>
      </c>
      <c r="B4" s="130"/>
      <c r="C4" s="130"/>
      <c r="D4" s="151" t="s">
        <v>205</v>
      </c>
      <c r="E4" s="148" t="s">
        <v>43</v>
      </c>
      <c r="F4" s="146"/>
      <c r="G4" s="146"/>
      <c r="H4" s="146"/>
      <c r="I4" s="146"/>
      <c r="J4" s="147"/>
    </row>
    <row r="5" spans="1:45" s="41" customFormat="1" ht="15" customHeight="1" x14ac:dyDescent="0.25">
      <c r="A5" s="130"/>
      <c r="B5" s="130"/>
      <c r="C5" s="130"/>
      <c r="D5" s="151"/>
      <c r="E5" s="2" t="s">
        <v>44</v>
      </c>
      <c r="F5" s="2" t="s">
        <v>4</v>
      </c>
      <c r="G5" s="148" t="s">
        <v>5</v>
      </c>
      <c r="H5" s="146"/>
      <c r="I5" s="146"/>
      <c r="J5" s="147"/>
    </row>
    <row r="6" spans="1:45" s="41" customFormat="1" x14ac:dyDescent="0.25">
      <c r="A6" s="130"/>
      <c r="B6" s="130"/>
      <c r="C6" s="130"/>
      <c r="D6" s="151"/>
      <c r="E6" s="44">
        <v>1</v>
      </c>
      <c r="F6" s="44" t="s">
        <v>45</v>
      </c>
      <c r="G6" s="149" t="s">
        <v>46</v>
      </c>
      <c r="H6" s="149"/>
      <c r="I6" s="149"/>
      <c r="J6" s="149"/>
    </row>
    <row r="7" spans="1:45" s="41" customFormat="1" ht="45.75" customHeight="1" x14ac:dyDescent="0.25">
      <c r="A7" s="130"/>
      <c r="B7" s="130"/>
      <c r="C7" s="130"/>
      <c r="D7" s="151"/>
      <c r="E7" s="44">
        <v>2</v>
      </c>
      <c r="F7" s="44" t="s">
        <v>47</v>
      </c>
      <c r="G7" s="149" t="s">
        <v>48</v>
      </c>
      <c r="H7" s="149"/>
      <c r="I7" s="149"/>
      <c r="J7" s="149"/>
    </row>
    <row r="8" spans="1:45" s="41" customFormat="1" ht="49.5" customHeight="1" x14ac:dyDescent="0.25">
      <c r="A8" s="130"/>
      <c r="B8" s="130"/>
      <c r="C8" s="130"/>
      <c r="D8" s="151"/>
      <c r="E8" s="44">
        <v>3</v>
      </c>
      <c r="F8" s="44" t="s">
        <v>196</v>
      </c>
      <c r="G8" s="149" t="s">
        <v>49</v>
      </c>
      <c r="H8" s="149"/>
      <c r="I8" s="149"/>
      <c r="J8" s="149"/>
    </row>
    <row r="9" spans="1:45" s="41" customFormat="1" ht="59.25" customHeight="1" x14ac:dyDescent="0.25">
      <c r="A9" s="95"/>
      <c r="B9" s="95"/>
      <c r="C9" s="95"/>
      <c r="D9" s="95"/>
      <c r="E9" s="44">
        <v>4</v>
      </c>
      <c r="F9" s="44" t="s">
        <v>199</v>
      </c>
      <c r="G9" s="149" t="s">
        <v>204</v>
      </c>
      <c r="H9" s="149"/>
      <c r="I9" s="149"/>
      <c r="J9" s="149"/>
    </row>
    <row r="10" spans="1:45" s="41" customFormat="1" ht="26.25" customHeight="1" x14ac:dyDescent="0.25">
      <c r="A10" s="95"/>
      <c r="B10" s="95"/>
      <c r="C10" s="95"/>
      <c r="D10" s="95"/>
      <c r="E10" s="72"/>
      <c r="F10" s="72"/>
      <c r="G10" s="73"/>
      <c r="H10" s="73"/>
      <c r="I10" s="73"/>
      <c r="J10" s="73"/>
    </row>
    <row r="11" spans="1:45" s="41" customFormat="1" x14ac:dyDescent="0.25"/>
    <row r="12" spans="1:45" ht="14.45" customHeight="1" x14ac:dyDescent="0.25">
      <c r="A12" s="130" t="s">
        <v>7</v>
      </c>
      <c r="B12" s="130"/>
      <c r="C12" s="130" t="s">
        <v>50</v>
      </c>
      <c r="D12" s="130"/>
      <c r="E12" s="130"/>
      <c r="F12" s="131" t="s">
        <v>9</v>
      </c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2" t="s">
        <v>10</v>
      </c>
      <c r="R12" s="132" t="s">
        <v>11</v>
      </c>
      <c r="S12" s="130" t="s">
        <v>51</v>
      </c>
      <c r="T12" s="130"/>
      <c r="U12" s="130"/>
      <c r="V12" s="100" t="s">
        <v>12</v>
      </c>
      <c r="W12" s="101"/>
      <c r="X12" s="101"/>
      <c r="Y12" s="101"/>
      <c r="Z12" s="102"/>
      <c r="AA12" s="106" t="s">
        <v>13</v>
      </c>
      <c r="AB12" s="107"/>
      <c r="AC12" s="107"/>
      <c r="AD12" s="107"/>
      <c r="AE12" s="108"/>
      <c r="AF12" s="112" t="s">
        <v>14</v>
      </c>
      <c r="AG12" s="113"/>
      <c r="AH12" s="113"/>
      <c r="AI12" s="113"/>
      <c r="AJ12" s="114"/>
      <c r="AK12" s="118" t="s">
        <v>15</v>
      </c>
      <c r="AL12" s="119"/>
      <c r="AM12" s="119"/>
      <c r="AN12" s="119"/>
      <c r="AO12" s="120"/>
      <c r="AP12" s="124" t="s">
        <v>16</v>
      </c>
      <c r="AQ12" s="125"/>
      <c r="AR12" s="125"/>
      <c r="AS12" s="126"/>
    </row>
    <row r="13" spans="1:45" ht="14.45" customHeight="1" x14ac:dyDescent="0.25">
      <c r="A13" s="130"/>
      <c r="B13" s="130"/>
      <c r="C13" s="130"/>
      <c r="D13" s="130"/>
      <c r="E13" s="130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3"/>
      <c r="R13" s="133"/>
      <c r="S13" s="130"/>
      <c r="T13" s="130"/>
      <c r="U13" s="130"/>
      <c r="V13" s="103"/>
      <c r="W13" s="104"/>
      <c r="X13" s="104"/>
      <c r="Y13" s="104"/>
      <c r="Z13" s="105"/>
      <c r="AA13" s="109"/>
      <c r="AB13" s="110"/>
      <c r="AC13" s="110"/>
      <c r="AD13" s="110"/>
      <c r="AE13" s="111"/>
      <c r="AF13" s="115"/>
      <c r="AG13" s="116"/>
      <c r="AH13" s="116"/>
      <c r="AI13" s="116"/>
      <c r="AJ13" s="117"/>
      <c r="AK13" s="121"/>
      <c r="AL13" s="122"/>
      <c r="AM13" s="122"/>
      <c r="AN13" s="122"/>
      <c r="AO13" s="123"/>
      <c r="AP13" s="127"/>
      <c r="AQ13" s="128"/>
      <c r="AR13" s="128"/>
      <c r="AS13" s="129"/>
    </row>
    <row r="14" spans="1:45" ht="45" x14ac:dyDescent="0.25">
      <c r="A14" s="2" t="s">
        <v>17</v>
      </c>
      <c r="B14" s="2" t="s">
        <v>18</v>
      </c>
      <c r="C14" s="2" t="s">
        <v>52</v>
      </c>
      <c r="D14" s="2" t="s">
        <v>53</v>
      </c>
      <c r="E14" s="2" t="s">
        <v>54</v>
      </c>
      <c r="F14" s="20" t="s">
        <v>24</v>
      </c>
      <c r="G14" s="20" t="s">
        <v>25</v>
      </c>
      <c r="H14" s="20" t="s">
        <v>26</v>
      </c>
      <c r="I14" s="20" t="s">
        <v>55</v>
      </c>
      <c r="J14" s="20" t="s">
        <v>28</v>
      </c>
      <c r="K14" s="20" t="s">
        <v>29</v>
      </c>
      <c r="L14" s="20" t="s">
        <v>30</v>
      </c>
      <c r="M14" s="20" t="s">
        <v>31</v>
      </c>
      <c r="N14" s="20" t="s">
        <v>32</v>
      </c>
      <c r="O14" s="20" t="s">
        <v>33</v>
      </c>
      <c r="P14" s="20" t="s">
        <v>34</v>
      </c>
      <c r="Q14" s="134"/>
      <c r="R14" s="134"/>
      <c r="S14" s="2" t="s">
        <v>56</v>
      </c>
      <c r="T14" s="2" t="s">
        <v>22</v>
      </c>
      <c r="U14" s="2" t="s">
        <v>23</v>
      </c>
      <c r="V14" s="3" t="s">
        <v>35</v>
      </c>
      <c r="W14" s="3" t="s">
        <v>36</v>
      </c>
      <c r="X14" s="3" t="s">
        <v>37</v>
      </c>
      <c r="Y14" s="3" t="s">
        <v>38</v>
      </c>
      <c r="Z14" s="3" t="s">
        <v>39</v>
      </c>
      <c r="AA14" s="23" t="s">
        <v>35</v>
      </c>
      <c r="AB14" s="23" t="s">
        <v>36</v>
      </c>
      <c r="AC14" s="23" t="s">
        <v>37</v>
      </c>
      <c r="AD14" s="23" t="s">
        <v>38</v>
      </c>
      <c r="AE14" s="23" t="s">
        <v>39</v>
      </c>
      <c r="AF14" s="24" t="s">
        <v>35</v>
      </c>
      <c r="AG14" s="24" t="s">
        <v>36</v>
      </c>
      <c r="AH14" s="24" t="s">
        <v>37</v>
      </c>
      <c r="AI14" s="24" t="s">
        <v>38</v>
      </c>
      <c r="AJ14" s="24" t="s">
        <v>39</v>
      </c>
      <c r="AK14" s="25" t="s">
        <v>35</v>
      </c>
      <c r="AL14" s="25" t="s">
        <v>36</v>
      </c>
      <c r="AM14" s="25" t="s">
        <v>37</v>
      </c>
      <c r="AN14" s="25" t="s">
        <v>38</v>
      </c>
      <c r="AO14" s="25" t="s">
        <v>39</v>
      </c>
      <c r="AP14" s="4" t="s">
        <v>35</v>
      </c>
      <c r="AQ14" s="4" t="s">
        <v>36</v>
      </c>
      <c r="AR14" s="4" t="s">
        <v>37</v>
      </c>
      <c r="AS14" s="4" t="s">
        <v>38</v>
      </c>
    </row>
    <row r="15" spans="1:45" s="32" customFormat="1" ht="210" x14ac:dyDescent="0.25">
      <c r="A15" s="70">
        <v>3</v>
      </c>
      <c r="B15" s="71" t="s">
        <v>57</v>
      </c>
      <c r="C15" s="26" t="s">
        <v>58</v>
      </c>
      <c r="D15" s="64" t="s">
        <v>59</v>
      </c>
      <c r="E15" s="21" t="s">
        <v>60</v>
      </c>
      <c r="F15" s="64" t="s">
        <v>61</v>
      </c>
      <c r="G15" s="64" t="s">
        <v>62</v>
      </c>
      <c r="H15" s="22">
        <v>6</v>
      </c>
      <c r="I15" s="64" t="s">
        <v>63</v>
      </c>
      <c r="J15" s="64" t="s">
        <v>64</v>
      </c>
      <c r="K15" s="49">
        <v>1</v>
      </c>
      <c r="L15" s="49">
        <v>2</v>
      </c>
      <c r="M15" s="49">
        <v>2</v>
      </c>
      <c r="N15" s="49">
        <v>1</v>
      </c>
      <c r="O15" s="49">
        <v>6</v>
      </c>
      <c r="P15" s="63" t="s">
        <v>65</v>
      </c>
      <c r="Q15" s="21" t="s">
        <v>66</v>
      </c>
      <c r="R15" s="21" t="s">
        <v>67</v>
      </c>
      <c r="S15" s="64" t="s">
        <v>61</v>
      </c>
      <c r="T15" s="21" t="s">
        <v>68</v>
      </c>
      <c r="U15" s="65" t="s">
        <v>69</v>
      </c>
      <c r="V15" s="90">
        <f>K15</f>
        <v>1</v>
      </c>
      <c r="W15" s="96">
        <v>1</v>
      </c>
      <c r="X15" s="99">
        <f>IF(W15/V15&gt;100%,100%,W15/V15)</f>
        <v>1</v>
      </c>
      <c r="Y15" s="93" t="s">
        <v>197</v>
      </c>
      <c r="Z15" s="94" t="s">
        <v>70</v>
      </c>
      <c r="AA15" s="31">
        <f>L15</f>
        <v>2</v>
      </c>
      <c r="AB15" s="21"/>
      <c r="AC15" s="66">
        <f>IF(AB15/AA15&gt;100%,100%,AB15/AA15)</f>
        <v>0</v>
      </c>
      <c r="AD15" s="21"/>
      <c r="AE15" s="21"/>
      <c r="AF15" s="31">
        <f>M15</f>
        <v>2</v>
      </c>
      <c r="AG15" s="21"/>
      <c r="AH15" s="67">
        <f>IF(AG15/AF15&gt;100%,100%,AG15/AF15)</f>
        <v>0</v>
      </c>
      <c r="AI15" s="21"/>
      <c r="AJ15" s="21"/>
      <c r="AK15" s="31">
        <f>N15</f>
        <v>1</v>
      </c>
      <c r="AL15" s="21"/>
      <c r="AM15" s="67">
        <f>IF(AL15/AK15&gt;100%,100%,AL15/AK15)</f>
        <v>0</v>
      </c>
      <c r="AN15" s="21"/>
      <c r="AO15" s="21"/>
      <c r="AP15" s="91">
        <f t="shared" ref="AP15:AP18" si="0">O15</f>
        <v>6</v>
      </c>
      <c r="AQ15" s="98">
        <f>IFERROR(W15+AB15+AG15+AL15,0)</f>
        <v>1</v>
      </c>
      <c r="AR15" s="89">
        <f>IF(AQ15/AP15&gt;100%,100%,AQ15/AP15)</f>
        <v>0.16666666666666666</v>
      </c>
      <c r="AS15" s="71" t="s">
        <v>71</v>
      </c>
    </row>
    <row r="16" spans="1:45" s="32" customFormat="1" ht="90" x14ac:dyDescent="0.25">
      <c r="A16" s="70">
        <v>3</v>
      </c>
      <c r="B16" s="71" t="s">
        <v>57</v>
      </c>
      <c r="C16" s="26" t="s">
        <v>72</v>
      </c>
      <c r="D16" s="64" t="s">
        <v>73</v>
      </c>
      <c r="E16" s="21" t="s">
        <v>60</v>
      </c>
      <c r="F16" s="64" t="s">
        <v>74</v>
      </c>
      <c r="G16" s="64" t="s">
        <v>75</v>
      </c>
      <c r="H16" s="22">
        <v>850</v>
      </c>
      <c r="I16" s="64" t="s">
        <v>63</v>
      </c>
      <c r="J16" s="64" t="s">
        <v>74</v>
      </c>
      <c r="K16" s="49">
        <v>153</v>
      </c>
      <c r="L16" s="49">
        <v>225</v>
      </c>
      <c r="M16" s="49">
        <v>225</v>
      </c>
      <c r="N16" s="49">
        <v>257</v>
      </c>
      <c r="O16" s="49">
        <v>860</v>
      </c>
      <c r="P16" s="63" t="s">
        <v>65</v>
      </c>
      <c r="Q16" s="21" t="s">
        <v>66</v>
      </c>
      <c r="R16" s="21" t="s">
        <v>67</v>
      </c>
      <c r="S16" s="64" t="s">
        <v>76</v>
      </c>
      <c r="T16" s="21" t="s">
        <v>77</v>
      </c>
      <c r="U16" s="63" t="s">
        <v>78</v>
      </c>
      <c r="V16" s="90">
        <f>K16</f>
        <v>153</v>
      </c>
      <c r="W16" s="97">
        <v>153</v>
      </c>
      <c r="X16" s="99">
        <f>IF(W16/V16&gt;100%,100%,W16/V16)</f>
        <v>1</v>
      </c>
      <c r="Y16" s="93" t="s">
        <v>198</v>
      </c>
      <c r="Z16" s="94" t="s">
        <v>79</v>
      </c>
      <c r="AA16" s="31">
        <f>L16</f>
        <v>225</v>
      </c>
      <c r="AB16" s="21"/>
      <c r="AC16" s="66">
        <f>IF(AB16/AA16&gt;100%,100%,AB16/AA16)</f>
        <v>0</v>
      </c>
      <c r="AD16" s="21"/>
      <c r="AE16" s="21"/>
      <c r="AF16" s="31">
        <f>M16</f>
        <v>225</v>
      </c>
      <c r="AG16" s="21"/>
      <c r="AH16" s="67">
        <f>IF(AG16/AF16&gt;100%,100%,AG16/AF16)</f>
        <v>0</v>
      </c>
      <c r="AI16" s="21"/>
      <c r="AJ16" s="21"/>
      <c r="AK16" s="31">
        <f>N16</f>
        <v>257</v>
      </c>
      <c r="AL16" s="21"/>
      <c r="AM16" s="67">
        <f>IF(AL16/AK16&gt;100%,100%,AL16/AK16)</f>
        <v>0</v>
      </c>
      <c r="AN16" s="21"/>
      <c r="AO16" s="21"/>
      <c r="AP16" s="91">
        <f t="shared" ref="AP16" si="1">O16</f>
        <v>860</v>
      </c>
      <c r="AQ16" s="98">
        <f>IFERROR(W16+AB16+AG16+AL16,0)</f>
        <v>153</v>
      </c>
      <c r="AR16" s="89">
        <f>IF(AQ16/AP16&gt;100%,100%,AQ16/AP16)</f>
        <v>0.17790697674418604</v>
      </c>
      <c r="AS16" s="71" t="s">
        <v>80</v>
      </c>
    </row>
    <row r="17" spans="1:45" s="32" customFormat="1" ht="188.25" customHeight="1" x14ac:dyDescent="0.25">
      <c r="A17" s="70">
        <v>3</v>
      </c>
      <c r="B17" s="71" t="s">
        <v>57</v>
      </c>
      <c r="C17" s="26" t="s">
        <v>81</v>
      </c>
      <c r="D17" s="64" t="s">
        <v>82</v>
      </c>
      <c r="E17" s="21" t="s">
        <v>60</v>
      </c>
      <c r="F17" s="64" t="s">
        <v>83</v>
      </c>
      <c r="G17" s="64" t="s">
        <v>84</v>
      </c>
      <c r="H17" s="22">
        <v>6</v>
      </c>
      <c r="I17" s="64" t="s">
        <v>63</v>
      </c>
      <c r="J17" s="64" t="s">
        <v>85</v>
      </c>
      <c r="K17" s="49">
        <v>1</v>
      </c>
      <c r="L17" s="49">
        <v>2</v>
      </c>
      <c r="M17" s="49">
        <v>2</v>
      </c>
      <c r="N17" s="49">
        <v>1</v>
      </c>
      <c r="O17" s="49">
        <v>6</v>
      </c>
      <c r="P17" s="63" t="s">
        <v>65</v>
      </c>
      <c r="Q17" s="21" t="s">
        <v>66</v>
      </c>
      <c r="R17" s="21" t="s">
        <v>67</v>
      </c>
      <c r="S17" s="64" t="s">
        <v>86</v>
      </c>
      <c r="T17" s="21" t="s">
        <v>87</v>
      </c>
      <c r="U17" s="21" t="s">
        <v>88</v>
      </c>
      <c r="V17" s="90">
        <f t="shared" ref="V17:V18" si="2">K17</f>
        <v>1</v>
      </c>
      <c r="W17" s="97">
        <v>1</v>
      </c>
      <c r="X17" s="99">
        <f t="shared" ref="X17:X18" si="3">IF(W17/V17&gt;100%,100%,W17/V17)</f>
        <v>1</v>
      </c>
      <c r="Y17" s="21" t="s">
        <v>200</v>
      </c>
      <c r="Z17" s="21" t="s">
        <v>201</v>
      </c>
      <c r="AA17" s="31">
        <f t="shared" ref="AA17:AA18" si="4">L17</f>
        <v>2</v>
      </c>
      <c r="AB17" s="21"/>
      <c r="AC17" s="66">
        <f t="shared" ref="AC17:AC26" si="5">IF(AB17/AA17&gt;100%,100%,AB17/AA17)</f>
        <v>0</v>
      </c>
      <c r="AD17" s="21"/>
      <c r="AE17" s="21"/>
      <c r="AF17" s="31">
        <f t="shared" ref="AF17:AF18" si="6">M17</f>
        <v>2</v>
      </c>
      <c r="AG17" s="21"/>
      <c r="AH17" s="67">
        <f t="shared" ref="AH17:AH26" si="7">IF(AG17/AF17&gt;100%,100%,AG17/AF17)</f>
        <v>0</v>
      </c>
      <c r="AI17" s="21"/>
      <c r="AJ17" s="21"/>
      <c r="AK17" s="31">
        <f t="shared" ref="AK17:AK18" si="8">N17</f>
        <v>1</v>
      </c>
      <c r="AL17" s="21"/>
      <c r="AM17" s="67">
        <f t="shared" ref="AM17:AM18" si="9">IF(AL17/AK17&gt;100%,100%,AL17/AK17)</f>
        <v>0</v>
      </c>
      <c r="AN17" s="21"/>
      <c r="AO17" s="21"/>
      <c r="AP17" s="91">
        <f t="shared" si="0"/>
        <v>6</v>
      </c>
      <c r="AQ17" s="98">
        <f>IFERROR(W17+AB17+AG17+AL17,0)</f>
        <v>1</v>
      </c>
      <c r="AR17" s="89">
        <f t="shared" ref="AR17:AR18" si="10">IF(AQ17/AP17&gt;100%,100%,AQ17/AP17)</f>
        <v>0.16666666666666666</v>
      </c>
      <c r="AS17" s="71" t="s">
        <v>71</v>
      </c>
    </row>
    <row r="18" spans="1:45" s="32" customFormat="1" ht="90" x14ac:dyDescent="0.25">
      <c r="A18" s="70">
        <v>3</v>
      </c>
      <c r="B18" s="71" t="s">
        <v>57</v>
      </c>
      <c r="C18" s="26" t="s">
        <v>89</v>
      </c>
      <c r="D18" s="64" t="s">
        <v>90</v>
      </c>
      <c r="E18" s="21" t="s">
        <v>60</v>
      </c>
      <c r="F18" s="64" t="s">
        <v>91</v>
      </c>
      <c r="G18" s="64" t="s">
        <v>92</v>
      </c>
      <c r="H18" s="22">
        <v>850</v>
      </c>
      <c r="I18" s="64" t="s">
        <v>63</v>
      </c>
      <c r="J18" s="64" t="s">
        <v>93</v>
      </c>
      <c r="K18" s="49">
        <v>153</v>
      </c>
      <c r="L18" s="49">
        <v>225</v>
      </c>
      <c r="M18" s="49">
        <v>225</v>
      </c>
      <c r="N18" s="49">
        <v>257</v>
      </c>
      <c r="O18" s="49">
        <v>860</v>
      </c>
      <c r="P18" s="64" t="s">
        <v>94</v>
      </c>
      <c r="Q18" s="21" t="s">
        <v>66</v>
      </c>
      <c r="R18" s="21" t="s">
        <v>67</v>
      </c>
      <c r="S18" s="64" t="s">
        <v>95</v>
      </c>
      <c r="T18" s="21" t="s">
        <v>77</v>
      </c>
      <c r="U18" s="63" t="s">
        <v>78</v>
      </c>
      <c r="V18" s="90">
        <f t="shared" si="2"/>
        <v>153</v>
      </c>
      <c r="W18" s="97">
        <v>506</v>
      </c>
      <c r="X18" s="89">
        <f t="shared" si="3"/>
        <v>1</v>
      </c>
      <c r="Y18" s="93" t="s">
        <v>202</v>
      </c>
      <c r="Z18" s="94" t="s">
        <v>203</v>
      </c>
      <c r="AA18" s="31">
        <f t="shared" si="4"/>
        <v>225</v>
      </c>
      <c r="AB18" s="21"/>
      <c r="AC18" s="66">
        <f t="shared" si="5"/>
        <v>0</v>
      </c>
      <c r="AD18" s="21"/>
      <c r="AE18" s="21"/>
      <c r="AF18" s="31">
        <f t="shared" si="6"/>
        <v>225</v>
      </c>
      <c r="AG18" s="21"/>
      <c r="AH18" s="67">
        <f t="shared" si="7"/>
        <v>0</v>
      </c>
      <c r="AI18" s="21"/>
      <c r="AJ18" s="21"/>
      <c r="AK18" s="31">
        <f t="shared" si="8"/>
        <v>257</v>
      </c>
      <c r="AL18" s="21"/>
      <c r="AM18" s="67">
        <f t="shared" si="9"/>
        <v>0</v>
      </c>
      <c r="AN18" s="21"/>
      <c r="AO18" s="21"/>
      <c r="AP18" s="91">
        <f t="shared" si="0"/>
        <v>860</v>
      </c>
      <c r="AQ18" s="98">
        <f>IFERROR(W18+AB18+AG18+AL18,0)</f>
        <v>506</v>
      </c>
      <c r="AR18" s="89">
        <f t="shared" si="10"/>
        <v>0.58837209302325577</v>
      </c>
      <c r="AS18" s="71" t="s">
        <v>96</v>
      </c>
    </row>
    <row r="19" spans="1:45" s="5" customFormat="1" ht="15.75" x14ac:dyDescent="0.25">
      <c r="A19" s="10"/>
      <c r="B19" s="10"/>
      <c r="C19" s="10"/>
      <c r="D19" s="13" t="s">
        <v>97</v>
      </c>
      <c r="E19" s="10"/>
      <c r="F19" s="10"/>
      <c r="G19" s="10"/>
      <c r="H19" s="10"/>
      <c r="I19" s="10"/>
      <c r="J19" s="10"/>
      <c r="K19" s="15"/>
      <c r="L19" s="15"/>
      <c r="M19" s="15"/>
      <c r="N19" s="15"/>
      <c r="O19" s="15"/>
      <c r="P19" s="10"/>
      <c r="Q19" s="10"/>
      <c r="R19" s="10"/>
      <c r="S19" s="10"/>
      <c r="T19" s="10"/>
      <c r="U19" s="10"/>
      <c r="V19" s="15"/>
      <c r="W19" s="15"/>
      <c r="X19" s="92">
        <f>AVERAGE(X15:X18)*80%</f>
        <v>0.8</v>
      </c>
      <c r="Y19" s="15"/>
      <c r="Z19" s="15"/>
      <c r="AA19" s="15"/>
      <c r="AB19" s="15"/>
      <c r="AC19" s="92">
        <f>AVERAGE(AC15:AC18)*80%</f>
        <v>0</v>
      </c>
      <c r="AD19" s="15"/>
      <c r="AE19" s="15"/>
      <c r="AF19" s="15"/>
      <c r="AG19" s="15"/>
      <c r="AH19" s="15">
        <f>AVERAGE(AH15:AH18)*80%</f>
        <v>0</v>
      </c>
      <c r="AI19" s="15"/>
      <c r="AJ19" s="15"/>
      <c r="AK19" s="15"/>
      <c r="AL19" s="15"/>
      <c r="AM19" s="15">
        <f>AVERAGE(AM15:AM18)*80%</f>
        <v>0</v>
      </c>
      <c r="AN19" s="10"/>
      <c r="AO19" s="10"/>
      <c r="AP19" s="16"/>
      <c r="AQ19" s="16"/>
      <c r="AR19" s="92">
        <f>AVERAGE(AR15:AR18)*80%</f>
        <v>0.21992248062015501</v>
      </c>
      <c r="AS19" s="10"/>
    </row>
    <row r="20" spans="1:45" s="54" customFormat="1" ht="111" customHeight="1" x14ac:dyDescent="0.25">
      <c r="A20" s="40">
        <v>3</v>
      </c>
      <c r="B20" s="27" t="s">
        <v>57</v>
      </c>
      <c r="C20" s="40" t="s">
        <v>98</v>
      </c>
      <c r="D20" s="28" t="s">
        <v>99</v>
      </c>
      <c r="E20" s="27" t="s">
        <v>100</v>
      </c>
      <c r="F20" s="27" t="s">
        <v>101</v>
      </c>
      <c r="G20" s="27" t="s">
        <v>102</v>
      </c>
      <c r="H20" s="50" t="s">
        <v>103</v>
      </c>
      <c r="I20" s="28" t="s">
        <v>104</v>
      </c>
      <c r="J20" s="27" t="s">
        <v>105</v>
      </c>
      <c r="K20" s="51" t="s">
        <v>106</v>
      </c>
      <c r="L20" s="51">
        <v>0.8</v>
      </c>
      <c r="M20" s="51" t="s">
        <v>106</v>
      </c>
      <c r="N20" s="51">
        <v>0.8</v>
      </c>
      <c r="O20" s="51">
        <v>0.8</v>
      </c>
      <c r="P20" s="27" t="s">
        <v>94</v>
      </c>
      <c r="Q20" s="52" t="s">
        <v>66</v>
      </c>
      <c r="R20" s="52" t="s">
        <v>67</v>
      </c>
      <c r="S20" s="27" t="s">
        <v>107</v>
      </c>
      <c r="T20" s="52" t="s">
        <v>108</v>
      </c>
      <c r="U20" s="52" t="s">
        <v>109</v>
      </c>
      <c r="V20" s="74" t="s">
        <v>110</v>
      </c>
      <c r="W20" s="74" t="s">
        <v>110</v>
      </c>
      <c r="X20" s="74" t="s">
        <v>110</v>
      </c>
      <c r="Y20" s="53" t="s">
        <v>110</v>
      </c>
      <c r="Z20" s="53" t="s">
        <v>110</v>
      </c>
      <c r="AA20" s="53">
        <f>L20</f>
        <v>0.8</v>
      </c>
      <c r="AB20" s="27"/>
      <c r="AC20" s="27">
        <f t="shared" ref="AC20:AC22" si="11">IF(AB20/AA20&gt;100%,100%,AB20/AA20)</f>
        <v>0</v>
      </c>
      <c r="AD20" s="27"/>
      <c r="AE20" s="27"/>
      <c r="AF20" s="53" t="str">
        <f>M20</f>
        <v>No programada</v>
      </c>
      <c r="AG20" s="27"/>
      <c r="AH20" s="27" t="e">
        <f t="shared" ref="AH20:AH22" si="12">IF(AG20/AF20&gt;100%,100%,AG20/AF20)</f>
        <v>#VALUE!</v>
      </c>
      <c r="AI20" s="27"/>
      <c r="AJ20" s="27"/>
      <c r="AK20" s="53">
        <f>N20</f>
        <v>0.8</v>
      </c>
      <c r="AL20" s="27"/>
      <c r="AM20" s="68">
        <f t="shared" ref="AM20:AM26" si="13">IF(AL20/AK20&gt;100%,100%,AL20/AK20)</f>
        <v>0</v>
      </c>
      <c r="AN20" s="27"/>
      <c r="AO20" s="27"/>
      <c r="AP20" s="75">
        <f>O20</f>
        <v>0.8</v>
      </c>
      <c r="AQ20" s="76">
        <f>IFERROR(AVERAGE(W20,AB20,AG20,AL20)*0.5,0)</f>
        <v>0</v>
      </c>
      <c r="AR20" s="77">
        <f t="shared" ref="AR20:AR26" si="14">IF(AQ20/AP20&gt;100%,100%,AQ20/AP20)</f>
        <v>0</v>
      </c>
      <c r="AS20" s="27" t="s">
        <v>111</v>
      </c>
    </row>
    <row r="21" spans="1:45" s="54" customFormat="1" ht="100.5" customHeight="1" x14ac:dyDescent="0.25">
      <c r="A21" s="40">
        <v>3</v>
      </c>
      <c r="B21" s="27" t="s">
        <v>57</v>
      </c>
      <c r="C21" s="40" t="s">
        <v>112</v>
      </c>
      <c r="D21" s="27" t="s">
        <v>113</v>
      </c>
      <c r="E21" s="27" t="s">
        <v>100</v>
      </c>
      <c r="F21" s="27" t="s">
        <v>114</v>
      </c>
      <c r="G21" s="27" t="s">
        <v>115</v>
      </c>
      <c r="H21" s="57" t="s">
        <v>116</v>
      </c>
      <c r="I21" s="28" t="s">
        <v>63</v>
      </c>
      <c r="J21" s="27" t="s">
        <v>114</v>
      </c>
      <c r="K21" s="88">
        <v>1</v>
      </c>
      <c r="L21" s="88">
        <v>0</v>
      </c>
      <c r="M21" s="88">
        <v>0</v>
      </c>
      <c r="N21" s="88">
        <v>0</v>
      </c>
      <c r="O21" s="55">
        <v>1</v>
      </c>
      <c r="P21" s="27" t="s">
        <v>94</v>
      </c>
      <c r="Q21" s="27" t="s">
        <v>117</v>
      </c>
      <c r="R21" s="27" t="s">
        <v>118</v>
      </c>
      <c r="S21" s="52" t="s">
        <v>119</v>
      </c>
      <c r="T21" s="52" t="s">
        <v>120</v>
      </c>
      <c r="U21" s="52" t="s">
        <v>121</v>
      </c>
      <c r="V21" s="75">
        <f>K21</f>
        <v>1</v>
      </c>
      <c r="W21" s="76">
        <f>1</f>
        <v>1</v>
      </c>
      <c r="X21" s="77">
        <f t="shared" ref="X21:X24" si="15">IF(W21/V21&gt;100%,100%,W21/V21)</f>
        <v>1</v>
      </c>
      <c r="Y21" s="27" t="s">
        <v>122</v>
      </c>
      <c r="Z21" s="27" t="s">
        <v>123</v>
      </c>
      <c r="AA21" s="69">
        <f>L21</f>
        <v>0</v>
      </c>
      <c r="AB21" s="27"/>
      <c r="AC21" s="27" t="e">
        <f t="shared" ref="AC21" si="16">IF(AB21/AA21&gt;100%,100%,AB21/AA21)</f>
        <v>#DIV/0!</v>
      </c>
      <c r="AD21" s="27"/>
      <c r="AE21" s="27"/>
      <c r="AF21" s="69">
        <f>M21</f>
        <v>0</v>
      </c>
      <c r="AG21" s="27"/>
      <c r="AH21" s="27" t="e">
        <f t="shared" ref="AH21" si="17">IF(AG21/AF21&gt;100%,100%,AG21/AF21)</f>
        <v>#DIV/0!</v>
      </c>
      <c r="AI21" s="27"/>
      <c r="AJ21" s="27"/>
      <c r="AK21" s="69">
        <f>N21</f>
        <v>0</v>
      </c>
      <c r="AL21" s="27"/>
      <c r="AM21" s="68" t="e">
        <f t="shared" si="13"/>
        <v>#DIV/0!</v>
      </c>
      <c r="AN21" s="27"/>
      <c r="AO21" s="27"/>
      <c r="AP21" s="75">
        <f>O21</f>
        <v>1</v>
      </c>
      <c r="AQ21" s="76">
        <f>IFERROR(W21+AB21+AG21+AL21,0)</f>
        <v>1</v>
      </c>
      <c r="AR21" s="77">
        <f t="shared" si="14"/>
        <v>1</v>
      </c>
      <c r="AS21" s="27" t="s">
        <v>124</v>
      </c>
    </row>
    <row r="22" spans="1:45" s="54" customFormat="1" ht="101.25" customHeight="1" x14ac:dyDescent="0.25">
      <c r="A22" s="40">
        <v>3</v>
      </c>
      <c r="B22" s="27" t="s">
        <v>57</v>
      </c>
      <c r="C22" s="40" t="s">
        <v>125</v>
      </c>
      <c r="D22" s="27" t="s">
        <v>126</v>
      </c>
      <c r="E22" s="27" t="s">
        <v>100</v>
      </c>
      <c r="F22" s="27" t="s">
        <v>127</v>
      </c>
      <c r="G22" s="27" t="s">
        <v>128</v>
      </c>
      <c r="H22" s="40" t="s">
        <v>129</v>
      </c>
      <c r="I22" s="28" t="s">
        <v>130</v>
      </c>
      <c r="J22" s="27" t="s">
        <v>127</v>
      </c>
      <c r="K22" s="56">
        <v>0</v>
      </c>
      <c r="L22" s="56">
        <v>1</v>
      </c>
      <c r="M22" s="56">
        <v>0</v>
      </c>
      <c r="N22" s="56">
        <v>1</v>
      </c>
      <c r="O22" s="56">
        <v>2</v>
      </c>
      <c r="P22" s="27" t="s">
        <v>94</v>
      </c>
      <c r="Q22" s="27" t="s">
        <v>117</v>
      </c>
      <c r="R22" s="27" t="s">
        <v>118</v>
      </c>
      <c r="S22" s="52" t="s">
        <v>131</v>
      </c>
      <c r="T22" s="52" t="s">
        <v>131</v>
      </c>
      <c r="U22" s="27" t="s">
        <v>132</v>
      </c>
      <c r="V22" s="74" t="s">
        <v>110</v>
      </c>
      <c r="W22" s="74" t="s">
        <v>110</v>
      </c>
      <c r="X22" s="74" t="s">
        <v>110</v>
      </c>
      <c r="Y22" s="53" t="s">
        <v>110</v>
      </c>
      <c r="Z22" s="53" t="s">
        <v>110</v>
      </c>
      <c r="AA22" s="53">
        <f>L22</f>
        <v>1</v>
      </c>
      <c r="AB22" s="27"/>
      <c r="AC22" s="27">
        <f t="shared" si="11"/>
        <v>0</v>
      </c>
      <c r="AD22" s="27"/>
      <c r="AE22" s="27"/>
      <c r="AF22" s="53">
        <f>M22</f>
        <v>0</v>
      </c>
      <c r="AG22" s="27"/>
      <c r="AH22" s="27" t="e">
        <f t="shared" si="12"/>
        <v>#DIV/0!</v>
      </c>
      <c r="AI22" s="27"/>
      <c r="AJ22" s="27"/>
      <c r="AK22" s="53">
        <f>N22</f>
        <v>1</v>
      </c>
      <c r="AL22" s="27"/>
      <c r="AM22" s="68">
        <f t="shared" si="13"/>
        <v>0</v>
      </c>
      <c r="AN22" s="27"/>
      <c r="AO22" s="27"/>
      <c r="AP22" s="84">
        <f>O22</f>
        <v>2</v>
      </c>
      <c r="AQ22" s="85">
        <f>IFERROR(W22+AB22+AG22+AL22,0)</f>
        <v>0</v>
      </c>
      <c r="AR22" s="77">
        <f t="shared" si="14"/>
        <v>0</v>
      </c>
      <c r="AS22" s="27" t="s">
        <v>111</v>
      </c>
    </row>
    <row r="23" spans="1:45" s="54" customFormat="1" ht="120" x14ac:dyDescent="0.25">
      <c r="A23" s="40">
        <v>3</v>
      </c>
      <c r="B23" s="27" t="s">
        <v>57</v>
      </c>
      <c r="C23" s="40" t="s">
        <v>133</v>
      </c>
      <c r="D23" s="52" t="s">
        <v>134</v>
      </c>
      <c r="E23" s="52" t="s">
        <v>100</v>
      </c>
      <c r="F23" s="52" t="s">
        <v>135</v>
      </c>
      <c r="G23" s="52" t="s">
        <v>136</v>
      </c>
      <c r="H23" s="52" t="s">
        <v>137</v>
      </c>
      <c r="I23" s="52" t="s">
        <v>130</v>
      </c>
      <c r="J23" s="52" t="s">
        <v>135</v>
      </c>
      <c r="K23" s="58">
        <v>1</v>
      </c>
      <c r="L23" s="58">
        <v>0</v>
      </c>
      <c r="M23" s="58">
        <v>0</v>
      </c>
      <c r="N23" s="58">
        <v>0</v>
      </c>
      <c r="O23" s="58">
        <v>1</v>
      </c>
      <c r="P23" s="52" t="s">
        <v>94</v>
      </c>
      <c r="Q23" s="52" t="s">
        <v>138</v>
      </c>
      <c r="R23" s="52" t="s">
        <v>67</v>
      </c>
      <c r="S23" s="52" t="s">
        <v>139</v>
      </c>
      <c r="T23" s="52" t="s">
        <v>140</v>
      </c>
      <c r="U23" s="52" t="s">
        <v>141</v>
      </c>
      <c r="V23" s="75">
        <f>K23</f>
        <v>1</v>
      </c>
      <c r="W23" s="76">
        <f>IFERROR(0/0,1)</f>
        <v>1</v>
      </c>
      <c r="X23" s="77">
        <f t="shared" si="15"/>
        <v>1</v>
      </c>
      <c r="Y23" s="27" t="s">
        <v>142</v>
      </c>
      <c r="Z23" s="27" t="s">
        <v>143</v>
      </c>
      <c r="AA23" s="53">
        <f>L23</f>
        <v>0</v>
      </c>
      <c r="AB23" s="27"/>
      <c r="AC23" s="27" t="e">
        <f t="shared" si="5"/>
        <v>#DIV/0!</v>
      </c>
      <c r="AD23" s="27"/>
      <c r="AE23" s="27"/>
      <c r="AF23" s="53">
        <f>M23</f>
        <v>0</v>
      </c>
      <c r="AG23" s="27"/>
      <c r="AH23" s="27" t="e">
        <f t="shared" si="7"/>
        <v>#DIV/0!</v>
      </c>
      <c r="AI23" s="27"/>
      <c r="AJ23" s="27"/>
      <c r="AK23" s="53">
        <f>N23</f>
        <v>0</v>
      </c>
      <c r="AL23" s="27"/>
      <c r="AM23" s="68" t="e">
        <f t="shared" si="13"/>
        <v>#DIV/0!</v>
      </c>
      <c r="AN23" s="27"/>
      <c r="AO23" s="27"/>
      <c r="AP23" s="75">
        <f>O23</f>
        <v>1</v>
      </c>
      <c r="AQ23" s="76">
        <f>IFERROR(W23+AB23+AG23+AL23,0)</f>
        <v>1</v>
      </c>
      <c r="AR23" s="77">
        <f t="shared" si="14"/>
        <v>1</v>
      </c>
      <c r="AS23" s="27" t="s">
        <v>124</v>
      </c>
    </row>
    <row r="24" spans="1:45" s="54" customFormat="1" ht="105" x14ac:dyDescent="0.25">
      <c r="A24" s="40">
        <v>3</v>
      </c>
      <c r="B24" s="27" t="s">
        <v>57</v>
      </c>
      <c r="C24" s="40" t="s">
        <v>144</v>
      </c>
      <c r="D24" s="61" t="s">
        <v>145</v>
      </c>
      <c r="E24" s="52" t="s">
        <v>100</v>
      </c>
      <c r="F24" s="52" t="s">
        <v>146</v>
      </c>
      <c r="G24" s="52" t="s">
        <v>147</v>
      </c>
      <c r="H24" s="52" t="s">
        <v>148</v>
      </c>
      <c r="I24" s="52" t="s">
        <v>104</v>
      </c>
      <c r="J24" s="52" t="s">
        <v>149</v>
      </c>
      <c r="K24" s="58">
        <v>1</v>
      </c>
      <c r="L24" s="58">
        <v>1</v>
      </c>
      <c r="M24" s="58">
        <v>1</v>
      </c>
      <c r="N24" s="58">
        <v>1</v>
      </c>
      <c r="O24" s="58">
        <v>1</v>
      </c>
      <c r="P24" s="52" t="s">
        <v>150</v>
      </c>
      <c r="Q24" s="52" t="s">
        <v>138</v>
      </c>
      <c r="R24" s="52" t="s">
        <v>67</v>
      </c>
      <c r="S24" s="52" t="s">
        <v>139</v>
      </c>
      <c r="T24" s="52" t="s">
        <v>140</v>
      </c>
      <c r="U24" s="52" t="s">
        <v>141</v>
      </c>
      <c r="V24" s="75">
        <f>K24</f>
        <v>1</v>
      </c>
      <c r="W24" s="76">
        <f>63/69</f>
        <v>0.91304347826086951</v>
      </c>
      <c r="X24" s="77">
        <f t="shared" si="15"/>
        <v>0.91304347826086951</v>
      </c>
      <c r="Y24" s="27" t="s">
        <v>151</v>
      </c>
      <c r="Z24" s="27" t="s">
        <v>143</v>
      </c>
      <c r="AA24" s="53">
        <f>L24</f>
        <v>1</v>
      </c>
      <c r="AB24" s="27"/>
      <c r="AC24" s="27">
        <f t="shared" si="5"/>
        <v>0</v>
      </c>
      <c r="AD24" s="27"/>
      <c r="AE24" s="27"/>
      <c r="AF24" s="53">
        <f>M24</f>
        <v>1</v>
      </c>
      <c r="AG24" s="27"/>
      <c r="AH24" s="27">
        <f t="shared" si="7"/>
        <v>0</v>
      </c>
      <c r="AI24" s="27"/>
      <c r="AJ24" s="27"/>
      <c r="AK24" s="53">
        <f>N24</f>
        <v>1</v>
      </c>
      <c r="AL24" s="27"/>
      <c r="AM24" s="68">
        <f t="shared" si="13"/>
        <v>0</v>
      </c>
      <c r="AN24" s="27"/>
      <c r="AO24" s="27"/>
      <c r="AP24" s="75">
        <f>O24</f>
        <v>1</v>
      </c>
      <c r="AQ24" s="76">
        <f>IFERROR(AVERAGE(W24,AB24,AG24,AL24)*0.25,0)</f>
        <v>0.22826086956521738</v>
      </c>
      <c r="AR24" s="77">
        <f t="shared" si="14"/>
        <v>0.22826086956521738</v>
      </c>
      <c r="AS24" s="27" t="s">
        <v>152</v>
      </c>
    </row>
    <row r="25" spans="1:45" s="32" customFormat="1" ht="90" x14ac:dyDescent="0.25">
      <c r="A25" s="40">
        <v>3</v>
      </c>
      <c r="B25" s="27" t="s">
        <v>57</v>
      </c>
      <c r="C25" s="59" t="s">
        <v>153</v>
      </c>
      <c r="D25" s="60" t="s">
        <v>154</v>
      </c>
      <c r="E25" s="60" t="s">
        <v>100</v>
      </c>
      <c r="F25" s="60" t="s">
        <v>155</v>
      </c>
      <c r="G25" s="60" t="s">
        <v>156</v>
      </c>
      <c r="H25" s="60" t="s">
        <v>66</v>
      </c>
      <c r="I25" s="60" t="s">
        <v>130</v>
      </c>
      <c r="J25" s="60" t="s">
        <v>155</v>
      </c>
      <c r="K25" s="62">
        <v>0</v>
      </c>
      <c r="L25" s="62">
        <v>1</v>
      </c>
      <c r="M25" s="62">
        <v>0</v>
      </c>
      <c r="N25" s="62">
        <v>0</v>
      </c>
      <c r="O25" s="62">
        <v>1</v>
      </c>
      <c r="P25" s="60" t="s">
        <v>94</v>
      </c>
      <c r="Q25" s="60" t="s">
        <v>157</v>
      </c>
      <c r="R25" s="60" t="s">
        <v>118</v>
      </c>
      <c r="S25" s="60" t="s">
        <v>155</v>
      </c>
      <c r="T25" s="60" t="s">
        <v>158</v>
      </c>
      <c r="U25" s="52" t="s">
        <v>159</v>
      </c>
      <c r="V25" s="74" t="s">
        <v>110</v>
      </c>
      <c r="W25" s="74" t="s">
        <v>110</v>
      </c>
      <c r="X25" s="74" t="s">
        <v>110</v>
      </c>
      <c r="Y25" s="53" t="s">
        <v>110</v>
      </c>
      <c r="Z25" s="53" t="s">
        <v>110</v>
      </c>
      <c r="AA25" s="27"/>
      <c r="AB25" s="27"/>
      <c r="AC25" s="21"/>
      <c r="AD25" s="27"/>
      <c r="AE25" s="27"/>
      <c r="AF25" s="31"/>
      <c r="AG25" s="27"/>
      <c r="AH25" s="21"/>
      <c r="AI25" s="27"/>
      <c r="AJ25" s="27"/>
      <c r="AK25" s="31"/>
      <c r="AL25" s="27"/>
      <c r="AM25" s="68" t="e">
        <f t="shared" si="13"/>
        <v>#DIV/0!</v>
      </c>
      <c r="AN25" s="27"/>
      <c r="AO25" s="27"/>
      <c r="AP25" s="86">
        <v>1</v>
      </c>
      <c r="AQ25" s="85">
        <f>IFERROR(W25+AB25+AG25+AL25,0)</f>
        <v>0</v>
      </c>
      <c r="AR25" s="87">
        <v>0</v>
      </c>
      <c r="AS25" s="27" t="s">
        <v>111</v>
      </c>
    </row>
    <row r="26" spans="1:45" s="32" customFormat="1" ht="120" x14ac:dyDescent="0.25">
      <c r="A26" s="40">
        <v>3</v>
      </c>
      <c r="B26" s="27" t="s">
        <v>57</v>
      </c>
      <c r="C26" s="40" t="s">
        <v>160</v>
      </c>
      <c r="D26" s="27" t="s">
        <v>161</v>
      </c>
      <c r="E26" s="27" t="s">
        <v>100</v>
      </c>
      <c r="F26" s="27" t="s">
        <v>162</v>
      </c>
      <c r="G26" s="27" t="s">
        <v>163</v>
      </c>
      <c r="H26" s="27" t="s">
        <v>66</v>
      </c>
      <c r="I26" s="28" t="s">
        <v>130</v>
      </c>
      <c r="J26" s="28" t="s">
        <v>162</v>
      </c>
      <c r="K26" s="62">
        <v>0</v>
      </c>
      <c r="L26" s="62">
        <v>0</v>
      </c>
      <c r="M26" s="62">
        <v>0</v>
      </c>
      <c r="N26" s="62">
        <v>1</v>
      </c>
      <c r="O26" s="62">
        <v>1</v>
      </c>
      <c r="P26" s="27" t="s">
        <v>94</v>
      </c>
      <c r="Q26" s="60" t="s">
        <v>157</v>
      </c>
      <c r="R26" s="60" t="s">
        <v>118</v>
      </c>
      <c r="S26" s="60" t="s">
        <v>164</v>
      </c>
      <c r="T26" s="60" t="s">
        <v>165</v>
      </c>
      <c r="U26" s="52" t="s">
        <v>159</v>
      </c>
      <c r="V26" s="74" t="s">
        <v>110</v>
      </c>
      <c r="W26" s="74" t="s">
        <v>110</v>
      </c>
      <c r="X26" s="74" t="s">
        <v>110</v>
      </c>
      <c r="Y26" s="53" t="s">
        <v>110</v>
      </c>
      <c r="Z26" s="53" t="s">
        <v>110</v>
      </c>
      <c r="AA26" s="31">
        <f>L26</f>
        <v>0</v>
      </c>
      <c r="AB26" s="27"/>
      <c r="AC26" s="21" t="e">
        <f t="shared" si="5"/>
        <v>#DIV/0!</v>
      </c>
      <c r="AD26" s="27"/>
      <c r="AE26" s="27"/>
      <c r="AF26" s="31">
        <f>M26</f>
        <v>0</v>
      </c>
      <c r="AG26" s="27"/>
      <c r="AH26" s="21" t="e">
        <f t="shared" si="7"/>
        <v>#DIV/0!</v>
      </c>
      <c r="AI26" s="27"/>
      <c r="AJ26" s="27"/>
      <c r="AK26" s="31">
        <f>N26</f>
        <v>1</v>
      </c>
      <c r="AL26" s="27"/>
      <c r="AM26" s="68">
        <f t="shared" si="13"/>
        <v>0</v>
      </c>
      <c r="AN26" s="27"/>
      <c r="AO26" s="27"/>
      <c r="AP26" s="86">
        <f>O26</f>
        <v>1</v>
      </c>
      <c r="AQ26" s="85">
        <f>IFERROR(W26+AB26+AG26+AL26,0)</f>
        <v>0</v>
      </c>
      <c r="AR26" s="87">
        <f t="shared" si="14"/>
        <v>0</v>
      </c>
      <c r="AS26" s="27" t="s">
        <v>111</v>
      </c>
    </row>
    <row r="27" spans="1:45" s="5" customFormat="1" ht="15.75" x14ac:dyDescent="0.25">
      <c r="A27" s="10"/>
      <c r="B27" s="10"/>
      <c r="C27" s="10"/>
      <c r="D27" s="11" t="s">
        <v>166</v>
      </c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1"/>
      <c r="Q27" s="11"/>
      <c r="R27" s="11"/>
      <c r="S27" s="10"/>
      <c r="T27" s="10"/>
      <c r="U27" s="10"/>
      <c r="V27" s="78"/>
      <c r="W27" s="78"/>
      <c r="X27" s="79">
        <f>AVERAGE(X21,X23,X24)*20%</f>
        <v>0.19420289855072465</v>
      </c>
      <c r="Y27" s="80"/>
      <c r="Z27" s="80"/>
      <c r="AA27" s="12"/>
      <c r="AB27" s="12"/>
      <c r="AC27" s="14" t="e">
        <f>AVERAGE(AC20:AC26)*20%</f>
        <v>#DIV/0!</v>
      </c>
      <c r="AD27" s="10"/>
      <c r="AE27" s="10"/>
      <c r="AF27" s="12"/>
      <c r="AG27" s="12"/>
      <c r="AH27" s="14" t="e">
        <f>AVERAGE(AH20:AH26)*20%</f>
        <v>#VALUE!</v>
      </c>
      <c r="AI27" s="10"/>
      <c r="AJ27" s="10"/>
      <c r="AK27" s="12"/>
      <c r="AL27" s="12"/>
      <c r="AM27" s="14" t="e">
        <f>AVERAGE(AM20:AM26)*20%</f>
        <v>#DIV/0!</v>
      </c>
      <c r="AN27" s="10"/>
      <c r="AO27" s="10"/>
      <c r="AP27" s="78"/>
      <c r="AQ27" s="78"/>
      <c r="AR27" s="79">
        <f>AVERAGE(AR21,AR23,AR24)*20%</f>
        <v>0.14855072463768115</v>
      </c>
      <c r="AS27" s="80"/>
    </row>
    <row r="28" spans="1:45" s="9" customFormat="1" ht="18.75" x14ac:dyDescent="0.3">
      <c r="A28" s="6"/>
      <c r="B28" s="6"/>
      <c r="C28" s="6"/>
      <c r="D28" s="7" t="s">
        <v>167</v>
      </c>
      <c r="E28" s="6"/>
      <c r="F28" s="6"/>
      <c r="G28" s="6"/>
      <c r="H28" s="6"/>
      <c r="I28" s="6"/>
      <c r="J28" s="6"/>
      <c r="K28" s="8"/>
      <c r="L28" s="8"/>
      <c r="M28" s="8"/>
      <c r="N28" s="8"/>
      <c r="O28" s="8"/>
      <c r="P28" s="6"/>
      <c r="Q28" s="6"/>
      <c r="R28" s="6"/>
      <c r="S28" s="6"/>
      <c r="T28" s="6"/>
      <c r="U28" s="6"/>
      <c r="V28" s="81"/>
      <c r="W28" s="81"/>
      <c r="X28" s="82">
        <f>X19+X27</f>
        <v>0.99420289855072475</v>
      </c>
      <c r="Y28" s="83"/>
      <c r="Z28" s="83"/>
      <c r="AA28" s="8"/>
      <c r="AB28" s="8"/>
      <c r="AC28" s="19" t="e">
        <f>AC19+AC27</f>
        <v>#DIV/0!</v>
      </c>
      <c r="AD28" s="6"/>
      <c r="AE28" s="6"/>
      <c r="AF28" s="8"/>
      <c r="AG28" s="8"/>
      <c r="AH28" s="19" t="e">
        <f>AH19+AH27</f>
        <v>#VALUE!</v>
      </c>
      <c r="AI28" s="6"/>
      <c r="AJ28" s="6"/>
      <c r="AK28" s="8"/>
      <c r="AL28" s="8"/>
      <c r="AM28" s="19" t="e">
        <f>AM19+AM27</f>
        <v>#DIV/0!</v>
      </c>
      <c r="AN28" s="6"/>
      <c r="AO28" s="6"/>
      <c r="AP28" s="81"/>
      <c r="AQ28" s="81"/>
      <c r="AR28" s="82">
        <f>AR19+AR27</f>
        <v>0.36847320525783617</v>
      </c>
      <c r="AS28" s="83"/>
    </row>
  </sheetData>
  <mergeCells count="22">
    <mergeCell ref="V12:Z13"/>
    <mergeCell ref="AA12:AE13"/>
    <mergeCell ref="AF12:AJ13"/>
    <mergeCell ref="AK12:AO13"/>
    <mergeCell ref="AP12:AS13"/>
    <mergeCell ref="A12:B13"/>
    <mergeCell ref="A1:J1"/>
    <mergeCell ref="K1:O1"/>
    <mergeCell ref="C12:E13"/>
    <mergeCell ref="F12:P13"/>
    <mergeCell ref="A2:J2"/>
    <mergeCell ref="A4:C8"/>
    <mergeCell ref="D4:D8"/>
    <mergeCell ref="S12:U13"/>
    <mergeCell ref="E4:J4"/>
    <mergeCell ref="G5:J5"/>
    <mergeCell ref="G6:J6"/>
    <mergeCell ref="G7:J7"/>
    <mergeCell ref="G8:J8"/>
    <mergeCell ref="Q12:Q14"/>
    <mergeCell ref="R12:R14"/>
    <mergeCell ref="G9:J9"/>
  </mergeCells>
  <phoneticPr fontId="16" type="noConversion"/>
  <dataValidations count="1">
    <dataValidation allowBlank="1" showInputMessage="1" showErrorMessage="1" error="Escriba un texto " promptTitle="Cualquier contenido" sqref="E14 E3:E11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E12:E13 E23:E1048576 E19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Q20 Q23:Q26 S25:S26 V25 X25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R20 Y25 T25:T26 W25 R23:R26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13.5703125" style="46" customWidth="1"/>
    <col min="2" max="2" width="98.5703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 x14ac:dyDescent="0.25">
      <c r="B1" s="45" t="s">
        <v>168</v>
      </c>
      <c r="D1" s="46" t="s">
        <v>169</v>
      </c>
    </row>
    <row r="2" spans="2:4" x14ac:dyDescent="0.25">
      <c r="B2" s="45" t="s">
        <v>170</v>
      </c>
      <c r="D2" s="46" t="s">
        <v>171</v>
      </c>
    </row>
    <row r="3" spans="2:4" ht="45" x14ac:dyDescent="0.25">
      <c r="B3" s="45" t="s">
        <v>172</v>
      </c>
      <c r="D3" s="46" t="s">
        <v>173</v>
      </c>
    </row>
    <row r="4" spans="2:4" ht="30" x14ac:dyDescent="0.25">
      <c r="B4" s="45" t="s">
        <v>174</v>
      </c>
      <c r="D4" s="46" t="s">
        <v>175</v>
      </c>
    </row>
    <row r="5" spans="2:4" ht="30" x14ac:dyDescent="0.25">
      <c r="B5" s="45" t="s">
        <v>176</v>
      </c>
      <c r="D5" s="46" t="s">
        <v>177</v>
      </c>
    </row>
    <row r="6" spans="2:4" ht="30" x14ac:dyDescent="0.25">
      <c r="B6" s="45" t="s">
        <v>117</v>
      </c>
      <c r="D6" s="46" t="s">
        <v>178</v>
      </c>
    </row>
    <row r="7" spans="2:4" ht="45" x14ac:dyDescent="0.25">
      <c r="B7" s="45" t="s">
        <v>138</v>
      </c>
      <c r="D7" s="46" t="s">
        <v>179</v>
      </c>
    </row>
    <row r="8" spans="2:4" ht="45" x14ac:dyDescent="0.25">
      <c r="B8" s="45" t="s">
        <v>180</v>
      </c>
      <c r="D8" s="46" t="s">
        <v>181</v>
      </c>
    </row>
    <row r="9" spans="2:4" ht="30" x14ac:dyDescent="0.25">
      <c r="B9" s="45" t="s">
        <v>182</v>
      </c>
      <c r="D9" s="46" t="s">
        <v>183</v>
      </c>
    </row>
    <row r="10" spans="2:4" ht="30" x14ac:dyDescent="0.25">
      <c r="B10" s="45" t="s">
        <v>184</v>
      </c>
      <c r="D10" s="46" t="s">
        <v>185</v>
      </c>
    </row>
    <row r="11" spans="2:4" ht="30" x14ac:dyDescent="0.25">
      <c r="B11" s="45" t="s">
        <v>186</v>
      </c>
      <c r="D11" s="46" t="s">
        <v>67</v>
      </c>
    </row>
    <row r="12" spans="2:4" x14ac:dyDescent="0.25">
      <c r="B12" s="45" t="s">
        <v>157</v>
      </c>
      <c r="D12" s="46" t="s">
        <v>187</v>
      </c>
    </row>
    <row r="13" spans="2:4" x14ac:dyDescent="0.25">
      <c r="B13" s="45" t="s">
        <v>188</v>
      </c>
    </row>
    <row r="14" spans="2:4" x14ac:dyDescent="0.25">
      <c r="B14" s="45" t="s">
        <v>189</v>
      </c>
    </row>
    <row r="15" spans="2:4" x14ac:dyDescent="0.25">
      <c r="B15" s="45" t="s">
        <v>190</v>
      </c>
    </row>
    <row r="16" spans="2:4" x14ac:dyDescent="0.25">
      <c r="B16" s="45" t="s">
        <v>191</v>
      </c>
    </row>
    <row r="17" spans="2:2" x14ac:dyDescent="0.25">
      <c r="B17" s="45" t="s">
        <v>192</v>
      </c>
    </row>
    <row r="18" spans="2:2" x14ac:dyDescent="0.25">
      <c r="B18" s="45" t="s">
        <v>193</v>
      </c>
    </row>
    <row r="19" spans="2:2" x14ac:dyDescent="0.25">
      <c r="B19" s="45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baseColWidth="10" defaultColWidth="11.42578125" defaultRowHeight="15" x14ac:dyDescent="0.25"/>
  <cols>
    <col min="1" max="1" width="34.5703125" bestFit="1" customWidth="1"/>
    <col min="4" max="4" width="96.28515625" customWidth="1"/>
    <col min="6" max="6" width="45.85546875" customWidth="1"/>
  </cols>
  <sheetData>
    <row r="1" spans="1:6" ht="30" x14ac:dyDescent="0.25">
      <c r="A1" t="s">
        <v>54</v>
      </c>
      <c r="D1" s="45" t="s">
        <v>168</v>
      </c>
      <c r="F1" s="46" t="s">
        <v>169</v>
      </c>
    </row>
    <row r="2" spans="1:6" ht="30" x14ac:dyDescent="0.25">
      <c r="A2" t="s">
        <v>60</v>
      </c>
      <c r="D2" s="45" t="s">
        <v>170</v>
      </c>
      <c r="F2" s="46" t="s">
        <v>171</v>
      </c>
    </row>
    <row r="3" spans="1:6" ht="75" x14ac:dyDescent="0.25">
      <c r="A3" t="s">
        <v>195</v>
      </c>
      <c r="D3" s="45" t="s">
        <v>172</v>
      </c>
      <c r="F3" s="46" t="s">
        <v>173</v>
      </c>
    </row>
    <row r="4" spans="1:6" ht="60" x14ac:dyDescent="0.25">
      <c r="A4" t="s">
        <v>100</v>
      </c>
      <c r="D4" s="45" t="s">
        <v>174</v>
      </c>
      <c r="F4" s="46" t="s">
        <v>175</v>
      </c>
    </row>
    <row r="5" spans="1:6" ht="45" x14ac:dyDescent="0.25">
      <c r="D5" s="45" t="s">
        <v>176</v>
      </c>
      <c r="F5" s="46" t="s">
        <v>177</v>
      </c>
    </row>
    <row r="6" spans="1:6" ht="45" x14ac:dyDescent="0.25">
      <c r="D6" s="45" t="s">
        <v>117</v>
      </c>
      <c r="F6" s="46" t="s">
        <v>178</v>
      </c>
    </row>
    <row r="7" spans="1:6" ht="60" x14ac:dyDescent="0.25">
      <c r="D7" s="45" t="s">
        <v>138</v>
      </c>
      <c r="F7" s="46" t="s">
        <v>179</v>
      </c>
    </row>
    <row r="8" spans="1:6" ht="75" x14ac:dyDescent="0.25">
      <c r="D8" s="45" t="s">
        <v>180</v>
      </c>
      <c r="F8" s="46" t="s">
        <v>181</v>
      </c>
    </row>
    <row r="9" spans="1:6" ht="45" x14ac:dyDescent="0.25">
      <c r="D9" s="45" t="s">
        <v>182</v>
      </c>
      <c r="F9" s="46" t="s">
        <v>183</v>
      </c>
    </row>
    <row r="10" spans="1:6" ht="45" x14ac:dyDescent="0.25">
      <c r="D10" s="45" t="s">
        <v>184</v>
      </c>
      <c r="F10" s="46" t="s">
        <v>185</v>
      </c>
    </row>
    <row r="11" spans="1:6" ht="45" x14ac:dyDescent="0.25">
      <c r="D11" s="45" t="s">
        <v>186</v>
      </c>
      <c r="F11" s="46" t="s">
        <v>67</v>
      </c>
    </row>
    <row r="12" spans="1:6" x14ac:dyDescent="0.25">
      <c r="D12" s="45" t="s">
        <v>157</v>
      </c>
      <c r="F12" s="46" t="s">
        <v>118</v>
      </c>
    </row>
    <row r="13" spans="1:6" x14ac:dyDescent="0.25">
      <c r="D13" s="45" t="s">
        <v>188</v>
      </c>
    </row>
    <row r="14" spans="1:6" x14ac:dyDescent="0.25">
      <c r="D14" s="45" t="s">
        <v>189</v>
      </c>
    </row>
    <row r="15" spans="1:6" x14ac:dyDescent="0.25">
      <c r="D15" s="45" t="s">
        <v>190</v>
      </c>
    </row>
    <row r="16" spans="1:6" x14ac:dyDescent="0.25">
      <c r="D16" s="45" t="s">
        <v>191</v>
      </c>
    </row>
    <row r="17" spans="4:4" x14ac:dyDescent="0.25">
      <c r="D17" s="45" t="s">
        <v>192</v>
      </c>
    </row>
    <row r="18" spans="4:4" x14ac:dyDescent="0.25">
      <c r="D18" s="45" t="s">
        <v>193</v>
      </c>
    </row>
    <row r="19" spans="4:4" x14ac:dyDescent="0.25">
      <c r="D19" s="45" t="s">
        <v>194</v>
      </c>
    </row>
    <row r="20" spans="4:4" x14ac:dyDescent="0.25">
      <c r="D20" s="45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525A6-5F41-4268-A2F7-5D1020A0A0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2025-04-28T20:05:28Z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