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4 MARTIRES/"/>
    </mc:Choice>
  </mc:AlternateContent>
  <xr:revisionPtr revIDLastSave="560" documentId="13_ncr:1_{102F29BA-6DEB-415F-8623-C6D7FB3EA78E}" xr6:coauthVersionLast="47" xr6:coauthVersionMax="47" xr10:uidLastSave="{29A164D5-AB49-49A7-BA27-9003A3C8E87B}"/>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4" i="1" l="1"/>
  <c r="AQ20" i="1"/>
  <c r="AQ19" i="1"/>
  <c r="AQ18" i="1"/>
  <c r="AQ17" i="1"/>
  <c r="AQ16" i="1"/>
  <c r="AL39" i="1"/>
  <c r="AG39" i="1"/>
  <c r="AQ22" i="1"/>
  <c r="AQ23" i="1"/>
  <c r="AQ21" i="1"/>
  <c r="AQ39" i="1" l="1"/>
  <c r="AQ37" i="1"/>
  <c r="AQ36" i="1"/>
  <c r="AQ35" i="1"/>
  <c r="AQ34" i="1"/>
  <c r="AQ33" i="1"/>
  <c r="AQ29" i="1"/>
  <c r="AQ30" i="1"/>
  <c r="AQ31" i="1"/>
  <c r="AQ26" i="1"/>
  <c r="AQ27" i="1"/>
  <c r="AQ28" i="1"/>
  <c r="AQ25" i="1"/>
  <c r="X39" i="1" l="1"/>
  <c r="AA33" i="1"/>
  <c r="AP39" i="1"/>
  <c r="AK39" i="1"/>
  <c r="AM39" i="1" s="1"/>
  <c r="AF39" i="1"/>
  <c r="AH39" i="1" s="1"/>
  <c r="AA39" i="1"/>
  <c r="AC39" i="1" s="1"/>
  <c r="AP38" i="1"/>
  <c r="AR38" i="1" s="1"/>
  <c r="X38" i="1"/>
  <c r="AP37" i="1"/>
  <c r="AK37" i="1"/>
  <c r="AM37" i="1" s="1"/>
  <c r="AA37" i="1"/>
  <c r="AC37" i="1" s="1"/>
  <c r="AP36" i="1"/>
  <c r="AR36" i="1" s="1"/>
  <c r="AK36" i="1"/>
  <c r="AF36" i="1"/>
  <c r="AH36" i="1" s="1"/>
  <c r="AA36" i="1"/>
  <c r="X36" i="1"/>
  <c r="AP35" i="1"/>
  <c r="AR35" i="1" s="1"/>
  <c r="AK35" i="1"/>
  <c r="AM35" i="1" s="1"/>
  <c r="AF35" i="1"/>
  <c r="AH35" i="1" s="1"/>
  <c r="AA35" i="1"/>
  <c r="AC35" i="1" s="1"/>
  <c r="AP34" i="1"/>
  <c r="AR34" i="1" s="1"/>
  <c r="AK34" i="1"/>
  <c r="AM34" i="1" s="1"/>
  <c r="AF34" i="1"/>
  <c r="AH34" i="1" s="1"/>
  <c r="AA34" i="1"/>
  <c r="AC34" i="1" s="1"/>
  <c r="X34" i="1"/>
  <c r="AP33" i="1"/>
  <c r="AR33" i="1" s="1"/>
  <c r="AK33" i="1"/>
  <c r="AM33" i="1" s="1"/>
  <c r="AC33" i="1"/>
  <c r="P31" i="1"/>
  <c r="P30" i="1"/>
  <c r="P29" i="1"/>
  <c r="P28" i="1"/>
  <c r="P27" i="1"/>
  <c r="P26" i="1"/>
  <c r="P25" i="1"/>
  <c r="AR39" i="1" l="1"/>
  <c r="AR37" i="1"/>
  <c r="AP16" i="1"/>
  <c r="AR16" i="1" s="1"/>
  <c r="AK16" i="1"/>
  <c r="AM16" i="1" s="1"/>
  <c r="AM40" i="1"/>
  <c r="AP31" i="1"/>
  <c r="AR31" i="1" s="1"/>
  <c r="AP30" i="1"/>
  <c r="AR30"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H40" i="1"/>
  <c r="AF31" i="1"/>
  <c r="AH31" i="1" s="1"/>
  <c r="AF30" i="1"/>
  <c r="AH30" i="1" s="1"/>
  <c r="AF29" i="1"/>
  <c r="AH29" i="1" s="1"/>
  <c r="AF28" i="1"/>
  <c r="AH28" i="1" s="1"/>
  <c r="AF27" i="1"/>
  <c r="AH27" i="1" s="1"/>
  <c r="AF26" i="1"/>
  <c r="AH26" i="1" s="1"/>
  <c r="AF25" i="1"/>
  <c r="AH25" i="1" s="1"/>
  <c r="AF24" i="1"/>
  <c r="AF23" i="1"/>
  <c r="AH23" i="1" s="1"/>
  <c r="AF22" i="1"/>
  <c r="AH22" i="1" s="1"/>
  <c r="AF21" i="1"/>
  <c r="AH21" i="1" s="1"/>
  <c r="AF20" i="1"/>
  <c r="AH20" i="1" s="1"/>
  <c r="AF19" i="1"/>
  <c r="AH19" i="1" s="1"/>
  <c r="AF18" i="1"/>
  <c r="AH18" i="1" s="1"/>
  <c r="AF17" i="1"/>
  <c r="AH17" i="1" s="1"/>
  <c r="AF16" i="1"/>
  <c r="AC40" i="1"/>
  <c r="AA31" i="1"/>
  <c r="AC31" i="1" s="1"/>
  <c r="AA30" i="1"/>
  <c r="AC30" i="1" s="1"/>
  <c r="AA29" i="1"/>
  <c r="AC29" i="1" s="1"/>
  <c r="AA28" i="1"/>
  <c r="AC28" i="1" s="1"/>
  <c r="AA27" i="1"/>
  <c r="AC27" i="1" s="1"/>
  <c r="AA26" i="1"/>
  <c r="AC26" i="1" s="1"/>
  <c r="AA25" i="1"/>
  <c r="AC25" i="1" s="1"/>
  <c r="AA24" i="1"/>
  <c r="AA23" i="1"/>
  <c r="AC23" i="1" s="1"/>
  <c r="AA22" i="1"/>
  <c r="AC22" i="1" s="1"/>
  <c r="AA21" i="1"/>
  <c r="AC21" i="1" s="1"/>
  <c r="AA20" i="1"/>
  <c r="AC20" i="1" s="1"/>
  <c r="AA19" i="1"/>
  <c r="AC19" i="1" s="1"/>
  <c r="AA18" i="1"/>
  <c r="AC18" i="1" s="1"/>
  <c r="AA17" i="1"/>
  <c r="AC17" i="1" s="1"/>
  <c r="AA16" i="1"/>
  <c r="X40" i="1"/>
  <c r="X31" i="1"/>
  <c r="X30" i="1"/>
  <c r="X29" i="1"/>
  <c r="X28" i="1"/>
  <c r="X27" i="1"/>
  <c r="X26" i="1"/>
  <c r="X25" i="1"/>
  <c r="X22" i="1"/>
  <c r="X20" i="1"/>
  <c r="X19" i="1"/>
  <c r="X18" i="1"/>
  <c r="X17" i="1"/>
  <c r="AR40" i="1" l="1"/>
  <c r="AC32" i="1"/>
  <c r="AC41" i="1" s="1"/>
  <c r="X32" i="1"/>
  <c r="X41" i="1" s="1"/>
  <c r="AM32" i="1"/>
  <c r="AM41" i="1" s="1"/>
  <c r="AR32" i="1"/>
  <c r="AH32" i="1"/>
  <c r="AH41" i="1" s="1"/>
  <c r="AR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<sst xmlns="http://schemas.openxmlformats.org/spreadsheetml/2006/main" count="679" uniqueCount="345">
  <si>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LOS MÁRTIRES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</si>
  <si>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</si>
  <si>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</si>
  <si>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</si>
  <si>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</si>
  <si>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</si>
  <si>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</si>
  <si>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</si>
  <si>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14701</t>
    </r>
  </si>
  <si>
    <t>10 de mayo de 2024</t>
  </si>
  <si>
    <t>Para el primer trimestre de la vigencia 2024, el Plan de Gestión de la Alcaldía Local alcanzó un nivel de desempeño del 49,08% y del 14,68% acumulado para la vigencia. Se corrige el responsable de reporte.</t>
  </si>
  <si>
    <t>30 de julio de 2024</t>
  </si>
  <si>
    <t>Para el segundo trimestre de la vigencia 2024, el Plan de Gestión de la Alcaldía Local alcanzó un nivel de desempeño del  57,77% y del  39,79% acumulado</t>
  </si>
  <si>
    <t>30 de octubre de 2024</t>
  </si>
  <si>
    <t>Para el tercer trimestre de la vigencia 2024, el Plan de Gestión de la Alcaldía Local alcanzó un nivel de desempeño del  64,6% y del  50,26% acumulado</t>
  </si>
  <si>
    <t>31 de enero de 2025</t>
  </si>
  <si>
    <t xml:space="preserve">Para el cuarto  trimestre de la vigencia 2024, el Plan de Gestión de la Alcaldía Local alcanzó un nivel de desempeño del 95,89% y del  86,68% acumulado para la vigencia </t>
  </si>
  <si>
    <t xml:space="preserve">Se actualiza la matriz para el IV trimestre debido a los ajustes a las observaciones realizadas a las metas técnicas 15 y 16 del Plan de Gestión, según los correos remitidos por los profesionales de la Alcaldía Local, alcanzando un nivel de desempeño del 95,89% del IV trimestre y del 88,95%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</si>
  <si>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</si>
  <si>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</si>
  <si>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</si>
  <si>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</si>
  <si>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</si>
  <si>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</si>
  <si>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</si>
  <si>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</si>
  <si>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</si>
  <si>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</si>
  <si>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</si>
  <si>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</si>
  <si>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</si>
  <si>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</si>
  <si>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</si>
  <si>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</si>
  <si>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</si>
  <si>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</si>
  <si>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</si>
  <si>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</si>
  <si>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</si>
  <si>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</si>
  <si>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</si>
  <si>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</si>
  <si>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</si>
  <si>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</si>
  <si>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</si>
  <si>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</si>
  <si>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</si>
  <si>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</si>
  <si>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</si>
  <si>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</si>
  <si>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</si>
  <si>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</si>
  <si>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</si>
  <si>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</si>
  <si>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</si>
  <si>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</si>
  <si>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</si>
  <si>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</si>
  <si>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</si>
  <si>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</si>
  <si>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</si>
  <si>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</si>
  <si>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</si>
  <si>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</si>
  <si>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</si>
  <si>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</si>
  <si>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</si>
  <si>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</si>
  <si>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</si>
  <si>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No programada para el trimestre.</t>
  </si>
  <si>
    <t xml:space="preserve">Meta no programada </t>
  </si>
  <si>
    <t>Meta no programada</t>
  </si>
  <si>
    <t>archivo con la información de la oficina de Planeación Local ejecución de meta entregada con corte a septiembre 30 de 2024. 
Se adjunta como evidencia el archivo en formato pdf Los Mártires IAPDL 30-09-2024 que contiene la información oficial</t>
  </si>
  <si>
    <t>Se logró alcanzar el cumplimiento del 86,93%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</si>
  <si>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</si>
  <si>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</si>
  <si>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</si>
  <si>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</si>
  <si>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</si>
  <si>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</si>
  <si>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</si>
  <si>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</si>
  <si>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Alcaldía Local - Área de Gestión del Desarrollo, Administrativa y Financiera</t>
  </si>
  <si>
    <t>Se han girado en el primer trimestre de 2024 $2.943.863.455 de los $ 15.288.229.852 comprometidos constituidos como obligaciones por pagar de la vigencia 2023</t>
  </si>
  <si>
    <t>Ejecución de Gastos Presupuestal</t>
  </si>
  <si>
    <t>Se han girado en el segundo trimestre de 2024 $ 5,125 millones de los $ 16,483 millones comprometidos</t>
  </si>
  <si>
    <t xml:space="preserve">Reporte Informacion de la DGDL </t>
  </si>
  <si>
    <t>Se han girado en el tercer trimestre de 2024 $ 7,298 millones de los $ 16,479 millones comprometidos</t>
  </si>
  <si>
    <t>Ejecución de Gastos e Inversión</t>
  </si>
  <si>
    <t>Se han girado en el cuarto trimestre de 2024 $ 10,997 millones de los $ 16,434 millones comprometidos</t>
  </si>
  <si>
    <t>Evidencia Ejecución Presupuestal de Gastos al 31.12.2024</t>
  </si>
  <si>
    <t>Se logró alcanzar el cumplimiento del 100,00% de la meta programada para la vigencia.</t>
  </si>
  <si>
    <t>3</t>
  </si>
  <si>
    <t>Girar mínimo el 60%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</si>
  <si>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</si>
  <si>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</si>
  <si>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han girado en el primer trimestre de 2024 $779.999.350 de los $13.672.487.489 comprometidos constituidos como obligaciones por pagar de la vigencia 2022 y anteriores</t>
  </si>
  <si>
    <t>Se han girado en el segundo trimestre de 2024 $ 1,797 millones de los $ 13,602 millones comprometidos</t>
  </si>
  <si>
    <t>Se han girado en el tercer trimestre de 2024 $ 5,529 millones de los $ 13,492 millones comprometidos</t>
  </si>
  <si>
    <t>Se han girado en el cuarto trimestre de 2024 $ 8,115 millones de los $ 13,451 millones comprometidos</t>
  </si>
  <si>
    <t>4</t>
  </si>
  <si>
    <r>
      <t xml:space="preserve">Comprometer mínimo el </t>
    </r>
    <r>
      <rPr>
        <sz val="11"/>
        <rFont val="Calibri Light"/>
        <family val="2"/>
        <scheme val="major"/>
      </rPr>
      <t>30</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</si>
  <si>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</si>
  <si>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</si>
  <si>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Se han comprometido en el primer trimestre del 2024 $2.237.945.000 de los $32.677.911.000 de la apropiación disponible de Inversión Directa para el 2024</t>
  </si>
  <si>
    <t>Reporte de Certificados de Registro Presupuestal</t>
  </si>
  <si>
    <t>Se han comprometido en el segundo trimestre del 2024 $ 9,255 millones de los $ 32,667 millones de la apropiación disponible de Inversión Directa para el 2024</t>
  </si>
  <si>
    <t>Se han comprometido en el tercer trimestre del 2024 $ 15,126 millones de los $ 35,177 millones de la apropiación disponible de Inversión Directa para el 2024</t>
  </si>
  <si>
    <t>Se han comprometido en el cuarto trimestre del 2024 $ 31,898 millones de los $ 35,177 millones de la apropiación disponible de Inversión Directa para el 2024</t>
  </si>
  <si>
    <t>Se logró alcanzar el cumplimiento del 94,46% de la meta programada para la vigencia.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</si>
  <si>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</si>
  <si>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</si>
  <si>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</si>
  <si>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</si>
  <si>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han girado en el primer trimestre de 2024 $412.237.001 de los $32.677.911.000 de la apropiación disponible de Inversión Directa para el 2024</t>
  </si>
  <si>
    <t>Se han girado en el segundo trimestre de 2024 $ 1,701 millones de los $ 9,255 millones comprometidos de la apropiación disponible de Inversión Directa para el 2024</t>
  </si>
  <si>
    <t>Se han girado en el tercer trimestre de 2024 $ 4,870 millones de los $ 15,126 millones comprometidos de la apropiación disponible de Inversión Directa para el 2024</t>
  </si>
  <si>
    <t>Se han girado en el cuarto trimestre de 2024 $ 13,511 millones de los $ 35,177 millones de la apropiación disponible de Inversión Directa para el 2024</t>
  </si>
  <si>
    <t>Se logró alcanzar el cumplimiento del 73,87% de la meta programada para la vigencia.</t>
  </si>
  <si>
    <t>6</t>
  </si>
  <si>
    <t>Registrar en el sistema SIPSE Local, el 98%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</si>
  <si>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</si>
  <si>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</si>
  <si>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</si>
  <si>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</si>
  <si>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</si>
  <si>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</si>
  <si>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</si>
  <si>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</si>
  <si>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La DGDL no reporto no reporto informacion sobre el seguimiento </t>
  </si>
  <si>
    <t xml:space="preserve">la DGDL no reporto informacion de seguimiento </t>
  </si>
  <si>
    <t xml:space="preserve">A la fecha la entidad cuenta con 189 contratos en estado de EJECUCION  en secop, de los siguientes en sipse se reportan :
* 64 contratos en estado EJECUCION
* 98 contratos en estado CONTRATACION JURIDA
*16 contratos en estado de GENERACION DE ACTA
*9 contratos en estado CARGUE POLIZA
A lo anterior, el area cumple con el 34%  de la meta establecida, ya que la mayoria de  contratos se quedaron en  estaciones y usuarios  externas al area y que hasta hace muy poco llegaron para poder culminar con el proceso de ejecucion de cada contrato, a lo siguiente el area se compromete en el siguiente plan:
1.Los contratos que en ecuentran en  estado CARGUE POLIZA -GENERACION DE ACTA para el 11 de octubre se encontraran en EJECUCION, dado el proceso de ruta que se requiere para darle finalidad a este proceso.
2.Los contratos que se encuentran en estado CONTRATACION JURIDICA, el area se compromete en tenerlos en estado de EJECUCION para el dia 01 de  noviembre, siempre y cuando las estaciones externas al area de contratacion, devuelvan las solicitudes a tiempo para dar finalidad de este.
</t>
  </si>
  <si>
    <t xml:space="preserve">Se anexa Base de contratcion control Sipse </t>
  </si>
  <si>
    <t>Se realiza el registro de 306 contratos suscritos de prestacion de servicios en FDLM</t>
  </si>
  <si>
    <t>BASE control de sipse</t>
  </si>
  <si>
    <t>Se logró alcanzar el cumplimiento del 49,59% de la meta programada para la vigencia.</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</si>
  <si>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</si>
  <si>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</si>
  <si>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</si>
  <si>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</si>
  <si>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</si>
  <si>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Se reportan  36  contratos celebrados en el  primer trimestre 2024, pero no se encuentran en estado "ejecución"</t>
  </si>
  <si>
    <t>Reporte DGDL</t>
  </si>
  <si>
    <t>Con corte al 30 de septiembre de contaba con 89 contratos cargados en SIPSE, de los cuales 24 estaban pendientes de estar en estado ejecución, lo que arroja un resultado de 73%</t>
  </si>
  <si>
    <t>Reporte de contratos en ejecución descargado de SIPSE</t>
  </si>
  <si>
    <t>Con corte al 31 de diciembre del 2024 se encontraron de los 306 contratos de prestacion de servicios  suscritos con el FDLM, 264 en EJECUCION  en SIPSE-Local . Esto corresponde a que 11 contratos se encontraban en cargue de polizas y 31 contratos no se lograron colocar en ejecucion debido  terminos de fechas  y fallas en la plataforma</t>
  </si>
  <si>
    <t>Se logró alcanzar el cumplimiento del 32,56%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</si>
  <si>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</si>
  <si>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</si>
  <si>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</si>
  <si>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</si>
  <si>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</si>
  <si>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 xml:space="preserve">La DGDL no reporto informacion relacionada </t>
  </si>
  <si>
    <t>Con corte a septiembre los proyectos de inversión cargados en SIPSE para el cuatrienio 2021-2024 se encuentran conciliados y aqueñños que no lo estàn no tienen programación presupuestal para la vigencia 2024</t>
  </si>
  <si>
    <t>Consulta de proyectos de inversiòn en SIPSE</t>
  </si>
  <si>
    <t>A 31 de diciembre de 2024 los proyectos de inversión con recursos asignados a la vigencia se encuentran conciliados en SIPSE</t>
  </si>
  <si>
    <t xml:space="preserve">Reporte de proyectos de inversión de SIPSE del plan de desarrollo 2021-2024 (que tuvieron recursos asignados en 2024) conciliados </t>
  </si>
  <si>
    <t>Se logró alcanzar el cumplimiento del 74,07% de la meta programada para la vigencia.</t>
  </si>
  <si>
    <t>9</t>
  </si>
  <si>
    <t>Registrar  al 100% la información en el Módulo de proyectos de SIPSE LOCAL de proyectos de inversión del nuevo plan de desarrollo local de la vigencia 2025 - 2028</t>
  </si>
  <si>
    <t>(Número Proyectos de inversión registrados en SIPSE Local / Numero de Proyectos de inversión aprobados en SEGPLAN)*100%</t>
  </si>
  <si>
    <t>Alcaldía Local</t>
  </si>
  <si>
    <t>No programado</t>
  </si>
  <si>
    <t>Se cargaron en SIPSE los 29 nuevos proyectos de inversión correspondientes al plan de desarrollo 2025-2028, los cuales se encuentran conciliados y actualizados</t>
  </si>
  <si>
    <t xml:space="preserve">Reporte de proyectos de inversión de SIPSE del plan de desarrollo 2025-2028 cargados y conciliados </t>
  </si>
  <si>
    <t>Inspección, Vigilancia y Control</t>
  </si>
  <si>
    <t>10</t>
  </si>
  <si>
    <t>Realizar 8.550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</si>
  <si>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</si>
  <si>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</si>
  <si>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</si>
  <si>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</si>
  <si>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En el periodo de enero, febrero y marzo de 2024, se realizaron 4778, impulsos en los procesos policivos de competencia de las Inspecciones de Policía</t>
  </si>
  <si>
    <t>Aplicativo ARCO</t>
  </si>
  <si>
    <t>Alcaldía Local - Área de Gestión Policiva</t>
  </si>
  <si>
    <t>Dirección para la Gestión Policiva</t>
  </si>
  <si>
    <t>Se reporta gestion sobre 4782 actuaciones a cargo de las inspecciones de policia</t>
  </si>
  <si>
    <t>Reporte DGP</t>
  </si>
  <si>
    <t>En el segundo trimenstre del cumplimiento del Plan de Gestión 2024, comprendido del 1 de abril al 30 de junio de 2024, las Inspecciones de Policia 14 A, 14 B y 14 C, realizaron un total de 4510 impulsos. Radicado 20242200214433</t>
  </si>
  <si>
    <t>Reportes de la DGP radicado No 20242200214433</t>
  </si>
  <si>
    <t>Impulsos Procesales, Inspecciones de Policía de los mártires.
Total: Tercer Trimestre 1677
Julio de 2024 744
Agosto de 2024 410
Septiembre de 2024 523</t>
  </si>
  <si>
    <t>Anexo de consultas del reporte Power BI
Radicado 20242200312113</t>
  </si>
  <si>
    <t>Se hicieron 7019 impulsos procesales (avocar, rechazar, enviar al competente y todo lo que derive del desarrollo de la actuación) sobre las actuaciones de policía que se encuentran a cargo de las inspecciones de policía, para el trimestre octubre - diciembre de 2024.
Impulsos Procesales, Inspecciones de Policía de los mártires.</t>
  </si>
  <si>
    <t>Se adjuntan las capturas de pantalla de la gestión según reprote del aplicativo ARCO</t>
  </si>
  <si>
    <t>11</t>
  </si>
  <si>
    <t>Proferir 2.600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</si>
  <si>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</si>
  <si>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</si>
  <si>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</si>
  <si>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En el periodo de enero, febrero y marzo de 2024, se  fallaron 714 procesos policivos de competencia de las Inspecciones de Policía</t>
  </si>
  <si>
    <t>Se profieren 789 fallos de fondo en primera instancia en el primer trimestre de 2024</t>
  </si>
  <si>
    <t>En el segundo trimenstre del cumplimiento del Plan de Gestión 2024, comprendido del 1 de abril al 30 de junio de 2024, las Inspecciones de Policia 14 A, 14 B y 14 C. Radicado 20242200214433</t>
  </si>
  <si>
    <t>Total: Tercer Trimestre 201
Julio de 2024 56
Agosto de 2024 4
Septiembre de 2024 141</t>
  </si>
  <si>
    <t>Total: Cuarto Trimestre 1073
Octubre de 2024 226
Noviembre de 2024 146
Diciembre de 2024 701</t>
  </si>
  <si>
    <t>12</t>
  </si>
  <si>
    <t>Terminar (archivar) 40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</si>
  <si>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</si>
  <si>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</si>
  <si>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</si>
  <si>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</si>
  <si>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</si>
  <si>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No se logró el cumplimiento de la meta dada la complejidad inherente de las actuaciones administrativas que demandó un tiempo considerable para su análisis y resolución. Además, la falta de recursos administrativos, así como la limitada capacitación del personal en procedimientos específicos, contribuyeron a la demora en la conclusión de estas tareas. Por otra parte, la priorización de casos urgentes o de mayor relevancia también desvió la atención de las actuaciones incluidas en esta meta.</t>
  </si>
  <si>
    <t>En relación con las metas 12 y 13 de plan gestión, informamos que se han enviado 9 resoluciones administrativas al despacho para firma del señor Alcalde</t>
  </si>
  <si>
    <t>No se ha cumplido con los indicadores de Inspección, Vigilancia y Control debido a la acumulación de cargas administrativas y limitaciones de recursos humanos. La finalización de las 40 actuaciones administrativas activas se ha visto afectada por imprevistos operativos que han requerido una reprogramación de prioridades. Estamos implementando un plan de acción que incluye la asignación de recursos adicionales y la optimización de procesos para alcanzar los objetivos establecidos. Estos indicadores serán compensados en el próximo trimestre.</t>
  </si>
  <si>
    <t>Radicado 20242200312113</t>
  </si>
  <si>
    <t>Este es el reporte de las actiuaciones admintrativas archivadas, en cumplimiento de la meta 12 del Plan de gestión, reporte del aplicativo arco, Power BI, consulta 8 de enero de 2025, en cual se establece el cumplimiento de la meta en 41 actuaciones administrativas.</t>
  </si>
  <si>
    <t>Capturas de pantalla power BI</t>
  </si>
  <si>
    <t>13</t>
  </si>
  <si>
    <t>Terminar 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</si>
  <si>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</si>
  <si>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</si>
  <si>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</si>
  <si>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No se ha cumplido con los indicadores de Inspección, Vigilancia y Control debido a la acumulación de cargas administrativas y limitaciones de recursos humanos. La finalización de las 34 actuaciones administrativas activas se ha visto afectada por imprevistos operativos que han requerido una reprogramación de prioridades. Estamos implementando un plan de acción que incluye la asignación de recursos adicionales y la optimización de procesos para alcanzar los objetivos establecidos. Estos indicadores serán compensados en el próximo trimestre.</t>
  </si>
  <si>
    <t>Este es el reporte de las actiuaciones admintrativas archivadas, en cumplimiento de la meta 13 del Plan de gestión, reporte del aplicativo arco, Power BI, consulta 8 de enero de 2025, en cual se establece el cumplimiento de la meta en 35 actuaciones administrativas.</t>
  </si>
  <si>
    <t>14</t>
  </si>
  <si>
    <t>Realizar 75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</si>
  <si>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</si>
  <si>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</si>
  <si>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</si>
  <si>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</si>
  <si>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</si>
  <si>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La ejecución de un solo operativo durante el trimestre se vio significativamente afectada por la falta de personal contratado y la multiplicidad de tareas encomendadas al equipo responsable de la gestión de integridad del espacio público. La limitada disponibilidad de recursos humanos asignados para llevar a cabo estas acciones de control representó un desafío considerable en la implementación del plan. Además, el personal 
existente se encontró sobrecargado con una variedad de responsabilidades, lo que redujo aún más su capacidad para ejecutar los operativos según lo programado. Esta situación evidencia la necesidad crítica de abordar las deficiencias en la dotación de personal y reevaluar la distribución de tareas para garantizar una ejecución efectiva y oportuna de las acciones planificadas en futuros trimestres.</t>
  </si>
  <si>
    <t>Se evidencia cumplimiento de la meta en el segundo trimestre</t>
  </si>
  <si>
    <t>Reportes de consulta de IVC y evidencias de actuaciones en cada tema</t>
  </si>
  <si>
    <t>Para el III trimestre (JULIO-AGOSTO.SEPTIEMBRE) se tenia programados 21 operativosde inspección, vigilancia y control en materia de integridad del espacio público y se realizaron 25 sobrepasando la meta programada.</t>
  </si>
  <si>
    <t>CARPETA OPERATIVOS EN MATERIA DE INTEGRIDAD DEL ESPACIO PUBLICO https://gobiernobogota-my.sharepoint.com/my?id=%2Fpersonal%2Fhernando%5Fespeleta%5Fgobiernobogota%5Fgov%5Fco%2FDocuments%2FEVIDENCIAS%20METAS</t>
  </si>
  <si>
    <t>Para el IV trimestre (OCTUBRE-NOVIEMBRE.DICIEMBRE) se tenia programados 20 operativos de inspección, vigilancia y control en materia de espacio publico y se realizaron 61, teniendo en cuenta que se contó con el talento humano para realizar esta actividad, permitiendo aportar al resago de los meses anteriores.</t>
  </si>
  <si>
    <t>15</t>
  </si>
  <si>
    <t>Realizar 270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</si>
  <si>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</si>
  <si>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</si>
  <si>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</si>
  <si>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período de referencia, se ejecutaron un total de 84 operativos, lo que representa un avance significativo hacia la meta establecida. Estos operativos se llevaron a cabo con el objetivo de garantizar el cumplimiento de las normativas vigentes y promover un ambiente propicio para el desarrollo económico local.</t>
  </si>
  <si>
    <t>Para el III trimestre (JULIO-AGOSTO.SEPTIEMBRE) se tenia programados 77 operativos de inspección, vigilancia y control en materia de actividad económica y se realizaron 45, ya que habia una limitacion del recurso humano para llevar a cabo el cumplimiento total de esta meta programada, sin embargo, ya se tenia un avance de cumplimiento de la meta en el segundo trimestre.</t>
  </si>
  <si>
    <t>CARPETA OPERATIVOS EN MATERIA DE ACTIVIDAD ECONOMICA https://gobiernobogota-my.sharepoint.com/my?id=%2Fpersonal%2Fhernando%5Fespeleta%5Fgobiernobogota%5Fgov%5Fco%2FDocuments%2FEVIDENCIAS%20METAS</t>
  </si>
  <si>
    <t>Para el IV trimestre (OCTUBRE-NOVIEMBRE.DICIEMBRE) se tenia programados 77 operativos de inspección, vigilancia y control en materia de actividad actividas economica y se realizaron 154, teniendo en cuenta que se contó con el talento humano para realizar esta actividad, permitiendo aportar al resago de los meses anteriores.</t>
  </si>
  <si>
    <t>16</t>
  </si>
  <si>
    <t>Realizar 86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</si>
  <si>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</si>
  <si>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</si>
  <si>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</si>
  <si>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En cuanto a la META 16, enfocada en la realización de operativos de inspección, vigilancia y control en materia de actividad ambiental, no se cumplió debido a diversas limitaciones. La falta de recursos logísticos necesarios para llevar a cabo los operativos planificados, junto con la escasez de personal capacitado en técnicas específicas de inspección y vigilancia ambiental, han representado obstáculos significativos para su ejecución efectiva. Además, la coordinación con otras entidades gubernamentales y la obtención de los permisos y autorizaciones necesarias también han presentado desafíos adicionales, contribuyendo a la dificultad en la implementación de estos operativos</t>
  </si>
  <si>
    <t>Lamentablemente, se ha evidenciado el incumplimiento de la meta número 16 debido a la ausencia de personal técnico especializado en temas ambientales necesario para llevar a cabo los operativos programados. Además, en algunas ocasiones, la Policía Metropolitana de Bogotá no ha contado con dinamizadores y comparenderas disponibles para imponer las medidas correctivas, lo que ha dificultado la gestión de los operativos</t>
  </si>
  <si>
    <t xml:space="preserve">Para el III trimestre (JULIO-AGOSTO.SEPTIEMBRE) se tenia programados 27 operativos de inspección, vigilancia y control en materia de actividad ambiental y se realizaron 16, ya que se presento una ausencia de personal técnico especializado en temas ambientales necesario para llevar a cabo los operativos programados. </t>
  </si>
  <si>
    <t>CARPETA OPERATIVOS EN MATERIA DE ACTIVIDAD AMBIENTAL https://gobiernobogota-my.sharepoint.com/my?id=%2Fpersonal%2Fhernando%5Fespeleta%5Fgobiernobogota%5Fgov%5Fco%2FDocuments%2FEVIDENCIAS%20METAS</t>
  </si>
  <si>
    <t>Para el IV trimestre (OCTUBRE-NOVIEMBRE.DICIEMBRE) se tenia programados 19 operativos de inspección, vigilancia y control en materia de actividad ambiental y se realizaron 87, teniendo en cuenta que se contó con el talento humano para realizar esta actividad, permitiendo aportar al resago de los meses anteriores.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</si>
  <si>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</si>
  <si>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</si>
  <si>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</si>
  <si>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</si>
  <si>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</si>
  <si>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</si>
  <si>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</si>
  <si>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</si>
  <si>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</si>
  <si>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</si>
  <si>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</si>
  <si>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</si>
  <si>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</si>
  <si>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</si>
  <si>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</si>
  <si>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</si>
  <si>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en inspección ambiental del 26 de junio de 2024, una calificación del 47%
*Indicadores agua, energía ( ponderación 20%): reportes de energía hasta el mes de junio de 2024 y de agua hasta el mes de junio de 2024   
* Reporte consumo de papel ( ponderación 10%):  reporte hasta el mes de junio del 2024  
*Reporte ciclistas ( ponderación 10%):   reporte hasta el mes de junio de 2024</t>
  </si>
  <si>
    <t>Reporte meta ambiental OAP</t>
  </si>
  <si>
    <t>La calificación se otorga teniendo en cuenta los siguientes parámetros:  
*Inspección ambiental ( ponderación 60%): obtuvo en inspección ambiental del 02 de diciembre de 2024  una calificación del 84%
*Indicadores agua, energía ( ponderación 20%): reportes de energía hasta el mes de diciembre  de 2024 y de agua hasta el mes de diciembre de 2024
* Reporte consumo de papel ( ponderación 10%):  reporte hasta el mes de diciembre de 2024
*Reporte ciclistas ( ponderación 10%):  reporte hasta el mes de diciembre de 2024</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</si>
  <si>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</si>
  <si>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</si>
  <si>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</si>
  <si>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</si>
  <si>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</si>
  <si>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</si>
  <si>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</si>
  <si>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</si>
  <si>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</si>
  <si>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Al corte del primer trimestre, se tienen 5 acciones de mejora vencidas</t>
  </si>
  <si>
    <t>Reporte MIMEC</t>
  </si>
  <si>
    <t xml:space="preserve">La alcaldía local cuenta con 6 acciones de mejora vencidas de las 19 acciones de mejora abiertas, lo que representa una ejecución de la meta del 68,42%. </t>
  </si>
  <si>
    <t xml:space="preserve">Reporte MIMEC Oap </t>
  </si>
  <si>
    <t xml:space="preserve">La alcaldía local cuenta con  6 acciones de mejora vencidas de las 14 acciones de mejora abiertas, lo que representa una ejecución de la meta del 57,14%. </t>
  </si>
  <si>
    <t>Reporte MIMEC de la OAP</t>
  </si>
  <si>
    <t xml:space="preserve">La alcaldía local cuenta con 2 acciones de mejora vencidas de las 12 acciones de mejora abiertas, lo que representa una ejecución de la meta del 83,33%. </t>
  </si>
  <si>
    <t>Reporte MIMEC OAP</t>
  </si>
  <si>
    <t>Se logró alcanzar el cumplimiento del 64,72%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</si>
  <si>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</si>
  <si>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</si>
  <si>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</si>
  <si>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</si>
  <si>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</si>
  <si>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</si>
  <si>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</si>
  <si>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</si>
  <si>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</si>
  <si>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</si>
  <si>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Reporte de cumplimento de la Oficina Asesora de Comunicaciones </t>
  </si>
  <si>
    <t>Radicado No. 20241400319663</t>
  </si>
  <si>
    <t>Reporte de publicación de la información en la página web</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</si>
  <si>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</si>
  <si>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</si>
  <si>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</si>
  <si>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participación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</si>
  <si>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</si>
  <si>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</si>
  <si>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</si>
  <si>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</si>
  <si>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Capacitación del  día 16 de septiembre de 2024</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</si>
  <si>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</si>
  <si>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</si>
  <si>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</si>
  <si>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</si>
  <si>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</si>
  <si>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</si>
  <si>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la alcaldia realizo la actividad programada</t>
  </si>
  <si>
    <t>Listado y PPT</t>
  </si>
  <si>
    <t xml:space="preserve">La alcaldía local realizo la actividad programada para el periodo </t>
  </si>
  <si>
    <t xml:space="preserve">Listado de asistencia y demás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</si>
  <si>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</si>
  <si>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</si>
  <si>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</si>
  <si>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</si>
  <si>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</si>
  <si>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</si>
  <si>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</si>
  <si>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</si>
  <si>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</si>
  <si>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</si>
  <si>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</si>
  <si>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</si>
  <si>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</si>
  <si>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</si>
  <si>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</si>
  <si>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</si>
  <si>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</si>
  <si>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</si>
  <si>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</si>
  <si>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</si>
  <si>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42 requerimientos registrados y tipificados como Derechos de Petición en el aplicativo Bogotá te Escucha y gestor documental ORFEO durante la vigencia 2024.</t>
  </si>
  <si>
    <t>la alcaldía local gestiono respuestas a 55 requerimientos ciudadanos de los 70 instaurados  que se tipifiquen como derecho de petición ciudadano en los aplicativos Bogotá Te Escucha y  ORFEO, que  sean asignados a la Alcaldía Local durante la vigencia 2024</t>
  </si>
  <si>
    <t xml:space="preserve">Reporte de requerimientos ciudadanos Radicado No. 20244600214423 de la oficina de atencion a la ciudadania </t>
  </si>
  <si>
    <t xml:space="preserve">la acaldia dio respuesta a64 requerimientos d e los 77 instaurados </t>
  </si>
  <si>
    <t>Radicado No. 202446003162</t>
  </si>
  <si>
    <t xml:space="preserve">la alcaldía local dio respuesta a 43 requerimientos ciudadanos de los  50 instaurados en el periodo  </t>
  </si>
  <si>
    <t>Radicado No. 20254600001173 
Fecha: 03-01-2025 
de acuerdo con el reporte del Bogotá te Escucha con corte a 31 de diciembre de 2.024</t>
  </si>
  <si>
    <t>Se logró alcanzar el cumplimiento del 78,33%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</si>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</sst>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
      <sz val="11"/>
      <color rgb="FF242424"/>
      <name val="Aptos Narrow"/>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16" fillId="0" borderId="1"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11" xfId="0" applyFont="1" applyBorder="1" applyAlignment="1">
      <alignment vertical="center" wrapText="1"/>
    </xf>
    <xf numFmtId="0" fontId="16" fillId="0" borderId="1" xfId="0" applyFont="1" applyBorder="1" applyAlignment="1">
      <alignment horizontal="left" vertical="center" wrapText="1"/>
    </xf>
    <xf numFmtId="1" fontId="1" fillId="9" borderId="1" xfId="0" applyNumberFormat="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9" fontId="10" fillId="9" borderId="1" xfId="0" applyNumberFormat="1" applyFont="1" applyFill="1" applyBorder="1" applyAlignment="1">
      <alignment wrapText="1"/>
    </xf>
    <xf numFmtId="9" fontId="8" fillId="9" borderId="1" xfId="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2" fillId="8" borderId="1" xfId="1" applyNumberFormat="1" applyFont="1" applyFill="1" applyBorder="1" applyAlignment="1">
      <alignment horizontal="center" vertical="center" wrapText="1"/>
    </xf>
    <xf numFmtId="0" fontId="3" fillId="0" borderId="1" xfId="0" applyFont="1" applyBorder="1" applyAlignment="1">
      <alignment horizontal="justify" vertical="center" wrapText="1"/>
    </xf>
    <xf numFmtId="10" fontId="16" fillId="0" borderId="3" xfId="0" applyNumberFormat="1" applyFont="1" applyBorder="1" applyAlignment="1">
      <alignment horizontal="center" vertical="center" wrapText="1"/>
    </xf>
    <xf numFmtId="0" fontId="16" fillId="0" borderId="1" xfId="0" applyFont="1" applyBorder="1" applyAlignment="1">
      <alignment vertical="center" wrapText="1"/>
    </xf>
    <xf numFmtId="9" fontId="7" fillId="3" borderId="1" xfId="1" applyFont="1" applyFill="1" applyBorder="1" applyAlignment="1">
      <alignment vertical="center" wrapText="1"/>
    </xf>
    <xf numFmtId="0" fontId="6" fillId="3" borderId="1" xfId="0" applyFont="1" applyFill="1" applyBorder="1" applyAlignment="1">
      <alignment vertical="center" wrapText="1"/>
    </xf>
    <xf numFmtId="0" fontId="8" fillId="2" borderId="1" xfId="0" applyFont="1" applyFill="1" applyBorder="1" applyAlignment="1">
      <alignment vertical="center" wrapText="1"/>
    </xf>
    <xf numFmtId="0" fontId="1" fillId="0" borderId="0" xfId="0" applyFont="1" applyAlignment="1">
      <alignment vertical="center" wrapText="1"/>
    </xf>
    <xf numFmtId="164" fontId="16" fillId="0" borderId="10"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0" borderId="1" xfId="2"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 fillId="9" borderId="1" xfId="1"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5" fillId="9" borderId="1" xfId="1" applyNumberFormat="1" applyFont="1" applyFill="1" applyBorder="1" applyAlignment="1">
      <alignment horizontal="justify"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0" applyNumberFormat="1" applyFont="1" applyBorder="1" applyAlignment="1">
      <alignment horizontal="justify" vertical="center" wrapText="1"/>
    </xf>
    <xf numFmtId="164" fontId="9" fillId="2" borderId="1" xfId="0" applyNumberFormat="1" applyFont="1" applyFill="1" applyBorder="1" applyAlignment="1">
      <alignment wrapText="1"/>
    </xf>
    <xf numFmtId="164" fontId="1" fillId="0" borderId="1" xfId="1" applyNumberFormat="1" applyFont="1" applyFill="1" applyBorder="1" applyAlignment="1">
      <alignment horizontal="center" vertical="center" wrapText="1"/>
    </xf>
    <xf numFmtId="164" fontId="16" fillId="0" borderId="3" xfId="0" applyNumberFormat="1" applyFont="1" applyBorder="1" applyAlignment="1">
      <alignment horizontal="center" vertical="center" wrapText="1"/>
    </xf>
    <xf numFmtId="0" fontId="16" fillId="0" borderId="1" xfId="0" applyFont="1" applyBorder="1" applyAlignment="1">
      <alignment wrapText="1"/>
    </xf>
    <xf numFmtId="10" fontId="1" fillId="0" borderId="1" xfId="1" applyNumberFormat="1" applyFont="1" applyFill="1" applyBorder="1" applyAlignment="1">
      <alignment horizontal="justify" vertical="center" wrapText="1"/>
    </xf>
    <xf numFmtId="0" fontId="18" fillId="0" borderId="0" xfId="0" applyFont="1" applyAlignment="1">
      <alignment vertical="center" wrapText="1"/>
    </xf>
    <xf numFmtId="0" fontId="1" fillId="0" borderId="1"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525205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A8" zoomScale="70" zoomScaleNormal="70" workbookViewId="0">
      <selection activeCell="E11" sqref="E11"/>
    </sheetView>
  </sheetViews>
  <sheetFormatPr defaultColWidth="10.85546875" defaultRowHeight="15"/>
  <cols>
    <col min="1" max="1" width="4.140625" style="1" customWidth="1"/>
    <col min="2" max="2" width="25.5703125" style="1" hidden="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20.28515625" style="93" hidden="1" customWidth="1"/>
    <col min="23" max="24" width="16.5703125" style="93" hidden="1" customWidth="1"/>
    <col min="25" max="25" width="55" style="1" hidden="1" customWidth="1"/>
    <col min="26" max="26" width="18.7109375" style="76" hidden="1" customWidth="1"/>
    <col min="27" max="27" width="16.5703125" style="31" hidden="1" customWidth="1"/>
    <col min="28"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8.28515625" style="1" customWidth="1"/>
    <col min="42" max="42" width="20" style="93" customWidth="1"/>
    <col min="43" max="43" width="16.5703125" style="93" customWidth="1"/>
    <col min="44" max="44" width="21.5703125" style="94" customWidth="1"/>
    <col min="45" max="45" width="39.42578125" style="1" customWidth="1"/>
    <col min="46" max="16384" width="10.85546875" style="1"/>
  </cols>
  <sheetData>
    <row r="1" spans="1:45" s="31" customFormat="1" ht="70.5" customHeight="1">
      <c r="A1" s="148" t="s">
        <v>0</v>
      </c>
      <c r="B1" s="149"/>
      <c r="C1" s="149"/>
      <c r="D1" s="149"/>
      <c r="E1" s="149"/>
      <c r="F1" s="149"/>
      <c r="G1" s="149"/>
      <c r="H1" s="149"/>
      <c r="I1" s="149"/>
      <c r="J1" s="149"/>
      <c r="K1" s="149"/>
      <c r="L1" s="150" t="s">
        <v>1</v>
      </c>
      <c r="M1" s="150"/>
      <c r="N1" s="150"/>
      <c r="O1" s="150"/>
      <c r="P1" s="150"/>
      <c r="V1" s="79"/>
      <c r="W1" s="79"/>
      <c r="X1" s="79"/>
      <c r="Z1" s="33"/>
      <c r="AP1" s="79"/>
      <c r="AQ1" s="79"/>
      <c r="AR1" s="80"/>
    </row>
    <row r="2" spans="1:45" s="33" customFormat="1" ht="23.45" customHeight="1">
      <c r="A2" s="152" t="s">
        <v>2</v>
      </c>
      <c r="B2" s="153"/>
      <c r="C2" s="153"/>
      <c r="D2" s="153"/>
      <c r="E2" s="153"/>
      <c r="F2" s="153"/>
      <c r="G2" s="153"/>
      <c r="H2" s="153"/>
      <c r="I2" s="153"/>
      <c r="J2" s="153"/>
      <c r="K2" s="153"/>
      <c r="L2" s="32"/>
      <c r="M2" s="32"/>
      <c r="N2" s="32"/>
      <c r="O2" s="32"/>
      <c r="P2" s="32"/>
      <c r="V2" s="81"/>
      <c r="W2" s="81"/>
      <c r="X2" s="81"/>
      <c r="AP2" s="81"/>
      <c r="AQ2" s="81"/>
      <c r="AR2" s="82"/>
    </row>
    <row r="3" spans="1:45" s="31" customFormat="1">
      <c r="V3" s="79"/>
      <c r="W3" s="79"/>
      <c r="X3" s="79"/>
      <c r="Z3" s="33"/>
      <c r="AP3" s="79"/>
      <c r="AQ3" s="79"/>
      <c r="AR3" s="80"/>
    </row>
    <row r="4" spans="1:45" s="31" customFormat="1" ht="29.1" customHeight="1">
      <c r="F4" s="155" t="s">
        <v>3</v>
      </c>
      <c r="G4" s="156"/>
      <c r="H4" s="156"/>
      <c r="I4" s="156"/>
      <c r="J4" s="156"/>
      <c r="K4" s="157"/>
      <c r="V4" s="79"/>
      <c r="W4" s="79"/>
      <c r="X4" s="79"/>
      <c r="Z4" s="33"/>
      <c r="AP4" s="79"/>
      <c r="AQ4" s="79"/>
      <c r="AR4" s="80"/>
    </row>
    <row r="5" spans="1:45" s="31" customFormat="1" ht="15" customHeight="1">
      <c r="F5" s="2" t="s">
        <v>4</v>
      </c>
      <c r="G5" s="2" t="s">
        <v>5</v>
      </c>
      <c r="H5" s="155" t="s">
        <v>6</v>
      </c>
      <c r="I5" s="156"/>
      <c r="J5" s="156"/>
      <c r="K5" s="157"/>
      <c r="V5" s="79"/>
      <c r="W5" s="79"/>
      <c r="X5" s="79"/>
      <c r="Z5" s="33"/>
      <c r="AP5" s="79"/>
      <c r="AQ5" s="79"/>
      <c r="AR5" s="80"/>
    </row>
    <row r="6" spans="1:45" s="31" customFormat="1">
      <c r="F6" s="30">
        <v>1</v>
      </c>
      <c r="G6" s="30" t="s">
        <v>7</v>
      </c>
      <c r="H6" s="158" t="s">
        <v>8</v>
      </c>
      <c r="I6" s="158"/>
      <c r="J6" s="158"/>
      <c r="K6" s="158"/>
      <c r="V6" s="79"/>
      <c r="W6" s="79"/>
      <c r="X6" s="79"/>
      <c r="Z6" s="33"/>
      <c r="AP6" s="79"/>
      <c r="AQ6" s="79"/>
      <c r="AR6" s="80"/>
    </row>
    <row r="7" spans="1:45" s="31" customFormat="1" ht="47.25" customHeight="1">
      <c r="F7" s="30">
        <v>2</v>
      </c>
      <c r="G7" s="30" t="s">
        <v>9</v>
      </c>
      <c r="H7" s="158" t="s">
        <v>10</v>
      </c>
      <c r="I7" s="158"/>
      <c r="J7" s="158"/>
      <c r="K7" s="158"/>
      <c r="V7" s="79"/>
      <c r="W7" s="79"/>
      <c r="X7" s="79"/>
      <c r="Z7" s="33"/>
      <c r="AP7" s="79"/>
      <c r="AQ7" s="79"/>
      <c r="AR7" s="80"/>
    </row>
    <row r="8" spans="1:45" s="31" customFormat="1" ht="65.25" customHeight="1">
      <c r="F8" s="30">
        <v>3</v>
      </c>
      <c r="G8" s="30" t="s">
        <v>11</v>
      </c>
      <c r="H8" s="158" t="s">
        <v>12</v>
      </c>
      <c r="I8" s="158"/>
      <c r="J8" s="158"/>
      <c r="K8" s="158"/>
      <c r="V8" s="79"/>
      <c r="W8" s="79"/>
      <c r="X8" s="79"/>
      <c r="Z8" s="33"/>
      <c r="AP8" s="79"/>
      <c r="AQ8" s="79"/>
      <c r="AR8" s="80"/>
    </row>
    <row r="9" spans="1:45" s="31" customFormat="1" ht="65.25" customHeight="1">
      <c r="F9" s="30">
        <v>4</v>
      </c>
      <c r="G9" s="30" t="s">
        <v>13</v>
      </c>
      <c r="H9" s="154" t="s">
        <v>14</v>
      </c>
      <c r="I9" s="154"/>
      <c r="J9" s="154"/>
      <c r="K9" s="154"/>
      <c r="V9" s="79"/>
      <c r="W9" s="79"/>
      <c r="X9" s="79"/>
      <c r="Z9" s="33"/>
      <c r="AP9" s="79"/>
      <c r="AQ9" s="79"/>
      <c r="AR9" s="80"/>
    </row>
    <row r="10" spans="1:45" s="31" customFormat="1" ht="65.25" customHeight="1">
      <c r="F10" s="30">
        <v>5</v>
      </c>
      <c r="G10" s="30" t="s">
        <v>15</v>
      </c>
      <c r="H10" s="154" t="s">
        <v>16</v>
      </c>
      <c r="I10" s="154"/>
      <c r="J10" s="154"/>
      <c r="K10" s="154"/>
      <c r="V10" s="79"/>
      <c r="W10" s="79"/>
      <c r="X10" s="79"/>
      <c r="Z10" s="33"/>
      <c r="AP10" s="79"/>
      <c r="AQ10" s="79"/>
      <c r="AR10" s="80"/>
    </row>
    <row r="11" spans="1:45" s="31" customFormat="1" ht="81" customHeight="1">
      <c r="F11" s="30">
        <v>6</v>
      </c>
      <c r="G11" s="30" t="s">
        <v>15</v>
      </c>
      <c r="H11" s="159" t="s">
        <v>17</v>
      </c>
      <c r="I11" s="159"/>
      <c r="J11" s="159"/>
      <c r="K11" s="159"/>
      <c r="V11" s="79"/>
      <c r="W11" s="79"/>
      <c r="X11" s="79"/>
      <c r="Z11" s="33"/>
      <c r="AP11" s="79"/>
      <c r="AQ11" s="79"/>
      <c r="AR11" s="80"/>
    </row>
    <row r="12" spans="1:45" s="31" customFormat="1">
      <c r="V12" s="79"/>
      <c r="W12" s="79"/>
      <c r="X12" s="79"/>
      <c r="Z12" s="33"/>
      <c r="AP12" s="79"/>
      <c r="AQ12" s="79"/>
      <c r="AR12" s="80"/>
    </row>
    <row r="13" spans="1:45" ht="14.45" customHeight="1">
      <c r="A13" s="147" t="s">
        <v>18</v>
      </c>
      <c r="B13" s="147"/>
      <c r="C13" s="147" t="s">
        <v>19</v>
      </c>
      <c r="D13" s="147" t="s">
        <v>20</v>
      </c>
      <c r="E13" s="147"/>
      <c r="F13" s="147"/>
      <c r="G13" s="151" t="s">
        <v>21</v>
      </c>
      <c r="H13" s="151"/>
      <c r="I13" s="151"/>
      <c r="J13" s="151"/>
      <c r="K13" s="151"/>
      <c r="L13" s="151"/>
      <c r="M13" s="151"/>
      <c r="N13" s="151"/>
      <c r="O13" s="151"/>
      <c r="P13" s="151"/>
      <c r="Q13" s="151"/>
      <c r="R13" s="147" t="s">
        <v>22</v>
      </c>
      <c r="S13" s="147"/>
      <c r="T13" s="147"/>
      <c r="U13" s="147"/>
      <c r="V13" s="117" t="s">
        <v>23</v>
      </c>
      <c r="W13" s="118"/>
      <c r="X13" s="118"/>
      <c r="Y13" s="118"/>
      <c r="Z13" s="119"/>
      <c r="AA13" s="123" t="s">
        <v>24</v>
      </c>
      <c r="AB13" s="124"/>
      <c r="AC13" s="124"/>
      <c r="AD13" s="124"/>
      <c r="AE13" s="125"/>
      <c r="AF13" s="129" t="s">
        <v>25</v>
      </c>
      <c r="AG13" s="130"/>
      <c r="AH13" s="130"/>
      <c r="AI13" s="130"/>
      <c r="AJ13" s="131"/>
      <c r="AK13" s="135" t="s">
        <v>26</v>
      </c>
      <c r="AL13" s="136"/>
      <c r="AM13" s="136"/>
      <c r="AN13" s="136"/>
      <c r="AO13" s="137"/>
      <c r="AP13" s="141" t="s">
        <v>27</v>
      </c>
      <c r="AQ13" s="142"/>
      <c r="AR13" s="142"/>
      <c r="AS13" s="143"/>
    </row>
    <row r="14" spans="1:45" ht="14.45" customHeight="1">
      <c r="A14" s="147"/>
      <c r="B14" s="147"/>
      <c r="C14" s="147"/>
      <c r="D14" s="147"/>
      <c r="E14" s="147"/>
      <c r="F14" s="147"/>
      <c r="G14" s="151"/>
      <c r="H14" s="151"/>
      <c r="I14" s="151"/>
      <c r="J14" s="151"/>
      <c r="K14" s="151"/>
      <c r="L14" s="151"/>
      <c r="M14" s="151"/>
      <c r="N14" s="151"/>
      <c r="O14" s="151"/>
      <c r="P14" s="151"/>
      <c r="Q14" s="151"/>
      <c r="R14" s="147"/>
      <c r="S14" s="147"/>
      <c r="T14" s="147"/>
      <c r="U14" s="147"/>
      <c r="V14" s="120"/>
      <c r="W14" s="121"/>
      <c r="X14" s="121"/>
      <c r="Y14" s="121"/>
      <c r="Z14" s="122"/>
      <c r="AA14" s="126"/>
      <c r="AB14" s="127"/>
      <c r="AC14" s="127"/>
      <c r="AD14" s="127"/>
      <c r="AE14" s="128"/>
      <c r="AF14" s="132"/>
      <c r="AG14" s="133"/>
      <c r="AH14" s="133"/>
      <c r="AI14" s="133"/>
      <c r="AJ14" s="134"/>
      <c r="AK14" s="138"/>
      <c r="AL14" s="139"/>
      <c r="AM14" s="139"/>
      <c r="AN14" s="139"/>
      <c r="AO14" s="140"/>
      <c r="AP14" s="144"/>
      <c r="AQ14" s="145"/>
      <c r="AR14" s="145"/>
      <c r="AS14" s="146"/>
    </row>
    <row r="15" spans="1:45" ht="60">
      <c r="A15" s="2" t="s">
        <v>28</v>
      </c>
      <c r="B15" s="2" t="s">
        <v>29</v>
      </c>
      <c r="C15" s="147"/>
      <c r="D15" s="2" t="s">
        <v>30</v>
      </c>
      <c r="E15" s="2" t="s">
        <v>31</v>
      </c>
      <c r="F15" s="2" t="s">
        <v>32</v>
      </c>
      <c r="G15" s="15" t="s">
        <v>33</v>
      </c>
      <c r="H15" s="15" t="s">
        <v>34</v>
      </c>
      <c r="I15" s="15" t="s">
        <v>35</v>
      </c>
      <c r="J15" s="15" t="s">
        <v>36</v>
      </c>
      <c r="K15" s="15" t="s">
        <v>37</v>
      </c>
      <c r="L15" s="15" t="s">
        <v>38</v>
      </c>
      <c r="M15" s="15" t="s">
        <v>39</v>
      </c>
      <c r="N15" s="15" t="s">
        <v>40</v>
      </c>
      <c r="O15" s="15" t="s">
        <v>41</v>
      </c>
      <c r="P15" s="15" t="s">
        <v>42</v>
      </c>
      <c r="Q15" s="15" t="s">
        <v>43</v>
      </c>
      <c r="R15" s="2" t="s">
        <v>44</v>
      </c>
      <c r="S15" s="2" t="s">
        <v>45</v>
      </c>
      <c r="T15" s="2" t="s">
        <v>46</v>
      </c>
      <c r="U15" s="2" t="s">
        <v>47</v>
      </c>
      <c r="V15" s="3" t="s">
        <v>48</v>
      </c>
      <c r="W15" s="3" t="s">
        <v>49</v>
      </c>
      <c r="X15" s="3" t="s">
        <v>50</v>
      </c>
      <c r="Y15" s="3" t="s">
        <v>51</v>
      </c>
      <c r="Z15" s="3" t="s">
        <v>52</v>
      </c>
      <c r="AA15" s="18" t="s">
        <v>48</v>
      </c>
      <c r="AB15" s="18" t="s">
        <v>49</v>
      </c>
      <c r="AC15" s="18" t="s">
        <v>50</v>
      </c>
      <c r="AD15" s="18" t="s">
        <v>51</v>
      </c>
      <c r="AE15" s="18" t="s">
        <v>52</v>
      </c>
      <c r="AF15" s="19" t="s">
        <v>48</v>
      </c>
      <c r="AG15" s="19" t="s">
        <v>49</v>
      </c>
      <c r="AH15" s="19" t="s">
        <v>50</v>
      </c>
      <c r="AI15" s="19" t="s">
        <v>51</v>
      </c>
      <c r="AJ15" s="19" t="s">
        <v>52</v>
      </c>
      <c r="AK15" s="20" t="s">
        <v>48</v>
      </c>
      <c r="AL15" s="20" t="s">
        <v>49</v>
      </c>
      <c r="AM15" s="20" t="s">
        <v>50</v>
      </c>
      <c r="AN15" s="20" t="s">
        <v>51</v>
      </c>
      <c r="AO15" s="20" t="s">
        <v>52</v>
      </c>
      <c r="AP15" s="4" t="s">
        <v>48</v>
      </c>
      <c r="AQ15" s="4" t="s">
        <v>49</v>
      </c>
      <c r="AR15" s="69" t="s">
        <v>50</v>
      </c>
      <c r="AS15" s="4" t="s">
        <v>51</v>
      </c>
    </row>
    <row r="16" spans="1:45" s="25" customFormat="1" ht="133.5">
      <c r="A16" s="17">
        <v>4</v>
      </c>
      <c r="B16" s="16" t="s">
        <v>53</v>
      </c>
      <c r="C16" s="16" t="s">
        <v>54</v>
      </c>
      <c r="D16" s="21" t="s">
        <v>55</v>
      </c>
      <c r="E16" s="16" t="s">
        <v>56</v>
      </c>
      <c r="F16" s="16" t="s">
        <v>57</v>
      </c>
      <c r="G16" s="16" t="s">
        <v>58</v>
      </c>
      <c r="H16" s="16" t="s">
        <v>59</v>
      </c>
      <c r="I16" s="66" t="s">
        <v>60</v>
      </c>
      <c r="J16" s="16" t="s">
        <v>61</v>
      </c>
      <c r="K16" s="16" t="s">
        <v>62</v>
      </c>
      <c r="L16" s="27">
        <v>0</v>
      </c>
      <c r="M16" s="27">
        <v>0</v>
      </c>
      <c r="N16" s="27">
        <v>0</v>
      </c>
      <c r="O16" s="27">
        <v>0.75</v>
      </c>
      <c r="P16" s="27">
        <v>0.75</v>
      </c>
      <c r="Q16" s="16" t="s">
        <v>63</v>
      </c>
      <c r="R16" s="16" t="s">
        <v>64</v>
      </c>
      <c r="S16" s="16" t="s">
        <v>65</v>
      </c>
      <c r="T16" s="16" t="s">
        <v>66</v>
      </c>
      <c r="U16" s="16" t="s">
        <v>67</v>
      </c>
      <c r="V16" s="95" t="s">
        <v>68</v>
      </c>
      <c r="W16" s="95" t="s">
        <v>68</v>
      </c>
      <c r="X16" s="95" t="s">
        <v>68</v>
      </c>
      <c r="Y16" s="24" t="s">
        <v>69</v>
      </c>
      <c r="Z16" s="24" t="s">
        <v>68</v>
      </c>
      <c r="AA16" s="28">
        <f t="shared" ref="AA16:AA31" si="0">M16</f>
        <v>0</v>
      </c>
      <c r="AB16" s="16" t="s">
        <v>70</v>
      </c>
      <c r="AC16" s="102" t="s">
        <v>70</v>
      </c>
      <c r="AD16" s="16" t="s">
        <v>71</v>
      </c>
      <c r="AE16" s="16" t="s">
        <v>71</v>
      </c>
      <c r="AF16" s="28">
        <f t="shared" ref="AF16:AF31" si="1">N16</f>
        <v>0</v>
      </c>
      <c r="AG16" s="16" t="s">
        <v>70</v>
      </c>
      <c r="AH16" s="102" t="s">
        <v>71</v>
      </c>
      <c r="AI16" s="16" t="s">
        <v>70</v>
      </c>
      <c r="AJ16" s="16" t="s">
        <v>70</v>
      </c>
      <c r="AK16" s="28">
        <f t="shared" ref="AK16:AK31" si="2">O16</f>
        <v>0.75</v>
      </c>
      <c r="AL16" s="109">
        <v>0.65200000000000002</v>
      </c>
      <c r="AM16" s="102">
        <f>IF(AL16/AK16&gt;100%,100%,AL16/AK16)</f>
        <v>0.8693333333333334</v>
      </c>
      <c r="AN16" s="16" t="s">
        <v>72</v>
      </c>
      <c r="AO16" s="16" t="s">
        <v>64</v>
      </c>
      <c r="AP16" s="83">
        <f t="shared" ref="AP16:AP31" si="3">P16</f>
        <v>0.75</v>
      </c>
      <c r="AQ16" s="111">
        <f>MAX(W16,AB16,AG16,AL16)</f>
        <v>0.65200000000000002</v>
      </c>
      <c r="AR16" s="83">
        <f>IF(AQ16/AP16&gt;100%,100%,AQ16/AP16)</f>
        <v>0.8693333333333334</v>
      </c>
      <c r="AS16" s="24" t="s">
        <v>73</v>
      </c>
    </row>
    <row r="17" spans="1:45" s="25" customFormat="1" ht="117">
      <c r="A17" s="17">
        <v>4</v>
      </c>
      <c r="B17" s="16" t="s">
        <v>53</v>
      </c>
      <c r="C17" s="16" t="s">
        <v>74</v>
      </c>
      <c r="D17" s="21" t="s">
        <v>75</v>
      </c>
      <c r="E17" s="16" t="s">
        <v>76</v>
      </c>
      <c r="F17" s="16" t="s">
        <v>57</v>
      </c>
      <c r="G17" s="16" t="s">
        <v>77</v>
      </c>
      <c r="H17" s="16" t="s">
        <v>78</v>
      </c>
      <c r="I17" s="16" t="s">
        <v>60</v>
      </c>
      <c r="J17" s="16" t="s">
        <v>61</v>
      </c>
      <c r="K17" s="16" t="s">
        <v>62</v>
      </c>
      <c r="L17" s="27">
        <v>0.14000000000000001</v>
      </c>
      <c r="M17" s="27">
        <v>0.27</v>
      </c>
      <c r="N17" s="27">
        <v>0.45</v>
      </c>
      <c r="O17" s="27">
        <v>0.65</v>
      </c>
      <c r="P17" s="27">
        <v>0.65</v>
      </c>
      <c r="Q17" s="16" t="s">
        <v>79</v>
      </c>
      <c r="R17" s="16" t="s">
        <v>80</v>
      </c>
      <c r="S17" s="16" t="s">
        <v>81</v>
      </c>
      <c r="T17" s="16" t="s">
        <v>82</v>
      </c>
      <c r="U17" s="16" t="s">
        <v>67</v>
      </c>
      <c r="V17" s="56">
        <v>0.14000000000000001</v>
      </c>
      <c r="W17" s="71">
        <v>0.19259999999999999</v>
      </c>
      <c r="X17" s="96">
        <f t="shared" ref="X17:X31" si="4">IF(W17/V17&gt;100%,100%,W17/V17)</f>
        <v>1</v>
      </c>
      <c r="Y17" s="61" t="s">
        <v>83</v>
      </c>
      <c r="Z17" s="72" t="s">
        <v>84</v>
      </c>
      <c r="AA17" s="101">
        <f t="shared" si="0"/>
        <v>0.27</v>
      </c>
      <c r="AB17" s="66">
        <v>0.31090000000000001</v>
      </c>
      <c r="AC17" s="102">
        <f t="shared" ref="AC17:AC31" si="5">IF(AB17/AA17&gt;100%,100%,AB17/AA17)</f>
        <v>1</v>
      </c>
      <c r="AD17" s="16" t="s">
        <v>85</v>
      </c>
      <c r="AE17" s="16" t="s">
        <v>86</v>
      </c>
      <c r="AF17" s="28">
        <f t="shared" si="1"/>
        <v>0.45</v>
      </c>
      <c r="AG17" s="109">
        <v>0.44990000000000002</v>
      </c>
      <c r="AH17" s="102">
        <f t="shared" ref="AH17:AH31" si="6">IF(AG17/AF17&gt;100%,100%,AG17/AF17)</f>
        <v>0.99977777777777777</v>
      </c>
      <c r="AI17" s="16" t="s">
        <v>87</v>
      </c>
      <c r="AJ17" s="16" t="s">
        <v>88</v>
      </c>
      <c r="AK17" s="28">
        <f t="shared" si="2"/>
        <v>0.65</v>
      </c>
      <c r="AL17" s="109">
        <v>0.66920000000000002</v>
      </c>
      <c r="AM17" s="102">
        <f t="shared" ref="AM17:AM31" si="7">IF(AL17/AK17&gt;100%,100%,AL17/AK17)</f>
        <v>1</v>
      </c>
      <c r="AN17" s="16" t="s">
        <v>89</v>
      </c>
      <c r="AO17" s="16" t="s">
        <v>90</v>
      </c>
      <c r="AP17" s="84">
        <f t="shared" si="3"/>
        <v>0.65</v>
      </c>
      <c r="AQ17" s="111">
        <f>MAX(W17,AB17,AG17,AL17)</f>
        <v>0.66920000000000002</v>
      </c>
      <c r="AR17" s="84">
        <f t="shared" ref="AR17:AR31" si="8">IF(AQ17/AP17&gt;100%,100%,AQ17/AP17)</f>
        <v>1</v>
      </c>
      <c r="AS17" s="24" t="s">
        <v>91</v>
      </c>
    </row>
    <row r="18" spans="1:45" s="25" customFormat="1" ht="117">
      <c r="A18" s="17">
        <v>4</v>
      </c>
      <c r="B18" s="16" t="s">
        <v>53</v>
      </c>
      <c r="C18" s="16" t="s">
        <v>74</v>
      </c>
      <c r="D18" s="21" t="s">
        <v>92</v>
      </c>
      <c r="E18" s="16" t="s">
        <v>93</v>
      </c>
      <c r="F18" s="16" t="s">
        <v>57</v>
      </c>
      <c r="G18" s="16" t="s">
        <v>94</v>
      </c>
      <c r="H18" s="16" t="s">
        <v>95</v>
      </c>
      <c r="I18" s="16" t="s">
        <v>60</v>
      </c>
      <c r="J18" s="16" t="s">
        <v>61</v>
      </c>
      <c r="K18" s="16" t="s">
        <v>62</v>
      </c>
      <c r="L18" s="27">
        <v>0.12</v>
      </c>
      <c r="M18" s="27">
        <v>0.27</v>
      </c>
      <c r="N18" s="27">
        <v>0.45</v>
      </c>
      <c r="O18" s="27">
        <v>0.6</v>
      </c>
      <c r="P18" s="27">
        <v>0.6</v>
      </c>
      <c r="Q18" s="16" t="s">
        <v>79</v>
      </c>
      <c r="R18" s="16" t="s">
        <v>80</v>
      </c>
      <c r="S18" s="16" t="s">
        <v>81</v>
      </c>
      <c r="T18" s="16" t="s">
        <v>82</v>
      </c>
      <c r="U18" s="16" t="s">
        <v>67</v>
      </c>
      <c r="V18" s="57">
        <v>0.12</v>
      </c>
      <c r="W18" s="77">
        <v>5.7000000000000002E-2</v>
      </c>
      <c r="X18" s="96">
        <f t="shared" si="4"/>
        <v>0.47500000000000003</v>
      </c>
      <c r="Y18" s="60" t="s">
        <v>96</v>
      </c>
      <c r="Z18" s="60" t="s">
        <v>84</v>
      </c>
      <c r="AA18" s="101">
        <f t="shared" si="0"/>
        <v>0.27</v>
      </c>
      <c r="AB18" s="66">
        <v>0.13220000000000001</v>
      </c>
      <c r="AC18" s="102">
        <f t="shared" si="5"/>
        <v>0.48962962962962964</v>
      </c>
      <c r="AD18" s="16" t="s">
        <v>97</v>
      </c>
      <c r="AE18" s="16" t="s">
        <v>86</v>
      </c>
      <c r="AF18" s="28">
        <f t="shared" si="1"/>
        <v>0.45</v>
      </c>
      <c r="AG18" s="109">
        <v>0.4098</v>
      </c>
      <c r="AH18" s="102">
        <f t="shared" si="6"/>
        <v>0.91066666666666662</v>
      </c>
      <c r="AI18" s="16" t="s">
        <v>98</v>
      </c>
      <c r="AJ18" s="16" t="s">
        <v>88</v>
      </c>
      <c r="AK18" s="28">
        <f t="shared" si="2"/>
        <v>0.6</v>
      </c>
      <c r="AL18" s="109">
        <v>0.60340000000000005</v>
      </c>
      <c r="AM18" s="114">
        <f t="shared" si="7"/>
        <v>1</v>
      </c>
      <c r="AN18" s="16" t="s">
        <v>99</v>
      </c>
      <c r="AO18" s="16" t="s">
        <v>90</v>
      </c>
      <c r="AP18" s="84">
        <f t="shared" si="3"/>
        <v>0.6</v>
      </c>
      <c r="AQ18" s="111">
        <f>MAX(W18,AB18,AG18,AL18)</f>
        <v>0.60340000000000005</v>
      </c>
      <c r="AR18" s="84">
        <f t="shared" si="8"/>
        <v>1</v>
      </c>
      <c r="AS18" s="24" t="s">
        <v>91</v>
      </c>
    </row>
    <row r="19" spans="1:45" s="25" customFormat="1" ht="99.75">
      <c r="A19" s="17">
        <v>4</v>
      </c>
      <c r="B19" s="16" t="s">
        <v>53</v>
      </c>
      <c r="C19" s="16" t="s">
        <v>74</v>
      </c>
      <c r="D19" s="21" t="s">
        <v>100</v>
      </c>
      <c r="E19" s="16" t="s">
        <v>101</v>
      </c>
      <c r="F19" s="16" t="s">
        <v>57</v>
      </c>
      <c r="G19" s="16" t="s">
        <v>102</v>
      </c>
      <c r="H19" s="16" t="s">
        <v>103</v>
      </c>
      <c r="I19" s="27" t="s">
        <v>60</v>
      </c>
      <c r="J19" s="16" t="s">
        <v>61</v>
      </c>
      <c r="K19" s="16" t="s">
        <v>62</v>
      </c>
      <c r="L19" s="27">
        <v>0.2</v>
      </c>
      <c r="M19" s="27">
        <v>0.3</v>
      </c>
      <c r="N19" s="28">
        <v>0.6</v>
      </c>
      <c r="O19" s="28">
        <v>0.96</v>
      </c>
      <c r="P19" s="27">
        <v>0.96</v>
      </c>
      <c r="Q19" s="16" t="s">
        <v>79</v>
      </c>
      <c r="R19" s="16" t="s">
        <v>80</v>
      </c>
      <c r="S19" s="16" t="s">
        <v>81</v>
      </c>
      <c r="T19" s="16" t="s">
        <v>82</v>
      </c>
      <c r="U19" s="16" t="s">
        <v>67</v>
      </c>
      <c r="V19" s="57">
        <v>0.2</v>
      </c>
      <c r="W19" s="78">
        <v>6.8500000000000005E-2</v>
      </c>
      <c r="X19" s="96">
        <f t="shared" si="4"/>
        <v>0.34250000000000003</v>
      </c>
      <c r="Y19" s="59" t="s">
        <v>104</v>
      </c>
      <c r="Z19" s="60" t="s">
        <v>105</v>
      </c>
      <c r="AA19" s="101">
        <f t="shared" si="0"/>
        <v>0.3</v>
      </c>
      <c r="AB19" s="66">
        <v>0.28320000000000001</v>
      </c>
      <c r="AC19" s="102">
        <f t="shared" si="5"/>
        <v>0.94400000000000006</v>
      </c>
      <c r="AD19" s="16" t="s">
        <v>106</v>
      </c>
      <c r="AE19" s="16" t="s">
        <v>86</v>
      </c>
      <c r="AF19" s="28">
        <f t="shared" si="1"/>
        <v>0.6</v>
      </c>
      <c r="AG19" s="109">
        <v>0.43</v>
      </c>
      <c r="AH19" s="102">
        <f t="shared" si="6"/>
        <v>0.71666666666666667</v>
      </c>
      <c r="AI19" s="16" t="s">
        <v>107</v>
      </c>
      <c r="AJ19" s="16" t="s">
        <v>88</v>
      </c>
      <c r="AK19" s="28">
        <f t="shared" si="2"/>
        <v>0.96</v>
      </c>
      <c r="AL19" s="109">
        <v>0.90680000000000005</v>
      </c>
      <c r="AM19" s="102">
        <f t="shared" si="7"/>
        <v>0.94458333333333344</v>
      </c>
      <c r="AN19" s="16" t="s">
        <v>108</v>
      </c>
      <c r="AO19" s="16" t="s">
        <v>90</v>
      </c>
      <c r="AP19" s="84">
        <f t="shared" si="3"/>
        <v>0.96</v>
      </c>
      <c r="AQ19" s="111">
        <f>MAX(W19,AB19,AG19,AL19)</f>
        <v>0.90680000000000005</v>
      </c>
      <c r="AR19" s="84">
        <f t="shared" si="8"/>
        <v>0.94458333333333344</v>
      </c>
      <c r="AS19" s="24" t="s">
        <v>109</v>
      </c>
    </row>
    <row r="20" spans="1:45" s="25" customFormat="1" ht="99.75">
      <c r="A20" s="17">
        <v>4</v>
      </c>
      <c r="B20" s="16" t="s">
        <v>53</v>
      </c>
      <c r="C20" s="16" t="s">
        <v>74</v>
      </c>
      <c r="D20" s="21" t="s">
        <v>110</v>
      </c>
      <c r="E20" s="16" t="s">
        <v>111</v>
      </c>
      <c r="F20" s="16" t="s">
        <v>57</v>
      </c>
      <c r="G20" s="16" t="s">
        <v>112</v>
      </c>
      <c r="H20" s="16" t="s">
        <v>113</v>
      </c>
      <c r="I20" s="27" t="s">
        <v>60</v>
      </c>
      <c r="J20" s="16" t="s">
        <v>61</v>
      </c>
      <c r="K20" s="16" t="s">
        <v>62</v>
      </c>
      <c r="L20" s="27">
        <v>0.1</v>
      </c>
      <c r="M20" s="27">
        <v>0.25</v>
      </c>
      <c r="N20" s="28">
        <v>0.35</v>
      </c>
      <c r="O20" s="28">
        <v>0.52</v>
      </c>
      <c r="P20" s="27">
        <v>0.52</v>
      </c>
      <c r="Q20" s="16" t="s">
        <v>79</v>
      </c>
      <c r="R20" s="16" t="s">
        <v>80</v>
      </c>
      <c r="S20" s="16" t="s">
        <v>81</v>
      </c>
      <c r="T20" s="16" t="s">
        <v>82</v>
      </c>
      <c r="U20" s="16" t="s">
        <v>67</v>
      </c>
      <c r="V20" s="57">
        <v>0.1</v>
      </c>
      <c r="W20" s="58">
        <v>0.01</v>
      </c>
      <c r="X20" s="96">
        <f t="shared" si="4"/>
        <v>9.9999999999999992E-2</v>
      </c>
      <c r="Y20" s="59" t="s">
        <v>114</v>
      </c>
      <c r="Z20" s="60" t="s">
        <v>84</v>
      </c>
      <c r="AA20" s="101">
        <f t="shared" si="0"/>
        <v>0.25</v>
      </c>
      <c r="AB20" s="66">
        <v>5.21E-2</v>
      </c>
      <c r="AC20" s="102">
        <f t="shared" si="5"/>
        <v>0.2084</v>
      </c>
      <c r="AD20" s="16" t="s">
        <v>115</v>
      </c>
      <c r="AE20" s="16" t="s">
        <v>86</v>
      </c>
      <c r="AF20" s="28">
        <f t="shared" si="1"/>
        <v>0.35</v>
      </c>
      <c r="AG20" s="109">
        <v>0.1384</v>
      </c>
      <c r="AH20" s="102">
        <f t="shared" si="6"/>
        <v>0.39542857142857146</v>
      </c>
      <c r="AI20" s="16" t="s">
        <v>116</v>
      </c>
      <c r="AJ20" s="16" t="s">
        <v>88</v>
      </c>
      <c r="AK20" s="28">
        <f t="shared" si="2"/>
        <v>0.52</v>
      </c>
      <c r="AL20" s="66">
        <v>0.3841</v>
      </c>
      <c r="AM20" s="102">
        <f t="shared" si="7"/>
        <v>0.73865384615384611</v>
      </c>
      <c r="AN20" s="16" t="s">
        <v>117</v>
      </c>
      <c r="AO20" s="16" t="s">
        <v>90</v>
      </c>
      <c r="AP20" s="84">
        <f t="shared" si="3"/>
        <v>0.52</v>
      </c>
      <c r="AQ20" s="111">
        <f>MAX(W20,AB20,AG20,AL20)</f>
        <v>0.3841</v>
      </c>
      <c r="AR20" s="84">
        <f t="shared" si="8"/>
        <v>0.73865384615384611</v>
      </c>
      <c r="AS20" s="24" t="s">
        <v>118</v>
      </c>
    </row>
    <row r="21" spans="1:45" s="25" customFormat="1" ht="409.6">
      <c r="A21" s="17">
        <v>4</v>
      </c>
      <c r="B21" s="16" t="s">
        <v>53</v>
      </c>
      <c r="C21" s="16" t="s">
        <v>74</v>
      </c>
      <c r="D21" s="21" t="s">
        <v>119</v>
      </c>
      <c r="E21" s="16" t="s">
        <v>120</v>
      </c>
      <c r="F21" s="16" t="s">
        <v>121</v>
      </c>
      <c r="G21" s="16" t="s">
        <v>122</v>
      </c>
      <c r="H21" s="16" t="s">
        <v>123</v>
      </c>
      <c r="I21" s="16" t="s">
        <v>60</v>
      </c>
      <c r="J21" s="16" t="s">
        <v>124</v>
      </c>
      <c r="K21" s="16" t="s">
        <v>62</v>
      </c>
      <c r="L21" s="27">
        <v>0.98</v>
      </c>
      <c r="M21" s="27">
        <v>0.98</v>
      </c>
      <c r="N21" s="27">
        <v>0.98</v>
      </c>
      <c r="O21" s="27">
        <v>0.98</v>
      </c>
      <c r="P21" s="27">
        <v>0.98</v>
      </c>
      <c r="Q21" s="16" t="s">
        <v>79</v>
      </c>
      <c r="R21" s="16" t="s">
        <v>125</v>
      </c>
      <c r="S21" s="16" t="s">
        <v>126</v>
      </c>
      <c r="T21" s="16" t="s">
        <v>82</v>
      </c>
      <c r="U21" s="16" t="s">
        <v>67</v>
      </c>
      <c r="V21" s="96">
        <v>0.98</v>
      </c>
      <c r="W21" s="96" t="s">
        <v>127</v>
      </c>
      <c r="X21" s="96" t="s">
        <v>127</v>
      </c>
      <c r="Y21" s="16" t="s">
        <v>128</v>
      </c>
      <c r="Z21" s="96" t="s">
        <v>127</v>
      </c>
      <c r="AA21" s="101">
        <f t="shared" si="0"/>
        <v>0.98</v>
      </c>
      <c r="AB21" s="28">
        <v>0</v>
      </c>
      <c r="AC21" s="102">
        <f t="shared" si="5"/>
        <v>0</v>
      </c>
      <c r="AD21" s="16" t="s">
        <v>129</v>
      </c>
      <c r="AE21" s="16" t="s">
        <v>130</v>
      </c>
      <c r="AF21" s="28">
        <f t="shared" si="1"/>
        <v>0.98</v>
      </c>
      <c r="AG21" s="109">
        <v>0.45789999999999997</v>
      </c>
      <c r="AH21" s="102">
        <f t="shared" si="6"/>
        <v>0.46724489795918367</v>
      </c>
      <c r="AI21" s="16" t="s">
        <v>131</v>
      </c>
      <c r="AJ21" s="16" t="s">
        <v>132</v>
      </c>
      <c r="AK21" s="28">
        <f t="shared" si="2"/>
        <v>0.98</v>
      </c>
      <c r="AL21" s="109">
        <v>1</v>
      </c>
      <c r="AM21" s="102">
        <f t="shared" si="7"/>
        <v>1</v>
      </c>
      <c r="AN21" s="115" t="s">
        <v>133</v>
      </c>
      <c r="AO21" s="16" t="s">
        <v>134</v>
      </c>
      <c r="AP21" s="84">
        <f t="shared" si="3"/>
        <v>0.98</v>
      </c>
      <c r="AQ21" s="112">
        <f>AVERAGE(W21,AB21,AG21,AL21)</f>
        <v>0.48596666666666666</v>
      </c>
      <c r="AR21" s="84">
        <f t="shared" si="8"/>
        <v>0.49588435374149659</v>
      </c>
      <c r="AS21" s="24" t="s">
        <v>135</v>
      </c>
    </row>
    <row r="22" spans="1:45" s="25" customFormat="1" ht="299.25">
      <c r="A22" s="17">
        <v>4</v>
      </c>
      <c r="B22" s="16" t="s">
        <v>53</v>
      </c>
      <c r="C22" s="16" t="s">
        <v>74</v>
      </c>
      <c r="D22" s="21" t="s">
        <v>136</v>
      </c>
      <c r="E22" s="16" t="s">
        <v>137</v>
      </c>
      <c r="F22" s="16" t="s">
        <v>121</v>
      </c>
      <c r="G22" s="16" t="s">
        <v>138</v>
      </c>
      <c r="H22" s="16" t="s">
        <v>139</v>
      </c>
      <c r="I22" s="16" t="s">
        <v>60</v>
      </c>
      <c r="J22" s="16" t="s">
        <v>124</v>
      </c>
      <c r="K22" s="16" t="s">
        <v>62</v>
      </c>
      <c r="L22" s="27">
        <v>1</v>
      </c>
      <c r="M22" s="27">
        <v>1</v>
      </c>
      <c r="N22" s="27">
        <v>1</v>
      </c>
      <c r="O22" s="27">
        <v>1</v>
      </c>
      <c r="P22" s="27">
        <v>1</v>
      </c>
      <c r="Q22" s="16" t="s">
        <v>79</v>
      </c>
      <c r="R22" s="16" t="s">
        <v>125</v>
      </c>
      <c r="S22" s="16" t="s">
        <v>140</v>
      </c>
      <c r="T22" s="16" t="s">
        <v>82</v>
      </c>
      <c r="U22" s="16" t="s">
        <v>67</v>
      </c>
      <c r="V22" s="96">
        <v>1</v>
      </c>
      <c r="W22" s="97">
        <v>0</v>
      </c>
      <c r="X22" s="84">
        <f t="shared" si="4"/>
        <v>0</v>
      </c>
      <c r="Y22" s="16" t="s">
        <v>141</v>
      </c>
      <c r="Z22" s="16" t="s">
        <v>142</v>
      </c>
      <c r="AA22" s="101">
        <f t="shared" si="0"/>
        <v>1</v>
      </c>
      <c r="AB22" s="28">
        <v>0</v>
      </c>
      <c r="AC22" s="102">
        <f t="shared" si="5"/>
        <v>0</v>
      </c>
      <c r="AD22" s="16" t="s">
        <v>129</v>
      </c>
      <c r="AE22" s="16" t="s">
        <v>130</v>
      </c>
      <c r="AF22" s="28">
        <f t="shared" si="1"/>
        <v>1</v>
      </c>
      <c r="AG22" s="109">
        <v>0.4325</v>
      </c>
      <c r="AH22" s="102">
        <f t="shared" si="6"/>
        <v>0.4325</v>
      </c>
      <c r="AI22" s="16" t="s">
        <v>143</v>
      </c>
      <c r="AJ22" s="16" t="s">
        <v>144</v>
      </c>
      <c r="AK22" s="28">
        <f t="shared" si="2"/>
        <v>1</v>
      </c>
      <c r="AL22" s="109">
        <v>0.87</v>
      </c>
      <c r="AM22" s="102">
        <f t="shared" si="7"/>
        <v>0.87</v>
      </c>
      <c r="AN22" s="16" t="s">
        <v>145</v>
      </c>
      <c r="AO22" s="16" t="s">
        <v>134</v>
      </c>
      <c r="AP22" s="84">
        <f t="shared" si="3"/>
        <v>1</v>
      </c>
      <c r="AQ22" s="112">
        <f t="shared" ref="AQ22:AQ23" si="9">AVERAGE(W22,AB22,AG22,AL22)</f>
        <v>0.325625</v>
      </c>
      <c r="AR22" s="84">
        <f t="shared" si="8"/>
        <v>0.325625</v>
      </c>
      <c r="AS22" s="24" t="s">
        <v>146</v>
      </c>
    </row>
    <row r="23" spans="1:45" s="25" customFormat="1" ht="150">
      <c r="A23" s="17">
        <v>4</v>
      </c>
      <c r="B23" s="16" t="s">
        <v>53</v>
      </c>
      <c r="C23" s="16" t="s">
        <v>74</v>
      </c>
      <c r="D23" s="21" t="s">
        <v>147</v>
      </c>
      <c r="E23" s="16" t="s">
        <v>148</v>
      </c>
      <c r="F23" s="16" t="s">
        <v>121</v>
      </c>
      <c r="G23" s="16" t="s">
        <v>149</v>
      </c>
      <c r="H23" s="16" t="s">
        <v>150</v>
      </c>
      <c r="I23" s="16" t="s">
        <v>60</v>
      </c>
      <c r="J23" s="16" t="s">
        <v>124</v>
      </c>
      <c r="K23" s="16" t="s">
        <v>62</v>
      </c>
      <c r="L23" s="27">
        <v>0.9</v>
      </c>
      <c r="M23" s="27">
        <v>0.9</v>
      </c>
      <c r="N23" s="27">
        <v>0.9</v>
      </c>
      <c r="O23" s="27">
        <v>0.9</v>
      </c>
      <c r="P23" s="27">
        <v>0.9</v>
      </c>
      <c r="Q23" s="16" t="s">
        <v>79</v>
      </c>
      <c r="R23" s="16" t="s">
        <v>151</v>
      </c>
      <c r="S23" s="16" t="s">
        <v>140</v>
      </c>
      <c r="T23" s="16" t="s">
        <v>82</v>
      </c>
      <c r="U23" s="16" t="s">
        <v>67</v>
      </c>
      <c r="V23" s="96">
        <v>0.9</v>
      </c>
      <c r="W23" s="96" t="s">
        <v>127</v>
      </c>
      <c r="X23" s="96" t="s">
        <v>127</v>
      </c>
      <c r="Y23" s="16" t="s">
        <v>128</v>
      </c>
      <c r="Z23" s="96" t="s">
        <v>127</v>
      </c>
      <c r="AA23" s="101">
        <f t="shared" si="0"/>
        <v>0.9</v>
      </c>
      <c r="AB23" s="28">
        <v>0</v>
      </c>
      <c r="AC23" s="102">
        <f t="shared" si="5"/>
        <v>0</v>
      </c>
      <c r="AD23" s="16" t="s">
        <v>152</v>
      </c>
      <c r="AE23" s="16" t="s">
        <v>130</v>
      </c>
      <c r="AF23" s="28">
        <f t="shared" si="1"/>
        <v>0.9</v>
      </c>
      <c r="AG23" s="109">
        <v>1</v>
      </c>
      <c r="AH23" s="102">
        <f t="shared" si="6"/>
        <v>1</v>
      </c>
      <c r="AI23" s="16" t="s">
        <v>153</v>
      </c>
      <c r="AJ23" s="16" t="s">
        <v>154</v>
      </c>
      <c r="AK23" s="28">
        <f t="shared" si="2"/>
        <v>0.9</v>
      </c>
      <c r="AL23" s="109">
        <v>1</v>
      </c>
      <c r="AM23" s="102">
        <f t="shared" si="7"/>
        <v>1</v>
      </c>
      <c r="AN23" s="16" t="s">
        <v>155</v>
      </c>
      <c r="AO23" s="16" t="s">
        <v>156</v>
      </c>
      <c r="AP23" s="84">
        <f t="shared" si="3"/>
        <v>0.9</v>
      </c>
      <c r="AQ23" s="112">
        <f t="shared" si="9"/>
        <v>0.66666666666666663</v>
      </c>
      <c r="AR23" s="84">
        <f t="shared" si="8"/>
        <v>0.7407407407407407</v>
      </c>
      <c r="AS23" s="24" t="s">
        <v>157</v>
      </c>
    </row>
    <row r="24" spans="1:45" s="25" customFormat="1" ht="133.5">
      <c r="A24" s="17">
        <v>4</v>
      </c>
      <c r="B24" s="16" t="s">
        <v>53</v>
      </c>
      <c r="C24" s="16" t="s">
        <v>74</v>
      </c>
      <c r="D24" s="21" t="s">
        <v>158</v>
      </c>
      <c r="E24" s="16" t="s">
        <v>159</v>
      </c>
      <c r="F24" s="16" t="s">
        <v>121</v>
      </c>
      <c r="G24" s="16" t="s">
        <v>149</v>
      </c>
      <c r="H24" s="16" t="s">
        <v>160</v>
      </c>
      <c r="I24" s="16" t="s">
        <v>60</v>
      </c>
      <c r="J24" s="16" t="s">
        <v>61</v>
      </c>
      <c r="K24" s="16" t="s">
        <v>62</v>
      </c>
      <c r="L24" s="27">
        <v>0</v>
      </c>
      <c r="M24" s="27">
        <v>0</v>
      </c>
      <c r="N24" s="27">
        <v>0</v>
      </c>
      <c r="O24" s="27">
        <v>1</v>
      </c>
      <c r="P24" s="27">
        <v>1</v>
      </c>
      <c r="Q24" s="16" t="s">
        <v>79</v>
      </c>
      <c r="R24" s="70" t="s">
        <v>151</v>
      </c>
      <c r="S24" s="70" t="s">
        <v>140</v>
      </c>
      <c r="T24" s="70" t="s">
        <v>82</v>
      </c>
      <c r="U24" s="70" t="s">
        <v>161</v>
      </c>
      <c r="V24" s="96" t="s">
        <v>68</v>
      </c>
      <c r="W24" s="17" t="s">
        <v>68</v>
      </c>
      <c r="X24" s="17" t="s">
        <v>68</v>
      </c>
      <c r="Y24" s="16" t="s">
        <v>69</v>
      </c>
      <c r="Z24" s="16" t="s">
        <v>68</v>
      </c>
      <c r="AA24" s="28">
        <f t="shared" si="0"/>
        <v>0</v>
      </c>
      <c r="AB24" s="16" t="s">
        <v>70</v>
      </c>
      <c r="AC24" s="102" t="s">
        <v>70</v>
      </c>
      <c r="AD24" s="16" t="s">
        <v>71</v>
      </c>
      <c r="AE24" s="16" t="s">
        <v>71</v>
      </c>
      <c r="AF24" s="28">
        <f t="shared" si="1"/>
        <v>0</v>
      </c>
      <c r="AG24" s="16" t="s">
        <v>70</v>
      </c>
      <c r="AH24" s="102" t="s">
        <v>71</v>
      </c>
      <c r="AI24" s="16" t="s">
        <v>162</v>
      </c>
      <c r="AJ24" s="16"/>
      <c r="AK24" s="28">
        <f t="shared" si="2"/>
        <v>1</v>
      </c>
      <c r="AL24" s="109">
        <v>1</v>
      </c>
      <c r="AM24" s="102">
        <f t="shared" si="7"/>
        <v>1</v>
      </c>
      <c r="AN24" s="16" t="s">
        <v>163</v>
      </c>
      <c r="AO24" s="16" t="s">
        <v>164</v>
      </c>
      <c r="AP24" s="83">
        <f t="shared" si="3"/>
        <v>1</v>
      </c>
      <c r="AQ24" s="111">
        <f>MAX(W24,AB24,AG24,AL24)</f>
        <v>1</v>
      </c>
      <c r="AR24" s="83">
        <f t="shared" si="8"/>
        <v>1</v>
      </c>
      <c r="AS24" s="24" t="s">
        <v>91</v>
      </c>
    </row>
    <row r="25" spans="1:45" s="25" customFormat="1" ht="182.25">
      <c r="A25" s="17">
        <v>4</v>
      </c>
      <c r="B25" s="16" t="s">
        <v>53</v>
      </c>
      <c r="C25" s="16" t="s">
        <v>165</v>
      </c>
      <c r="D25" s="21" t="s">
        <v>166</v>
      </c>
      <c r="E25" s="16" t="s">
        <v>167</v>
      </c>
      <c r="F25" s="16" t="s">
        <v>121</v>
      </c>
      <c r="G25" s="16" t="s">
        <v>168</v>
      </c>
      <c r="H25" s="16" t="s">
        <v>169</v>
      </c>
      <c r="I25" s="16" t="s">
        <v>60</v>
      </c>
      <c r="J25" s="16" t="s">
        <v>170</v>
      </c>
      <c r="K25" s="16" t="s">
        <v>171</v>
      </c>
      <c r="L25" s="16">
        <v>2136</v>
      </c>
      <c r="M25" s="16">
        <v>2139</v>
      </c>
      <c r="N25" s="16">
        <v>2139</v>
      </c>
      <c r="O25" s="16">
        <v>2136</v>
      </c>
      <c r="P25" s="16">
        <f t="shared" ref="P25:P31" si="10">SUM(L25:O25)</f>
        <v>8550</v>
      </c>
      <c r="Q25" s="16" t="s">
        <v>79</v>
      </c>
      <c r="R25" s="16" t="s">
        <v>172</v>
      </c>
      <c r="S25" s="16" t="s">
        <v>173</v>
      </c>
      <c r="T25" s="16" t="s">
        <v>174</v>
      </c>
      <c r="U25" s="16" t="s">
        <v>175</v>
      </c>
      <c r="V25" s="30">
        <v>2136</v>
      </c>
      <c r="W25" s="17">
        <v>4782</v>
      </c>
      <c r="X25" s="96">
        <f t="shared" si="4"/>
        <v>1</v>
      </c>
      <c r="Y25" s="16" t="s">
        <v>176</v>
      </c>
      <c r="Z25" s="16" t="s">
        <v>177</v>
      </c>
      <c r="AA25" s="62">
        <f t="shared" si="0"/>
        <v>2139</v>
      </c>
      <c r="AB25" s="16">
        <v>4510</v>
      </c>
      <c r="AC25" s="102">
        <f t="shared" si="5"/>
        <v>1</v>
      </c>
      <c r="AD25" s="16" t="s">
        <v>178</v>
      </c>
      <c r="AE25" s="16" t="s">
        <v>179</v>
      </c>
      <c r="AF25" s="24">
        <f t="shared" si="1"/>
        <v>2139</v>
      </c>
      <c r="AG25" s="16">
        <v>1814</v>
      </c>
      <c r="AH25" s="102">
        <f t="shared" si="6"/>
        <v>0.84805984104721832</v>
      </c>
      <c r="AI25" s="16" t="s">
        <v>180</v>
      </c>
      <c r="AJ25" s="16" t="s">
        <v>181</v>
      </c>
      <c r="AK25" s="24">
        <f t="shared" si="2"/>
        <v>2136</v>
      </c>
      <c r="AL25" s="16">
        <v>7019</v>
      </c>
      <c r="AM25" s="102">
        <f t="shared" si="7"/>
        <v>1</v>
      </c>
      <c r="AN25" s="113" t="s">
        <v>182</v>
      </c>
      <c r="AO25" s="16" t="s">
        <v>183</v>
      </c>
      <c r="AP25" s="17">
        <f t="shared" si="3"/>
        <v>8550</v>
      </c>
      <c r="AQ25" s="17">
        <f>SUM(W25,AB25,AG25,AL25)</f>
        <v>18125</v>
      </c>
      <c r="AR25" s="84">
        <f t="shared" si="8"/>
        <v>1</v>
      </c>
      <c r="AS25" s="16" t="s">
        <v>91</v>
      </c>
    </row>
    <row r="26" spans="1:45" s="25" customFormat="1" ht="133.5">
      <c r="A26" s="17">
        <v>4</v>
      </c>
      <c r="B26" s="16" t="s">
        <v>53</v>
      </c>
      <c r="C26" s="16" t="s">
        <v>165</v>
      </c>
      <c r="D26" s="21" t="s">
        <v>184</v>
      </c>
      <c r="E26" s="16" t="s">
        <v>185</v>
      </c>
      <c r="F26" s="16" t="s">
        <v>57</v>
      </c>
      <c r="G26" s="16" t="s">
        <v>186</v>
      </c>
      <c r="H26" s="16" t="s">
        <v>187</v>
      </c>
      <c r="I26" s="16" t="s">
        <v>60</v>
      </c>
      <c r="J26" s="16" t="s">
        <v>170</v>
      </c>
      <c r="K26" s="16" t="s">
        <v>188</v>
      </c>
      <c r="L26" s="34">
        <v>650</v>
      </c>
      <c r="M26" s="34">
        <v>650</v>
      </c>
      <c r="N26" s="34">
        <v>650</v>
      </c>
      <c r="O26" s="34">
        <v>650</v>
      </c>
      <c r="P26" s="16">
        <f t="shared" si="10"/>
        <v>2600</v>
      </c>
      <c r="Q26" s="16" t="s">
        <v>79</v>
      </c>
      <c r="R26" s="16" t="s">
        <v>189</v>
      </c>
      <c r="S26" s="16" t="s">
        <v>173</v>
      </c>
      <c r="T26" s="16" t="s">
        <v>174</v>
      </c>
      <c r="U26" s="16" t="s">
        <v>175</v>
      </c>
      <c r="V26" s="98">
        <v>650</v>
      </c>
      <c r="W26" s="17">
        <v>789</v>
      </c>
      <c r="X26" s="96">
        <f t="shared" si="4"/>
        <v>1</v>
      </c>
      <c r="Y26" s="16" t="s">
        <v>190</v>
      </c>
      <c r="Z26" s="16" t="s">
        <v>177</v>
      </c>
      <c r="AA26" s="62">
        <f t="shared" si="0"/>
        <v>650</v>
      </c>
      <c r="AB26" s="16">
        <v>735</v>
      </c>
      <c r="AC26" s="102">
        <f t="shared" si="5"/>
        <v>1</v>
      </c>
      <c r="AD26" s="16" t="s">
        <v>191</v>
      </c>
      <c r="AE26" s="16" t="s">
        <v>179</v>
      </c>
      <c r="AF26" s="24">
        <f t="shared" si="1"/>
        <v>650</v>
      </c>
      <c r="AG26" s="16">
        <v>203</v>
      </c>
      <c r="AH26" s="102">
        <f t="shared" si="6"/>
        <v>0.31230769230769229</v>
      </c>
      <c r="AI26" s="16" t="s">
        <v>192</v>
      </c>
      <c r="AJ26" s="16" t="s">
        <v>181</v>
      </c>
      <c r="AK26" s="24">
        <f t="shared" si="2"/>
        <v>650</v>
      </c>
      <c r="AL26" s="16">
        <v>1073</v>
      </c>
      <c r="AM26" s="102">
        <f t="shared" si="7"/>
        <v>1</v>
      </c>
      <c r="AN26" s="116" t="s">
        <v>193</v>
      </c>
      <c r="AO26" s="16" t="s">
        <v>183</v>
      </c>
      <c r="AP26" s="17">
        <f t="shared" si="3"/>
        <v>2600</v>
      </c>
      <c r="AQ26" s="17">
        <f t="shared" ref="AQ26:AQ31" si="11">SUM(W26,AB26,AG26,AL26)</f>
        <v>2800</v>
      </c>
      <c r="AR26" s="84">
        <f t="shared" si="8"/>
        <v>1</v>
      </c>
      <c r="AS26" s="16" t="s">
        <v>91</v>
      </c>
    </row>
    <row r="27" spans="1:45" s="25" customFormat="1" ht="232.5">
      <c r="A27" s="17">
        <v>4</v>
      </c>
      <c r="B27" s="16" t="s">
        <v>53</v>
      </c>
      <c r="C27" s="16" t="s">
        <v>165</v>
      </c>
      <c r="D27" s="21" t="s">
        <v>194</v>
      </c>
      <c r="E27" s="16" t="s">
        <v>195</v>
      </c>
      <c r="F27" s="16" t="s">
        <v>57</v>
      </c>
      <c r="G27" s="16" t="s">
        <v>196</v>
      </c>
      <c r="H27" s="16" t="s">
        <v>197</v>
      </c>
      <c r="I27" s="16" t="s">
        <v>60</v>
      </c>
      <c r="J27" s="16" t="s">
        <v>170</v>
      </c>
      <c r="K27" s="16" t="s">
        <v>198</v>
      </c>
      <c r="L27" s="34">
        <v>6</v>
      </c>
      <c r="M27" s="34">
        <v>9</v>
      </c>
      <c r="N27" s="34">
        <v>15</v>
      </c>
      <c r="O27" s="34">
        <v>10</v>
      </c>
      <c r="P27" s="16">
        <f t="shared" si="10"/>
        <v>40</v>
      </c>
      <c r="Q27" s="16" t="s">
        <v>79</v>
      </c>
      <c r="R27" s="16" t="s">
        <v>199</v>
      </c>
      <c r="S27" s="16" t="s">
        <v>200</v>
      </c>
      <c r="T27" s="16" t="s">
        <v>174</v>
      </c>
      <c r="U27" s="16" t="s">
        <v>175</v>
      </c>
      <c r="V27" s="98">
        <v>6</v>
      </c>
      <c r="W27" s="17">
        <v>0</v>
      </c>
      <c r="X27" s="17">
        <f t="shared" si="4"/>
        <v>0</v>
      </c>
      <c r="Y27" s="16" t="s">
        <v>201</v>
      </c>
      <c r="Z27" s="16" t="s">
        <v>177</v>
      </c>
      <c r="AA27" s="62">
        <f t="shared" si="0"/>
        <v>9</v>
      </c>
      <c r="AB27" s="27">
        <v>0</v>
      </c>
      <c r="AC27" s="102">
        <f t="shared" si="5"/>
        <v>0</v>
      </c>
      <c r="AD27" s="16" t="s">
        <v>202</v>
      </c>
      <c r="AE27" s="16" t="s">
        <v>179</v>
      </c>
      <c r="AF27" s="24">
        <f t="shared" si="1"/>
        <v>15</v>
      </c>
      <c r="AG27" s="16">
        <v>1</v>
      </c>
      <c r="AH27" s="102">
        <f t="shared" si="6"/>
        <v>6.6666666666666666E-2</v>
      </c>
      <c r="AI27" s="16" t="s">
        <v>203</v>
      </c>
      <c r="AJ27" s="16" t="s">
        <v>204</v>
      </c>
      <c r="AK27" s="24">
        <f t="shared" si="2"/>
        <v>10</v>
      </c>
      <c r="AL27" s="16">
        <v>41</v>
      </c>
      <c r="AM27" s="102">
        <f t="shared" si="7"/>
        <v>1</v>
      </c>
      <c r="AN27" s="16" t="s">
        <v>205</v>
      </c>
      <c r="AO27" s="16" t="s">
        <v>206</v>
      </c>
      <c r="AP27" s="17">
        <f t="shared" si="3"/>
        <v>40</v>
      </c>
      <c r="AQ27" s="17">
        <f t="shared" si="11"/>
        <v>42</v>
      </c>
      <c r="AR27" s="84">
        <f t="shared" si="8"/>
        <v>1</v>
      </c>
      <c r="AS27" s="16" t="s">
        <v>91</v>
      </c>
    </row>
    <row r="28" spans="1:45" s="25" customFormat="1" ht="232.5">
      <c r="A28" s="17">
        <v>4</v>
      </c>
      <c r="B28" s="16" t="s">
        <v>53</v>
      </c>
      <c r="C28" s="16" t="s">
        <v>165</v>
      </c>
      <c r="D28" s="21" t="s">
        <v>207</v>
      </c>
      <c r="E28" s="16" t="s">
        <v>208</v>
      </c>
      <c r="F28" s="16" t="s">
        <v>121</v>
      </c>
      <c r="G28" s="16" t="s">
        <v>209</v>
      </c>
      <c r="H28" s="16" t="s">
        <v>210</v>
      </c>
      <c r="I28" s="16" t="s">
        <v>60</v>
      </c>
      <c r="J28" s="16" t="s">
        <v>170</v>
      </c>
      <c r="K28" s="16" t="s">
        <v>211</v>
      </c>
      <c r="L28" s="16">
        <v>6</v>
      </c>
      <c r="M28" s="16">
        <v>9</v>
      </c>
      <c r="N28" s="16">
        <v>12</v>
      </c>
      <c r="O28" s="16">
        <v>7</v>
      </c>
      <c r="P28" s="16">
        <f t="shared" si="10"/>
        <v>34</v>
      </c>
      <c r="Q28" s="16" t="s">
        <v>79</v>
      </c>
      <c r="R28" s="16" t="s">
        <v>199</v>
      </c>
      <c r="S28" s="16" t="s">
        <v>200</v>
      </c>
      <c r="T28" s="16" t="s">
        <v>174</v>
      </c>
      <c r="U28" s="16" t="s">
        <v>175</v>
      </c>
      <c r="V28" s="17">
        <v>6</v>
      </c>
      <c r="W28" s="17">
        <v>0</v>
      </c>
      <c r="X28" s="17">
        <f t="shared" si="4"/>
        <v>0</v>
      </c>
      <c r="Y28" s="16" t="s">
        <v>201</v>
      </c>
      <c r="Z28" s="16" t="s">
        <v>177</v>
      </c>
      <c r="AA28" s="62">
        <f t="shared" si="0"/>
        <v>9</v>
      </c>
      <c r="AB28" s="27">
        <v>0</v>
      </c>
      <c r="AC28" s="102">
        <f t="shared" si="5"/>
        <v>0</v>
      </c>
      <c r="AD28" s="16" t="s">
        <v>202</v>
      </c>
      <c r="AE28" s="16" t="s">
        <v>179</v>
      </c>
      <c r="AF28" s="24">
        <f t="shared" si="1"/>
        <v>12</v>
      </c>
      <c r="AG28" s="16">
        <v>0</v>
      </c>
      <c r="AH28" s="102">
        <f t="shared" si="6"/>
        <v>0</v>
      </c>
      <c r="AI28" s="16" t="s">
        <v>212</v>
      </c>
      <c r="AJ28" s="16" t="s">
        <v>204</v>
      </c>
      <c r="AK28" s="24">
        <f t="shared" si="2"/>
        <v>7</v>
      </c>
      <c r="AL28" s="16">
        <v>35</v>
      </c>
      <c r="AM28" s="102">
        <f t="shared" si="7"/>
        <v>1</v>
      </c>
      <c r="AN28" s="16" t="s">
        <v>213</v>
      </c>
      <c r="AO28" s="16" t="s">
        <v>206</v>
      </c>
      <c r="AP28" s="17">
        <f t="shared" si="3"/>
        <v>34</v>
      </c>
      <c r="AQ28" s="17">
        <f t="shared" si="11"/>
        <v>35</v>
      </c>
      <c r="AR28" s="84">
        <f>IF(AQ28/AP28&gt;100%,100%,AQ28/AP28)</f>
        <v>1</v>
      </c>
      <c r="AS28" s="16" t="s">
        <v>91</v>
      </c>
    </row>
    <row r="29" spans="1:45" s="25" customFormat="1" ht="166.5">
      <c r="A29" s="17">
        <v>4</v>
      </c>
      <c r="B29" s="16" t="s">
        <v>53</v>
      </c>
      <c r="C29" s="16" t="s">
        <v>165</v>
      </c>
      <c r="D29" s="21" t="s">
        <v>214</v>
      </c>
      <c r="E29" s="16" t="s">
        <v>215</v>
      </c>
      <c r="F29" s="16" t="s">
        <v>121</v>
      </c>
      <c r="G29" s="16" t="s">
        <v>216</v>
      </c>
      <c r="H29" s="16" t="s">
        <v>217</v>
      </c>
      <c r="I29" s="16" t="s">
        <v>60</v>
      </c>
      <c r="J29" s="16" t="s">
        <v>170</v>
      </c>
      <c r="K29" s="16" t="s">
        <v>218</v>
      </c>
      <c r="L29" s="16">
        <v>13</v>
      </c>
      <c r="M29" s="16">
        <v>21</v>
      </c>
      <c r="N29" s="16">
        <v>21</v>
      </c>
      <c r="O29" s="16">
        <v>20</v>
      </c>
      <c r="P29" s="16">
        <f t="shared" si="10"/>
        <v>75</v>
      </c>
      <c r="Q29" s="16" t="s">
        <v>79</v>
      </c>
      <c r="R29" s="16" t="s">
        <v>219</v>
      </c>
      <c r="S29" s="16" t="s">
        <v>220</v>
      </c>
      <c r="T29" s="16" t="s">
        <v>174</v>
      </c>
      <c r="U29" s="16" t="s">
        <v>161</v>
      </c>
      <c r="V29" s="17">
        <v>13</v>
      </c>
      <c r="W29" s="17">
        <v>1</v>
      </c>
      <c r="X29" s="96">
        <f t="shared" si="4"/>
        <v>7.6923076923076927E-2</v>
      </c>
      <c r="Y29" s="16" t="s">
        <v>221</v>
      </c>
      <c r="Z29" s="16"/>
      <c r="AA29" s="62">
        <f t="shared" si="0"/>
        <v>21</v>
      </c>
      <c r="AB29" s="16">
        <v>53</v>
      </c>
      <c r="AC29" s="102">
        <f t="shared" si="5"/>
        <v>1</v>
      </c>
      <c r="AD29" s="16" t="s">
        <v>222</v>
      </c>
      <c r="AE29" s="16" t="s">
        <v>223</v>
      </c>
      <c r="AF29" s="24">
        <f t="shared" si="1"/>
        <v>21</v>
      </c>
      <c r="AG29" s="16">
        <v>25</v>
      </c>
      <c r="AH29" s="102">
        <f t="shared" si="6"/>
        <v>1</v>
      </c>
      <c r="AI29" s="16" t="s">
        <v>224</v>
      </c>
      <c r="AJ29" s="16" t="s">
        <v>225</v>
      </c>
      <c r="AK29" s="24">
        <f t="shared" si="2"/>
        <v>20</v>
      </c>
      <c r="AL29" s="16">
        <v>61</v>
      </c>
      <c r="AM29" s="102">
        <f t="shared" si="7"/>
        <v>1</v>
      </c>
      <c r="AN29" s="16" t="s">
        <v>226</v>
      </c>
      <c r="AO29" s="16" t="s">
        <v>219</v>
      </c>
      <c r="AP29" s="17">
        <f t="shared" si="3"/>
        <v>75</v>
      </c>
      <c r="AQ29" s="17">
        <f>SUM(W29,AB29,AG29,AL29)</f>
        <v>140</v>
      </c>
      <c r="AR29" s="84">
        <f t="shared" si="8"/>
        <v>1</v>
      </c>
      <c r="AS29" s="16" t="s">
        <v>91</v>
      </c>
    </row>
    <row r="30" spans="1:45" s="25" customFormat="1" ht="166.5">
      <c r="A30" s="17">
        <v>4</v>
      </c>
      <c r="B30" s="16" t="s">
        <v>53</v>
      </c>
      <c r="C30" s="16" t="s">
        <v>165</v>
      </c>
      <c r="D30" s="21" t="s">
        <v>227</v>
      </c>
      <c r="E30" s="16" t="s">
        <v>228</v>
      </c>
      <c r="F30" s="16" t="s">
        <v>121</v>
      </c>
      <c r="G30" s="16" t="s">
        <v>229</v>
      </c>
      <c r="H30" s="16" t="s">
        <v>230</v>
      </c>
      <c r="I30" s="16" t="s">
        <v>60</v>
      </c>
      <c r="J30" s="16" t="s">
        <v>170</v>
      </c>
      <c r="K30" s="16" t="s">
        <v>218</v>
      </c>
      <c r="L30" s="16">
        <v>46</v>
      </c>
      <c r="M30" s="16">
        <v>70</v>
      </c>
      <c r="N30" s="16">
        <v>77</v>
      </c>
      <c r="O30" s="16">
        <v>77</v>
      </c>
      <c r="P30" s="16">
        <f t="shared" si="10"/>
        <v>270</v>
      </c>
      <c r="Q30" s="16" t="s">
        <v>79</v>
      </c>
      <c r="R30" s="16" t="s">
        <v>231</v>
      </c>
      <c r="S30" s="16" t="s">
        <v>220</v>
      </c>
      <c r="T30" s="16" t="s">
        <v>174</v>
      </c>
      <c r="U30" s="16" t="s">
        <v>161</v>
      </c>
      <c r="V30" s="17">
        <v>46</v>
      </c>
      <c r="W30" s="17">
        <v>84</v>
      </c>
      <c r="X30" s="96">
        <f t="shared" si="4"/>
        <v>1</v>
      </c>
      <c r="Y30" s="16" t="s">
        <v>232</v>
      </c>
      <c r="Z30" s="16"/>
      <c r="AA30" s="62">
        <f t="shared" si="0"/>
        <v>70</v>
      </c>
      <c r="AB30" s="16">
        <v>79</v>
      </c>
      <c r="AC30" s="102">
        <f t="shared" si="5"/>
        <v>1</v>
      </c>
      <c r="AD30" s="16" t="s">
        <v>222</v>
      </c>
      <c r="AE30" s="16" t="s">
        <v>223</v>
      </c>
      <c r="AF30" s="24">
        <f t="shared" si="1"/>
        <v>77</v>
      </c>
      <c r="AG30" s="16">
        <v>45</v>
      </c>
      <c r="AH30" s="102">
        <f t="shared" si="6"/>
        <v>0.58441558441558439</v>
      </c>
      <c r="AI30" s="16" t="s">
        <v>233</v>
      </c>
      <c r="AJ30" s="16" t="s">
        <v>234</v>
      </c>
      <c r="AK30" s="24">
        <f t="shared" si="2"/>
        <v>77</v>
      </c>
      <c r="AL30" s="16">
        <v>154</v>
      </c>
      <c r="AM30" s="114">
        <f t="shared" si="7"/>
        <v>1</v>
      </c>
      <c r="AN30" s="16" t="s">
        <v>235</v>
      </c>
      <c r="AO30" s="16" t="s">
        <v>231</v>
      </c>
      <c r="AP30" s="17">
        <f t="shared" si="3"/>
        <v>270</v>
      </c>
      <c r="AQ30" s="17">
        <f t="shared" si="11"/>
        <v>362</v>
      </c>
      <c r="AR30" s="84">
        <f t="shared" si="8"/>
        <v>1</v>
      </c>
      <c r="AS30" s="16" t="s">
        <v>91</v>
      </c>
    </row>
    <row r="31" spans="1:45" s="25" customFormat="1" ht="166.5">
      <c r="A31" s="17">
        <v>4</v>
      </c>
      <c r="B31" s="16" t="s">
        <v>53</v>
      </c>
      <c r="C31" s="16" t="s">
        <v>165</v>
      </c>
      <c r="D31" s="21" t="s">
        <v>236</v>
      </c>
      <c r="E31" s="16" t="s">
        <v>237</v>
      </c>
      <c r="F31" s="16" t="s">
        <v>121</v>
      </c>
      <c r="G31" s="16" t="s">
        <v>238</v>
      </c>
      <c r="H31" s="16" t="s">
        <v>239</v>
      </c>
      <c r="I31" s="16" t="s">
        <v>60</v>
      </c>
      <c r="J31" s="16" t="s">
        <v>170</v>
      </c>
      <c r="K31" s="16" t="s">
        <v>218</v>
      </c>
      <c r="L31" s="16">
        <v>13</v>
      </c>
      <c r="M31" s="16">
        <v>27</v>
      </c>
      <c r="N31" s="16">
        <v>27</v>
      </c>
      <c r="O31" s="16">
        <v>19</v>
      </c>
      <c r="P31" s="16">
        <f t="shared" si="10"/>
        <v>86</v>
      </c>
      <c r="Q31" s="16" t="s">
        <v>79</v>
      </c>
      <c r="R31" s="16" t="s">
        <v>240</v>
      </c>
      <c r="S31" s="16" t="s">
        <v>220</v>
      </c>
      <c r="T31" s="16" t="s">
        <v>174</v>
      </c>
      <c r="U31" s="16" t="s">
        <v>161</v>
      </c>
      <c r="V31" s="17">
        <v>13</v>
      </c>
      <c r="W31" s="17">
        <v>0</v>
      </c>
      <c r="X31" s="17">
        <f t="shared" si="4"/>
        <v>0</v>
      </c>
      <c r="Y31" s="16" t="s">
        <v>241</v>
      </c>
      <c r="Z31" s="16"/>
      <c r="AA31" s="62">
        <f t="shared" si="0"/>
        <v>27</v>
      </c>
      <c r="AB31" s="16">
        <v>10</v>
      </c>
      <c r="AC31" s="102">
        <f t="shared" si="5"/>
        <v>0.37037037037037035</v>
      </c>
      <c r="AD31" s="16" t="s">
        <v>242</v>
      </c>
      <c r="AE31" s="16" t="s">
        <v>223</v>
      </c>
      <c r="AF31" s="24">
        <f t="shared" si="1"/>
        <v>27</v>
      </c>
      <c r="AG31" s="16">
        <v>16</v>
      </c>
      <c r="AH31" s="102">
        <f t="shared" si="6"/>
        <v>0.59259259259259256</v>
      </c>
      <c r="AI31" s="16" t="s">
        <v>243</v>
      </c>
      <c r="AJ31" s="16" t="s">
        <v>244</v>
      </c>
      <c r="AK31" s="24">
        <f t="shared" si="2"/>
        <v>19</v>
      </c>
      <c r="AL31" s="16">
        <v>87</v>
      </c>
      <c r="AM31" s="114">
        <f t="shared" si="7"/>
        <v>1</v>
      </c>
      <c r="AN31" s="16" t="s">
        <v>245</v>
      </c>
      <c r="AO31" s="16" t="s">
        <v>240</v>
      </c>
      <c r="AP31" s="17">
        <f t="shared" si="3"/>
        <v>86</v>
      </c>
      <c r="AQ31" s="17">
        <f t="shared" si="11"/>
        <v>113</v>
      </c>
      <c r="AR31" s="84">
        <f t="shared" si="8"/>
        <v>1</v>
      </c>
      <c r="AS31" s="16" t="s">
        <v>91</v>
      </c>
    </row>
    <row r="32" spans="1:45" s="5" customFormat="1" ht="15.75">
      <c r="A32" s="10"/>
      <c r="B32" s="10"/>
      <c r="C32" s="10"/>
      <c r="D32" s="10"/>
      <c r="E32" s="13" t="s">
        <v>246</v>
      </c>
      <c r="F32" s="10"/>
      <c r="G32" s="10"/>
      <c r="H32" s="10"/>
      <c r="I32" s="10"/>
      <c r="J32" s="10"/>
      <c r="K32" s="10"/>
      <c r="L32" s="14"/>
      <c r="M32" s="14"/>
      <c r="N32" s="14"/>
      <c r="O32" s="14"/>
      <c r="P32" s="14"/>
      <c r="Q32" s="10"/>
      <c r="R32" s="10"/>
      <c r="S32" s="10"/>
      <c r="T32" s="10"/>
      <c r="U32" s="10"/>
      <c r="V32" s="85"/>
      <c r="W32" s="85"/>
      <c r="X32" s="86">
        <f>AVERAGE(X16:X31)*80%</f>
        <v>0.33296153846153853</v>
      </c>
      <c r="Y32" s="14"/>
      <c r="Z32" s="73"/>
      <c r="AA32" s="14"/>
      <c r="AB32" s="14"/>
      <c r="AC32" s="103">
        <f>AVERAGE(AC16:AC31)*80%</f>
        <v>0.40070857142857141</v>
      </c>
      <c r="AD32" s="14"/>
      <c r="AE32" s="14"/>
      <c r="AF32" s="14"/>
      <c r="AG32" s="14"/>
      <c r="AH32" s="105">
        <f>AVERAGE(AH16:AH31)*80%</f>
        <v>0.4757901118587784</v>
      </c>
      <c r="AI32" s="14"/>
      <c r="AJ32" s="14"/>
      <c r="AK32" s="14"/>
      <c r="AL32" s="14"/>
      <c r="AM32" s="105">
        <f>AVERAGE(AM16:AM31)*80%</f>
        <v>0.77112852564102574</v>
      </c>
      <c r="AN32" s="10"/>
      <c r="AO32" s="10"/>
      <c r="AP32" s="85"/>
      <c r="AQ32" s="85"/>
      <c r="AR32" s="86">
        <f>AVERAGE(AR16:AR31)*80%</f>
        <v>0.70574103036513758</v>
      </c>
      <c r="AS32" s="10"/>
    </row>
    <row r="33" spans="1:45" s="48" customFormat="1" ht="105" customHeight="1">
      <c r="A33" s="29">
        <v>7</v>
      </c>
      <c r="B33" s="22" t="s">
        <v>247</v>
      </c>
      <c r="C33" s="22" t="s">
        <v>248</v>
      </c>
      <c r="D33" s="35" t="s">
        <v>249</v>
      </c>
      <c r="E33" s="36" t="s">
        <v>250</v>
      </c>
      <c r="F33" s="36" t="s">
        <v>251</v>
      </c>
      <c r="G33" s="36" t="s">
        <v>252</v>
      </c>
      <c r="H33" s="36" t="s">
        <v>253</v>
      </c>
      <c r="I33" s="37" t="s">
        <v>254</v>
      </c>
      <c r="J33" s="36" t="s">
        <v>255</v>
      </c>
      <c r="K33" s="36" t="s">
        <v>256</v>
      </c>
      <c r="L33" s="38" t="s">
        <v>68</v>
      </c>
      <c r="M33" s="39">
        <v>0.8</v>
      </c>
      <c r="N33" s="38" t="s">
        <v>68</v>
      </c>
      <c r="O33" s="40">
        <v>0.8</v>
      </c>
      <c r="P33" s="40">
        <v>0.8</v>
      </c>
      <c r="Q33" s="41" t="s">
        <v>257</v>
      </c>
      <c r="R33" s="41" t="s">
        <v>258</v>
      </c>
      <c r="S33" s="36" t="s">
        <v>259</v>
      </c>
      <c r="T33" s="36" t="s">
        <v>260</v>
      </c>
      <c r="U33" s="42" t="s">
        <v>261</v>
      </c>
      <c r="V33" s="99" t="s">
        <v>68</v>
      </c>
      <c r="W33" s="29" t="s">
        <v>68</v>
      </c>
      <c r="X33" s="100" t="s">
        <v>68</v>
      </c>
      <c r="Y33" s="22" t="s">
        <v>69</v>
      </c>
      <c r="Z33" s="22" t="s">
        <v>68</v>
      </c>
      <c r="AA33" s="26">
        <f>M33</f>
        <v>0.8</v>
      </c>
      <c r="AB33" s="45">
        <v>0.7</v>
      </c>
      <c r="AC33" s="46">
        <f t="shared" ref="AC33:AC39" si="12">IF(AB33/AA33&gt;100%,100%,AB33/AA33)</f>
        <v>0.87499999999999989</v>
      </c>
      <c r="AD33" s="22" t="s">
        <v>262</v>
      </c>
      <c r="AE33" s="22" t="s">
        <v>263</v>
      </c>
      <c r="AF33" s="43" t="s">
        <v>68</v>
      </c>
      <c r="AG33" s="22" t="s">
        <v>68</v>
      </c>
      <c r="AH33" s="22" t="s">
        <v>68</v>
      </c>
      <c r="AI33" s="22" t="s">
        <v>68</v>
      </c>
      <c r="AJ33" s="22" t="s">
        <v>68</v>
      </c>
      <c r="AK33" s="44">
        <f>O33</f>
        <v>0.8</v>
      </c>
      <c r="AL33" s="47">
        <v>1</v>
      </c>
      <c r="AM33" s="46">
        <f t="shared" ref="AM33:AM39" si="13">IF(AL33/AK33&gt;100%,100%,AL33/AK33)</f>
        <v>1</v>
      </c>
      <c r="AN33" s="22" t="s">
        <v>264</v>
      </c>
      <c r="AO33" s="41" t="s">
        <v>258</v>
      </c>
      <c r="AP33" s="67">
        <f>P33</f>
        <v>0.8</v>
      </c>
      <c r="AQ33" s="87">
        <f>AVERAGE(AB33,AL33)</f>
        <v>0.85</v>
      </c>
      <c r="AR33" s="46">
        <f t="shared" ref="AR33:AR39" si="14">IF(AQ33/AP33&gt;100%,100%,AQ33/AP33)</f>
        <v>1</v>
      </c>
      <c r="AS33" s="22" t="s">
        <v>91</v>
      </c>
    </row>
    <row r="34" spans="1:45" s="48" customFormat="1" ht="99.75">
      <c r="A34" s="29">
        <v>7</v>
      </c>
      <c r="B34" s="22" t="s">
        <v>247</v>
      </c>
      <c r="C34" s="22" t="s">
        <v>248</v>
      </c>
      <c r="D34" s="49" t="s">
        <v>265</v>
      </c>
      <c r="E34" s="41" t="s">
        <v>266</v>
      </c>
      <c r="F34" s="41" t="s">
        <v>251</v>
      </c>
      <c r="G34" s="41" t="s">
        <v>267</v>
      </c>
      <c r="H34" s="41" t="s">
        <v>268</v>
      </c>
      <c r="I34" s="41" t="s">
        <v>269</v>
      </c>
      <c r="J34" s="41" t="s">
        <v>255</v>
      </c>
      <c r="K34" s="41" t="s">
        <v>270</v>
      </c>
      <c r="L34" s="50">
        <v>1</v>
      </c>
      <c r="M34" s="50">
        <v>1</v>
      </c>
      <c r="N34" s="50">
        <v>1</v>
      </c>
      <c r="O34" s="51">
        <v>1</v>
      </c>
      <c r="P34" s="51">
        <v>1</v>
      </c>
      <c r="Q34" s="41" t="s">
        <v>257</v>
      </c>
      <c r="R34" s="41" t="s">
        <v>271</v>
      </c>
      <c r="S34" s="41" t="s">
        <v>272</v>
      </c>
      <c r="T34" s="36" t="s">
        <v>260</v>
      </c>
      <c r="U34" s="42" t="s">
        <v>273</v>
      </c>
      <c r="V34" s="68">
        <v>1</v>
      </c>
      <c r="W34" s="68">
        <v>0.5</v>
      </c>
      <c r="X34" s="46">
        <f t="shared" ref="X34:X39" si="15">IF(W34/V34&gt;100%,100%,W34/V34)</f>
        <v>0.5</v>
      </c>
      <c r="Y34" s="22" t="s">
        <v>274</v>
      </c>
      <c r="Z34" s="22" t="s">
        <v>275</v>
      </c>
      <c r="AA34" s="26">
        <f t="shared" ref="AA34:AA39" si="16">M34</f>
        <v>1</v>
      </c>
      <c r="AB34" s="104">
        <v>0.68420000000000003</v>
      </c>
      <c r="AC34" s="46">
        <f t="shared" si="12"/>
        <v>0.68420000000000003</v>
      </c>
      <c r="AD34" s="22" t="s">
        <v>276</v>
      </c>
      <c r="AE34" s="22" t="s">
        <v>277</v>
      </c>
      <c r="AF34" s="44">
        <f>N34</f>
        <v>1</v>
      </c>
      <c r="AG34" s="47">
        <v>0.57140000000000002</v>
      </c>
      <c r="AH34" s="46">
        <f t="shared" ref="AH34:AH36" si="17">IF(AG34/AF34&gt;100%,100%,AG34/AF34)</f>
        <v>0.57140000000000002</v>
      </c>
      <c r="AI34" s="22" t="s">
        <v>278</v>
      </c>
      <c r="AJ34" s="22" t="s">
        <v>279</v>
      </c>
      <c r="AK34" s="44">
        <f t="shared" ref="AK34:AK39" si="18">O34</f>
        <v>1</v>
      </c>
      <c r="AL34" s="47">
        <v>0.83330000000000004</v>
      </c>
      <c r="AM34" s="46">
        <f t="shared" si="13"/>
        <v>0.83330000000000004</v>
      </c>
      <c r="AN34" s="22" t="s">
        <v>280</v>
      </c>
      <c r="AO34" s="22" t="s">
        <v>281</v>
      </c>
      <c r="AP34" s="67">
        <f t="shared" ref="AP34:AP39" si="19">P34</f>
        <v>1</v>
      </c>
      <c r="AQ34" s="87">
        <f>AVERAGE(W34,AB34,AG34,AL34)</f>
        <v>0.64722500000000005</v>
      </c>
      <c r="AR34" s="46">
        <f t="shared" si="14"/>
        <v>0.64722500000000005</v>
      </c>
      <c r="AS34" s="22" t="s">
        <v>282</v>
      </c>
    </row>
    <row r="35" spans="1:45" s="48" customFormat="1" ht="182.25">
      <c r="A35" s="29">
        <v>7</v>
      </c>
      <c r="B35" s="22" t="s">
        <v>247</v>
      </c>
      <c r="C35" s="22" t="s">
        <v>283</v>
      </c>
      <c r="D35" s="49" t="s">
        <v>284</v>
      </c>
      <c r="E35" s="41" t="s">
        <v>285</v>
      </c>
      <c r="F35" s="41" t="s">
        <v>251</v>
      </c>
      <c r="G35" s="41" t="s">
        <v>286</v>
      </c>
      <c r="H35" s="41" t="s">
        <v>287</v>
      </c>
      <c r="I35" s="41" t="s">
        <v>269</v>
      </c>
      <c r="J35" s="41" t="s">
        <v>255</v>
      </c>
      <c r="K35" s="41" t="s">
        <v>288</v>
      </c>
      <c r="L35" s="38" t="s">
        <v>68</v>
      </c>
      <c r="M35" s="39">
        <v>1</v>
      </c>
      <c r="N35" s="39">
        <v>1</v>
      </c>
      <c r="O35" s="40">
        <v>1</v>
      </c>
      <c r="P35" s="40">
        <v>1</v>
      </c>
      <c r="Q35" s="41" t="s">
        <v>257</v>
      </c>
      <c r="R35" s="41" t="s">
        <v>289</v>
      </c>
      <c r="S35" s="41" t="s">
        <v>290</v>
      </c>
      <c r="T35" s="36" t="s">
        <v>260</v>
      </c>
      <c r="U35" s="42" t="s">
        <v>291</v>
      </c>
      <c r="V35" s="68" t="s">
        <v>68</v>
      </c>
      <c r="W35" s="29" t="s">
        <v>68</v>
      </c>
      <c r="X35" s="29" t="s">
        <v>68</v>
      </c>
      <c r="Y35" s="22" t="s">
        <v>69</v>
      </c>
      <c r="Z35" s="22" t="s">
        <v>68</v>
      </c>
      <c r="AA35" s="26">
        <f t="shared" si="16"/>
        <v>1</v>
      </c>
      <c r="AB35" s="107">
        <v>1</v>
      </c>
      <c r="AC35" s="108">
        <f t="shared" si="12"/>
        <v>1</v>
      </c>
      <c r="AD35" s="23" t="s">
        <v>292</v>
      </c>
      <c r="AE35" s="22" t="s">
        <v>293</v>
      </c>
      <c r="AF35" s="44">
        <f t="shared" ref="AF35:AF36" si="20">N35</f>
        <v>1</v>
      </c>
      <c r="AG35" s="47">
        <v>1</v>
      </c>
      <c r="AH35" s="46">
        <f t="shared" si="17"/>
        <v>1</v>
      </c>
      <c r="AI35" s="22" t="s">
        <v>289</v>
      </c>
      <c r="AJ35" s="22" t="s">
        <v>294</v>
      </c>
      <c r="AK35" s="44">
        <f t="shared" si="18"/>
        <v>1</v>
      </c>
      <c r="AL35" s="47">
        <v>1</v>
      </c>
      <c r="AM35" s="46">
        <f t="shared" si="13"/>
        <v>1</v>
      </c>
      <c r="AN35" s="22" t="s">
        <v>295</v>
      </c>
      <c r="AO35" s="22" t="s">
        <v>296</v>
      </c>
      <c r="AP35" s="67">
        <f t="shared" si="19"/>
        <v>1</v>
      </c>
      <c r="AQ35" s="87">
        <f>AVERAGE(AB35,AG35,AL35)</f>
        <v>1</v>
      </c>
      <c r="AR35" s="46">
        <f t="shared" si="14"/>
        <v>1</v>
      </c>
      <c r="AS35" s="22" t="s">
        <v>91</v>
      </c>
    </row>
    <row r="36" spans="1:45" s="48" customFormat="1" ht="99.75">
      <c r="A36" s="29">
        <v>7</v>
      </c>
      <c r="B36" s="22" t="s">
        <v>247</v>
      </c>
      <c r="C36" s="22" t="s">
        <v>248</v>
      </c>
      <c r="D36" s="49" t="s">
        <v>297</v>
      </c>
      <c r="E36" s="41" t="s">
        <v>298</v>
      </c>
      <c r="F36" s="41" t="s">
        <v>251</v>
      </c>
      <c r="G36" s="41" t="s">
        <v>299</v>
      </c>
      <c r="H36" s="41" t="s">
        <v>300</v>
      </c>
      <c r="I36" s="41" t="s">
        <v>269</v>
      </c>
      <c r="J36" s="41" t="s">
        <v>124</v>
      </c>
      <c r="K36" s="41" t="s">
        <v>299</v>
      </c>
      <c r="L36" s="39">
        <v>1</v>
      </c>
      <c r="M36" s="38" t="s">
        <v>68</v>
      </c>
      <c r="N36" s="39">
        <v>1</v>
      </c>
      <c r="O36" s="40" t="s">
        <v>68</v>
      </c>
      <c r="P36" s="40">
        <v>1</v>
      </c>
      <c r="Q36" s="41" t="s">
        <v>79</v>
      </c>
      <c r="R36" s="41" t="s">
        <v>301</v>
      </c>
      <c r="S36" s="41" t="s">
        <v>301</v>
      </c>
      <c r="T36" s="36" t="s">
        <v>260</v>
      </c>
      <c r="U36" s="42" t="s">
        <v>273</v>
      </c>
      <c r="V36" s="68">
        <v>1</v>
      </c>
      <c r="W36" s="68">
        <v>1</v>
      </c>
      <c r="X36" s="46">
        <f t="shared" si="15"/>
        <v>1</v>
      </c>
      <c r="Y36" s="22" t="s">
        <v>302</v>
      </c>
      <c r="Z36" s="22" t="s">
        <v>303</v>
      </c>
      <c r="AA36" s="26" t="str">
        <f t="shared" si="16"/>
        <v>No programada</v>
      </c>
      <c r="AB36" s="47" t="s">
        <v>70</v>
      </c>
      <c r="AC36" s="46" t="s">
        <v>70</v>
      </c>
      <c r="AD36" s="22" t="s">
        <v>71</v>
      </c>
      <c r="AE36" s="22" t="s">
        <v>71</v>
      </c>
      <c r="AF36" s="44">
        <f t="shared" si="20"/>
        <v>1</v>
      </c>
      <c r="AG36" s="47">
        <v>1</v>
      </c>
      <c r="AH36" s="46">
        <f t="shared" si="17"/>
        <v>1</v>
      </c>
      <c r="AI36" s="22" t="s">
        <v>304</v>
      </c>
      <c r="AJ36" s="22" t="s">
        <v>305</v>
      </c>
      <c r="AK36" s="44" t="str">
        <f t="shared" si="18"/>
        <v>No programada</v>
      </c>
      <c r="AL36" s="26" t="s">
        <v>68</v>
      </c>
      <c r="AM36" s="26" t="s">
        <v>68</v>
      </c>
      <c r="AN36" s="26" t="s">
        <v>68</v>
      </c>
      <c r="AO36" s="26" t="s">
        <v>68</v>
      </c>
      <c r="AP36" s="67">
        <f t="shared" si="19"/>
        <v>1</v>
      </c>
      <c r="AQ36" s="89">
        <f>AVERAGE(W36,AG36)</f>
        <v>1</v>
      </c>
      <c r="AR36" s="108">
        <f t="shared" si="14"/>
        <v>1</v>
      </c>
      <c r="AS36" s="22" t="s">
        <v>91</v>
      </c>
    </row>
    <row r="37" spans="1:45" s="48" customFormat="1" ht="99.75">
      <c r="A37" s="29">
        <v>7</v>
      </c>
      <c r="B37" s="22" t="s">
        <v>247</v>
      </c>
      <c r="C37" s="22" t="s">
        <v>248</v>
      </c>
      <c r="D37" s="49" t="s">
        <v>306</v>
      </c>
      <c r="E37" s="22" t="s">
        <v>307</v>
      </c>
      <c r="F37" s="22" t="s">
        <v>251</v>
      </c>
      <c r="G37" s="22" t="s">
        <v>308</v>
      </c>
      <c r="H37" s="22" t="s">
        <v>309</v>
      </c>
      <c r="I37" s="22" t="s">
        <v>127</v>
      </c>
      <c r="J37" s="23" t="s">
        <v>170</v>
      </c>
      <c r="K37" s="22" t="s">
        <v>308</v>
      </c>
      <c r="L37" s="52">
        <v>0</v>
      </c>
      <c r="M37" s="52">
        <v>1</v>
      </c>
      <c r="N37" s="52">
        <v>0</v>
      </c>
      <c r="O37" s="52">
        <v>1</v>
      </c>
      <c r="P37" s="52">
        <v>2</v>
      </c>
      <c r="Q37" s="22" t="s">
        <v>79</v>
      </c>
      <c r="R37" s="53" t="s">
        <v>301</v>
      </c>
      <c r="S37" s="53" t="s">
        <v>301</v>
      </c>
      <c r="T37" s="22" t="s">
        <v>310</v>
      </c>
      <c r="U37" s="54" t="s">
        <v>68</v>
      </c>
      <c r="V37" s="99" t="s">
        <v>68</v>
      </c>
      <c r="W37" s="99" t="s">
        <v>68</v>
      </c>
      <c r="X37" s="99" t="s">
        <v>68</v>
      </c>
      <c r="Y37" s="22" t="s">
        <v>69</v>
      </c>
      <c r="Z37" s="54" t="s">
        <v>68</v>
      </c>
      <c r="AA37" s="63">
        <f t="shared" si="16"/>
        <v>1</v>
      </c>
      <c r="AB37" s="104">
        <v>1</v>
      </c>
      <c r="AC37" s="108">
        <f t="shared" si="12"/>
        <v>1</v>
      </c>
      <c r="AD37" s="23" t="s">
        <v>311</v>
      </c>
      <c r="AE37" s="54" t="s">
        <v>312</v>
      </c>
      <c r="AF37" s="54" t="s">
        <v>68</v>
      </c>
      <c r="AG37" s="54" t="s">
        <v>68</v>
      </c>
      <c r="AH37" s="54" t="s">
        <v>68</v>
      </c>
      <c r="AI37" s="54" t="s">
        <v>68</v>
      </c>
      <c r="AJ37" s="55" t="s">
        <v>68</v>
      </c>
      <c r="AK37" s="55">
        <f t="shared" si="18"/>
        <v>1</v>
      </c>
      <c r="AL37" s="55">
        <v>1</v>
      </c>
      <c r="AM37" s="46">
        <f t="shared" si="13"/>
        <v>1</v>
      </c>
      <c r="AN37" s="22" t="s">
        <v>313</v>
      </c>
      <c r="AO37" s="54" t="s">
        <v>314</v>
      </c>
      <c r="AP37" s="88">
        <f t="shared" si="19"/>
        <v>2</v>
      </c>
      <c r="AQ37" s="52">
        <f>SUM(AB37,AL37)</f>
        <v>2</v>
      </c>
      <c r="AR37" s="46">
        <f t="shared" si="14"/>
        <v>1</v>
      </c>
      <c r="AS37" s="22" t="s">
        <v>91</v>
      </c>
    </row>
    <row r="38" spans="1:45" s="48" customFormat="1" ht="150">
      <c r="A38" s="29">
        <v>5</v>
      </c>
      <c r="B38" s="22" t="s">
        <v>315</v>
      </c>
      <c r="C38" s="22" t="s">
        <v>316</v>
      </c>
      <c r="D38" s="49" t="s">
        <v>317</v>
      </c>
      <c r="E38" s="41" t="s">
        <v>318</v>
      </c>
      <c r="F38" s="41" t="s">
        <v>251</v>
      </c>
      <c r="G38" s="41" t="s">
        <v>319</v>
      </c>
      <c r="H38" s="41" t="s">
        <v>320</v>
      </c>
      <c r="I38" s="41" t="s">
        <v>321</v>
      </c>
      <c r="J38" s="41" t="s">
        <v>170</v>
      </c>
      <c r="K38" s="41" t="s">
        <v>322</v>
      </c>
      <c r="L38" s="39">
        <v>1</v>
      </c>
      <c r="M38" s="39">
        <v>0</v>
      </c>
      <c r="N38" s="39">
        <v>0</v>
      </c>
      <c r="O38" s="40">
        <v>0</v>
      </c>
      <c r="P38" s="40">
        <v>1</v>
      </c>
      <c r="Q38" s="41" t="s">
        <v>79</v>
      </c>
      <c r="R38" s="41" t="s">
        <v>323</v>
      </c>
      <c r="S38" s="41" t="s">
        <v>324</v>
      </c>
      <c r="T38" s="36" t="s">
        <v>161</v>
      </c>
      <c r="U38" s="42" t="s">
        <v>325</v>
      </c>
      <c r="V38" s="67">
        <v>1</v>
      </c>
      <c r="W38" s="67">
        <v>1</v>
      </c>
      <c r="X38" s="46">
        <f t="shared" si="15"/>
        <v>1</v>
      </c>
      <c r="Y38" s="22" t="s">
        <v>326</v>
      </c>
      <c r="Z38" s="22" t="s">
        <v>327</v>
      </c>
      <c r="AA38" s="26" t="s">
        <v>68</v>
      </c>
      <c r="AB38" s="26" t="s">
        <v>68</v>
      </c>
      <c r="AC38" s="26" t="s">
        <v>68</v>
      </c>
      <c r="AD38" s="26" t="s">
        <v>68</v>
      </c>
      <c r="AE38" s="26" t="s">
        <v>68</v>
      </c>
      <c r="AF38" s="26" t="s">
        <v>68</v>
      </c>
      <c r="AG38" s="26" t="s">
        <v>68</v>
      </c>
      <c r="AH38" s="26" t="s">
        <v>68</v>
      </c>
      <c r="AI38" s="26" t="s">
        <v>68</v>
      </c>
      <c r="AJ38" s="26" t="s">
        <v>68</v>
      </c>
      <c r="AK38" s="26" t="s">
        <v>68</v>
      </c>
      <c r="AL38" s="26" t="s">
        <v>68</v>
      </c>
      <c r="AM38" s="26" t="s">
        <v>68</v>
      </c>
      <c r="AN38" s="26" t="s">
        <v>68</v>
      </c>
      <c r="AO38" s="26" t="s">
        <v>68</v>
      </c>
      <c r="AP38" s="67">
        <f t="shared" si="19"/>
        <v>1</v>
      </c>
      <c r="AQ38" s="89">
        <v>1</v>
      </c>
      <c r="AR38" s="46">
        <f t="shared" si="14"/>
        <v>1</v>
      </c>
      <c r="AS38" s="22" t="s">
        <v>91</v>
      </c>
    </row>
    <row r="39" spans="1:45" s="48" customFormat="1" ht="182.25">
      <c r="A39" s="29">
        <v>5</v>
      </c>
      <c r="B39" s="22" t="s">
        <v>315</v>
      </c>
      <c r="C39" s="22" t="s">
        <v>316</v>
      </c>
      <c r="D39" s="49" t="s">
        <v>328</v>
      </c>
      <c r="E39" s="41" t="s">
        <v>329</v>
      </c>
      <c r="F39" s="41" t="s">
        <v>251</v>
      </c>
      <c r="G39" s="41" t="s">
        <v>330</v>
      </c>
      <c r="H39" s="41" t="s">
        <v>331</v>
      </c>
      <c r="I39" s="41" t="s">
        <v>127</v>
      </c>
      <c r="J39" s="41" t="s">
        <v>124</v>
      </c>
      <c r="K39" s="41" t="s">
        <v>332</v>
      </c>
      <c r="L39" s="39">
        <v>1</v>
      </c>
      <c r="M39" s="39">
        <v>1</v>
      </c>
      <c r="N39" s="39">
        <v>1</v>
      </c>
      <c r="O39" s="39">
        <v>1</v>
      </c>
      <c r="P39" s="39">
        <v>1</v>
      </c>
      <c r="Q39" s="41" t="s">
        <v>333</v>
      </c>
      <c r="R39" s="41" t="s">
        <v>334</v>
      </c>
      <c r="S39" s="41" t="s">
        <v>324</v>
      </c>
      <c r="T39" s="36" t="s">
        <v>161</v>
      </c>
      <c r="U39" s="42" t="s">
        <v>325</v>
      </c>
      <c r="V39" s="67">
        <v>1</v>
      </c>
      <c r="W39" s="46">
        <v>0.65629999999999999</v>
      </c>
      <c r="X39" s="46">
        <f t="shared" si="15"/>
        <v>0.65629999999999999</v>
      </c>
      <c r="Y39" s="22" t="s">
        <v>335</v>
      </c>
      <c r="Z39" s="22" t="s">
        <v>327</v>
      </c>
      <c r="AA39" s="26">
        <f t="shared" si="16"/>
        <v>1</v>
      </c>
      <c r="AB39" s="46">
        <v>0.78569999999999995</v>
      </c>
      <c r="AC39" s="46">
        <f t="shared" si="12"/>
        <v>0.78569999999999995</v>
      </c>
      <c r="AD39" s="44" t="s">
        <v>336</v>
      </c>
      <c r="AE39" s="44" t="s">
        <v>337</v>
      </c>
      <c r="AF39" s="44">
        <f t="shared" ref="AF39" si="21">N39</f>
        <v>1</v>
      </c>
      <c r="AG39" s="44">
        <f>64/77</f>
        <v>0.83116883116883122</v>
      </c>
      <c r="AH39" s="46">
        <f t="shared" ref="AH39" si="22">IF(AG39/AF39&gt;100%,100%,AG39/AF39)</f>
        <v>0.83116883116883122</v>
      </c>
      <c r="AI39" s="44" t="s">
        <v>338</v>
      </c>
      <c r="AJ39" s="44" t="s">
        <v>339</v>
      </c>
      <c r="AK39" s="44">
        <f t="shared" si="18"/>
        <v>1</v>
      </c>
      <c r="AL39" s="45">
        <f>43/50</f>
        <v>0.86</v>
      </c>
      <c r="AM39" s="46">
        <f t="shared" si="13"/>
        <v>0.86</v>
      </c>
      <c r="AN39" s="44" t="s">
        <v>340</v>
      </c>
      <c r="AO39" s="44" t="s">
        <v>341</v>
      </c>
      <c r="AP39" s="67">
        <f t="shared" si="19"/>
        <v>1</v>
      </c>
      <c r="AQ39" s="100">
        <f>AVERAGE(W39,AB39,AG39,AL39)</f>
        <v>0.78329220779220776</v>
      </c>
      <c r="AR39" s="46">
        <f t="shared" si="14"/>
        <v>0.78329220779220776</v>
      </c>
      <c r="AS39" s="22" t="s">
        <v>342</v>
      </c>
    </row>
    <row r="40" spans="1:45" s="5" customFormat="1" ht="15.75">
      <c r="A40" s="10"/>
      <c r="B40" s="10"/>
      <c r="C40" s="10"/>
      <c r="D40" s="10"/>
      <c r="E40" s="11" t="s">
        <v>343</v>
      </c>
      <c r="F40" s="11"/>
      <c r="G40" s="11"/>
      <c r="H40" s="11"/>
      <c r="I40" s="11"/>
      <c r="J40" s="11"/>
      <c r="K40" s="11"/>
      <c r="L40" s="12"/>
      <c r="M40" s="12"/>
      <c r="N40" s="12"/>
      <c r="O40" s="12"/>
      <c r="P40" s="12"/>
      <c r="Q40" s="11"/>
      <c r="R40" s="10"/>
      <c r="S40" s="10"/>
      <c r="T40" s="10"/>
      <c r="U40" s="10"/>
      <c r="V40" s="90"/>
      <c r="W40" s="90"/>
      <c r="X40" s="86">
        <f>AVERAGE(X33:X39)*20%</f>
        <v>0.15781500000000001</v>
      </c>
      <c r="Y40" s="10"/>
      <c r="Z40" s="74"/>
      <c r="AA40" s="64"/>
      <c r="AB40" s="12"/>
      <c r="AC40" s="105">
        <f>AVERAGE(AC33:AC39)*20%</f>
        <v>0.17379600000000001</v>
      </c>
      <c r="AD40" s="10"/>
      <c r="AE40" s="10"/>
      <c r="AF40" s="12"/>
      <c r="AG40" s="12"/>
      <c r="AH40" s="103">
        <f>AVERAGE(AH33:AH39)*20%</f>
        <v>0.17012844155844156</v>
      </c>
      <c r="AI40" s="10"/>
      <c r="AJ40" s="10"/>
      <c r="AK40" s="12"/>
      <c r="AL40" s="12"/>
      <c r="AM40" s="105">
        <f>AVERAGE(AM33:AM39)*20%</f>
        <v>0.18773200000000001</v>
      </c>
      <c r="AN40" s="10"/>
      <c r="AO40" s="10"/>
      <c r="AP40" s="90"/>
      <c r="AQ40" s="90"/>
      <c r="AR40" s="86">
        <f>AVERAGE(AR33:AR39)*20%</f>
        <v>0.1837290630797774</v>
      </c>
      <c r="AS40" s="10"/>
    </row>
    <row r="41" spans="1:45" s="9" customFormat="1" ht="18.75">
      <c r="A41" s="6"/>
      <c r="B41" s="6"/>
      <c r="C41" s="6"/>
      <c r="D41" s="6"/>
      <c r="E41" s="7" t="s">
        <v>344</v>
      </c>
      <c r="F41" s="6"/>
      <c r="G41" s="6"/>
      <c r="H41" s="6"/>
      <c r="I41" s="6"/>
      <c r="J41" s="6"/>
      <c r="K41" s="6"/>
      <c r="L41" s="8"/>
      <c r="M41" s="8"/>
      <c r="N41" s="8"/>
      <c r="O41" s="8"/>
      <c r="P41" s="8"/>
      <c r="Q41" s="6"/>
      <c r="R41" s="6"/>
      <c r="S41" s="6"/>
      <c r="T41" s="6"/>
      <c r="U41" s="6"/>
      <c r="V41" s="91"/>
      <c r="W41" s="91"/>
      <c r="X41" s="92">
        <f>X32+X40</f>
        <v>0.49077653846153857</v>
      </c>
      <c r="Y41" s="6"/>
      <c r="Z41" s="75"/>
      <c r="AA41" s="65"/>
      <c r="AB41" s="8"/>
      <c r="AC41" s="106">
        <f>AC32+AC40</f>
        <v>0.57450457142857148</v>
      </c>
      <c r="AD41" s="6"/>
      <c r="AE41" s="6"/>
      <c r="AF41" s="8"/>
      <c r="AG41" s="8"/>
      <c r="AH41" s="110">
        <f>AH32+AH40</f>
        <v>0.64591855341721993</v>
      </c>
      <c r="AI41" s="6"/>
      <c r="AJ41" s="6"/>
      <c r="AK41" s="8"/>
      <c r="AL41" s="8"/>
      <c r="AM41" s="106">
        <f>AM32+AM40</f>
        <v>0.95886052564102575</v>
      </c>
      <c r="AN41" s="6"/>
      <c r="AO41" s="6"/>
      <c r="AP41" s="91"/>
      <c r="AQ41" s="91"/>
      <c r="AR41" s="92">
        <f>AR32+AR40</f>
        <v>0.88947009344491501</v>
      </c>
      <c r="AS41" s="6"/>
    </row>
  </sheetData>
  <mergeCells count="21">
    <mergeCell ref="R13:U14"/>
    <mergeCell ref="F4:K4"/>
    <mergeCell ref="H5:K5"/>
    <mergeCell ref="H6:K6"/>
    <mergeCell ref="H7:K7"/>
    <mergeCell ref="H8:K8"/>
    <mergeCell ref="H10:K10"/>
    <mergeCell ref="H11:K11"/>
    <mergeCell ref="A13:B14"/>
    <mergeCell ref="C13:C15"/>
    <mergeCell ref="A1:K1"/>
    <mergeCell ref="L1:P1"/>
    <mergeCell ref="D13:F14"/>
    <mergeCell ref="G13:Q14"/>
    <mergeCell ref="A2:K2"/>
    <mergeCell ref="H9:K9"/>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32</v>
      </c>
    </row>
    <row r="2" spans="1:1">
      <c r="A2" t="s">
        <v>121</v>
      </c>
    </row>
    <row r="3" spans="1:1">
      <c r="A3" t="s">
        <v>57</v>
      </c>
    </row>
    <row r="4" spans="1:1">
      <c r="A4" t="s">
        <v>251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2025-01-31T14:32:26Z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