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5 ANTONIO NARIÑO/"/>
    </mc:Choice>
  </mc:AlternateContent>
  <xr:revisionPtr revIDLastSave="535" documentId="13_ncr:1_{741D6AF5-AEE6-4C32-857E-2558B9E12917}" xr6:coauthVersionLast="47" xr6:coauthVersionMax="47" xr10:uidLastSave="{EF310E86-6988-441F-B844-38B448DAA65B}"/>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2" i="1" l="1"/>
  <c r="AL21" i="1"/>
  <c r="AQ24" i="1"/>
  <c r="AQ20" i="1"/>
  <c r="AQ19" i="1"/>
  <c r="AQ18" i="1"/>
  <c r="AQ17" i="1"/>
  <c r="AQ16" i="1"/>
  <c r="AQ37" i="1"/>
  <c r="AL39" i="1"/>
  <c r="AK17" i="1"/>
  <c r="AK18" i="1"/>
  <c r="AK19" i="1"/>
  <c r="AK20" i="1"/>
  <c r="AM17" i="1"/>
  <c r="AM18" i="1"/>
  <c r="AM19" i="1"/>
  <c r="AM20" i="1"/>
  <c r="AQ21" i="1"/>
  <c r="AQ33" i="1"/>
  <c r="AQ36" i="1" l="1"/>
  <c r="AQ23" i="1"/>
  <c r="AQ22" i="1"/>
  <c r="AF20" i="1" l="1"/>
  <c r="AH20" i="1" s="1"/>
  <c r="AF19" i="1"/>
  <c r="AH19" i="1" s="1"/>
  <c r="AF18" i="1"/>
  <c r="AH18" i="1" s="1"/>
  <c r="AF17" i="1"/>
  <c r="AH17" i="1"/>
  <c r="AQ35" i="1"/>
  <c r="AQ34" i="1"/>
  <c r="AQ30" i="1"/>
  <c r="AQ31" i="1"/>
  <c r="AQ26" i="1"/>
  <c r="AQ27" i="1"/>
  <c r="AQ28" i="1"/>
  <c r="AQ29" i="1"/>
  <c r="AQ25" i="1"/>
  <c r="W39" i="1" l="1"/>
  <c r="AP39" i="1"/>
  <c r="AK39" i="1"/>
  <c r="AM39" i="1" s="1"/>
  <c r="AF39" i="1"/>
  <c r="AH39" i="1" s="1"/>
  <c r="AA39" i="1"/>
  <c r="AC39" i="1" s="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P34" i="1"/>
  <c r="AR34" i="1" s="1"/>
  <c r="AK34" i="1"/>
  <c r="AM34" i="1" s="1"/>
  <c r="AF34" i="1"/>
  <c r="AH34" i="1" s="1"/>
  <c r="AA34" i="1"/>
  <c r="AC34" i="1" s="1"/>
  <c r="X34" i="1"/>
  <c r="AP33" i="1"/>
  <c r="AR33" i="1" s="1"/>
  <c r="AK33" i="1"/>
  <c r="AM33" i="1" s="1"/>
  <c r="AA33" i="1"/>
  <c r="AC33" i="1" s="1"/>
  <c r="P31" i="1"/>
  <c r="P30" i="1"/>
  <c r="P29" i="1"/>
  <c r="P28" i="1"/>
  <c r="P27" i="1"/>
  <c r="P26" i="1"/>
  <c r="P25" i="1"/>
  <c r="X39" i="1" l="1"/>
  <c r="AQ39" i="1"/>
  <c r="AR39" i="1" s="1"/>
  <c r="AR40" i="1" s="1"/>
  <c r="AP16" i="1"/>
  <c r="AR16" i="1" s="1"/>
  <c r="AK16" i="1"/>
  <c r="AM16" i="1" s="1"/>
  <c r="AM40" i="1"/>
  <c r="AP31" i="1"/>
  <c r="AR31" i="1" s="1"/>
  <c r="AP30" i="1"/>
  <c r="AR30" i="1" s="1"/>
  <c r="AP29" i="1"/>
  <c r="AR29" i="1" s="1"/>
  <c r="AP28" i="1"/>
  <c r="AR28" i="1" s="1"/>
  <c r="AP27" i="1"/>
  <c r="AR27" i="1" s="1"/>
  <c r="AP26" i="1"/>
  <c r="AR26" i="1" s="1"/>
  <c r="AP24" i="1"/>
  <c r="AR24" i="1" s="1"/>
  <c r="AP23" i="1"/>
  <c r="AR23" i="1" s="1"/>
  <c r="AP22" i="1"/>
  <c r="AR22" i="1" s="1"/>
  <c r="AP21" i="1"/>
  <c r="AR21" i="1" s="1"/>
  <c r="AP20" i="1"/>
  <c r="AR20" i="1" s="1"/>
  <c r="AP19" i="1"/>
  <c r="AR19" i="1" s="1"/>
  <c r="AP18" i="1"/>
  <c r="AR18" i="1" s="1"/>
  <c r="AP17" i="1"/>
  <c r="AR17"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H40" i="1"/>
  <c r="AF31" i="1"/>
  <c r="AH31" i="1" s="1"/>
  <c r="AF30" i="1"/>
  <c r="AH30" i="1" s="1"/>
  <c r="AF29" i="1"/>
  <c r="AH29" i="1" s="1"/>
  <c r="AF28" i="1"/>
  <c r="AH28" i="1" s="1"/>
  <c r="AF27" i="1"/>
  <c r="AH27" i="1" s="1"/>
  <c r="AF26" i="1"/>
  <c r="AH26" i="1" s="1"/>
  <c r="AF25" i="1"/>
  <c r="AH25" i="1" s="1"/>
  <c r="AF24" i="1"/>
  <c r="AF23" i="1"/>
  <c r="AH23" i="1" s="1"/>
  <c r="AF22" i="1"/>
  <c r="AH22" i="1" s="1"/>
  <c r="AF21" i="1"/>
  <c r="AH21" i="1" s="1"/>
  <c r="AF16" i="1"/>
  <c r="AC40" i="1"/>
  <c r="AA31" i="1"/>
  <c r="AC31" i="1" s="1"/>
  <c r="AA30" i="1"/>
  <c r="AC30" i="1" s="1"/>
  <c r="AA29" i="1"/>
  <c r="AC29" i="1" s="1"/>
  <c r="AA28" i="1"/>
  <c r="AC28" i="1" s="1"/>
  <c r="AA27" i="1"/>
  <c r="AC27" i="1" s="1"/>
  <c r="AA26" i="1"/>
  <c r="AC26" i="1" s="1"/>
  <c r="AA25" i="1"/>
  <c r="AC25" i="1" s="1"/>
  <c r="AA24" i="1"/>
  <c r="AA23" i="1"/>
  <c r="AC23" i="1" s="1"/>
  <c r="AA22" i="1"/>
  <c r="AC22" i="1" s="1"/>
  <c r="AA21" i="1"/>
  <c r="AC21" i="1" s="1"/>
  <c r="AA20" i="1"/>
  <c r="AC20" i="1" s="1"/>
  <c r="AA19" i="1"/>
  <c r="AC19" i="1" s="1"/>
  <c r="AA18" i="1"/>
  <c r="AC18" i="1" s="1"/>
  <c r="AA17" i="1"/>
  <c r="AC17" i="1" s="1"/>
  <c r="AA16" i="1"/>
  <c r="X40" i="1"/>
  <c r="X31" i="1"/>
  <c r="X30" i="1"/>
  <c r="X29" i="1"/>
  <c r="X28" i="1"/>
  <c r="X27" i="1"/>
  <c r="X26" i="1"/>
  <c r="X25" i="1"/>
  <c r="X22" i="1"/>
  <c r="X20" i="1"/>
  <c r="X19" i="1"/>
  <c r="X18" i="1"/>
  <c r="X17" i="1"/>
  <c r="AC32" i="1" l="1"/>
  <c r="AC41" i="1" s="1"/>
  <c r="X32" i="1"/>
  <c r="X41" i="1" s="1"/>
  <c r="AM32" i="1"/>
  <c r="AM41" i="1" s="1"/>
  <c r="AH32" i="1"/>
  <c r="AH41" i="1" s="1"/>
  <c r="AP25" i="1" l="1"/>
  <c r="AR25" i="1" s="1"/>
  <c r="AR32" i="1" s="1"/>
  <c r="AR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<sst xmlns="http://schemas.openxmlformats.org/spreadsheetml/2006/main" count="676" uniqueCount="345">
  <si>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ANTONIO NARIÑO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</si>
  <si>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</si>
  <si>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</si>
  <si>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</si>
  <si>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</si>
  <si>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</si>
  <si>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</si>
  <si>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</si>
  <si>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rPr>
      <t xml:space="preserve">Publicación del plan de gestión aprobado. Caso HOLA: </t>
    </r>
    <r>
      <rPr>
        <b/>
        <sz val="11"/>
        <color rgb="FF000000"/>
        <rFont val="Calibri Light"/>
        <family val="2"/>
      </rPr>
      <t>14776</t>
    </r>
  </si>
  <si>
    <t>10 de mayo de 2024</t>
  </si>
  <si>
    <t xml:space="preserve">Para el primer trimestre de la vigencia 2024, el Plan de Gestión de la Alcaldía Local alcanzó un nivel de desempeño del 77,09% y del 18,95% del acumulado para la vigencia. Se corrige el responsable de reporte. </t>
  </si>
  <si>
    <t>30 dejulio de 2024</t>
  </si>
  <si>
    <t>Para el segundo trimestre de la vigencia 2024, el Plan de Gestión de la Alcaldía Local alcanzó un nivel de desempeño del 74,25% y del 56,87% del acumulado para la vigencia</t>
  </si>
  <si>
    <t>30 de octubre de 2024</t>
  </si>
  <si>
    <t>Para el tercer  trimestre de la vigencia 2024, el Plan de Gestión de la Alcaldía Local alcanzó un nivel de desempeño del 74,32% y del 66,75% del acumulado para la vigencia</t>
  </si>
  <si>
    <t>31 de enero de 2025</t>
  </si>
  <si>
    <t>Para el cuarto   trimestre de la vigencia 2024, el Plan de Gestión de la Alcaldía Local alcanzó un nivel de desempeño del 75,22% y del 81,07% del acumulado para la vigencia</t>
  </si>
  <si>
    <t>De acuerdo con la respuesta remitida por correo electrónico por parte de los profesionales de la Alcaldía Local sobre las observaciones realizadas a las metas técnicas 6 y 7, y a las meta transversal 5 para el cuarto trimestre de la vigencia 2024, el Plan de Gestión de la Alcaldía Local alcanzó un nivel de desempeño del 86,54% y del 84,69% del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</si>
  <si>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</si>
  <si>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</si>
  <si>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</si>
  <si>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</si>
  <si>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</si>
  <si>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</si>
  <si>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</si>
  <si>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</si>
  <si>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</si>
  <si>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</si>
  <si>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</si>
  <si>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</si>
  <si>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</si>
  <si>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</si>
  <si>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</si>
  <si>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</si>
  <si>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</si>
  <si>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</si>
  <si>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</si>
  <si>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</si>
  <si>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</si>
  <si>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</si>
  <si>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</si>
  <si>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</si>
  <si>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</si>
  <si>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</si>
  <si>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</si>
  <si>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</si>
  <si>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</si>
  <si>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</si>
  <si>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</si>
  <si>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</si>
  <si>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</si>
  <si>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</si>
  <si>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</si>
  <si>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</si>
  <si>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</si>
  <si>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</si>
  <si>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</si>
  <si>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</si>
  <si>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</si>
  <si>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</si>
  <si>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</si>
  <si>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</si>
  <si>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</si>
  <si>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</si>
  <si>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</si>
  <si>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</si>
  <si>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</si>
  <si>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</si>
  <si>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</si>
  <si>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t>
  </si>
  <si>
    <t xml:space="preserve">Meta no programada </t>
  </si>
  <si>
    <t>El porcentaje de avance acumulado entregado del Plan de desarrollo local con corte al 30 de septiembre del 2024, corresponde al 75,6%.  Cumpliendo la meta programada y la entrga de bienes y servicios a la ciudadacía. La información con corte al IV trimestre aún no es publicada por la Secretaría DistrItal de Planeación, y siendo así, la información presentada es la última versión oficial.</t>
  </si>
  <si>
    <t>Informe MUSI oficial denominado: Informe Avance PDL 2021 - 2024", con corte al 30 de septiembre del 2024.</t>
  </si>
  <si>
    <t>Se logró alcanzar un cumplimiento del 100,00%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</si>
  <si>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</si>
  <si>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</si>
  <si>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</si>
  <si>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</si>
  <si>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</si>
  <si>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</si>
  <si>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</si>
  <si>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</si>
  <si>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$2.427.711.782 del presupuesto comprometido constituido como obligaciones por pagar de la vigencia 2023.
Se superó en un 4,22% la meta programada para el primer trimestre de la presente vigencia (14%), alcanzando un 18,22% evidenciando la excelente gestión en la depuración de contratos de obligaciones por pagar vigencia 2023 con el fin de tener resultados tempranos y proyectarnos a superar las metas periodo a periodo</t>
  </si>
  <si>
    <t>Matriz de obligaciones por pagar a fecha de corte del 31 de marzo de 2024</t>
  </si>
  <si>
    <t>Se cumplio con la meta programada del 27% para el segundo trimestre de la presente vigencia, evidenciando la excelente gestión en la depuración de contratos de obligaciones por pagar vigencia 2023 con el fin de tener resultados tempranos y proyectarnos a superar las metas periodo a periodo</t>
  </si>
  <si>
    <t xml:space="preserve">Reporte seguimiento a metas de la DGDl </t>
  </si>
  <si>
    <t>Se cumplio con la meta programada del 45% para el tercer trimestre de la presente vigencia, evidenciando la excelente gestión en la depuración de contratos de obligaciones por pagar vigencia 2023 con el fin de tener resultados tempranos y proyectarnos a superar las metas periodo a periodo</t>
  </si>
  <si>
    <t>Reporte metas Plan de Gestion de la DGDL MATRIZ DE OBLIGACIONES POR PAGAR A CORTE DEL MES DE SEPTIEMBRE 2024</t>
  </si>
  <si>
    <t xml:space="preserve">Para el 4to trimestre de 2024, se realizaron un total de $10,632 mm acumulados de los $12,811 mm que registraban para las obligaciones por pagar de la vigencia 2023. En 2024 se supero la expectativa de lograr ejecutar el 65% de este rubro logrando un 82% </t>
  </si>
  <si>
    <t>Ejecucion presupuestal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</si>
  <si>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</si>
  <si>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</si>
  <si>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</si>
  <si>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</si>
  <si>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$1.398.754.680 del presupuesto comprometido constituido como obligaciones por pagar de la vigencia 2022 y anteriores.
Se superó el porcentaje programado (12%) en un 20,61%, alcanzando un 32,61% en pro de mejorar la depuración de las Obligaciones por Pagar de las vigencias anteriores, a fin de reducir a la menor cantidad posible el monto de las OxP así como la antigüedad de las mismas.</t>
  </si>
  <si>
    <t>Se superó el porcentaje programado (25%) en un 38%, alcanzando un 63% en pro de mejorar la depuración de las Obligaciones por Pagar de las vigencias anteriores, a fin de reducir a la menor cantidad posible el monto de las OxP así como la antigüedad de las mismas.</t>
  </si>
  <si>
    <t>Se superó el porcentaje programado (43%) en un 26%, alcanzando un 69% en pro de mejorar la depuración de las Obligaciones por Pagar de las vigencias anteriores, a fin de reducir a la menor cantidad posible el monto de las OxP así como la antigüedad de las mismas.</t>
  </si>
  <si>
    <t>Reporte metas Plan de Gestion de la DGDL
MATRIZ DE OBLIGACIONES POR PAGAR A CORTE DEL MES DE SEPTIEMBRE 2024</t>
  </si>
  <si>
    <t>Para el 4to trimestre de 2024, se realizaron un total de $3,041 mm acumulados de los $4,199 mm que registraban para las obligaciones por pagar de la vigencia 2022 y anteriores. En 2024 se supero la expectativa de lograr ejecutar el 63% de este rubro logrando un 72,42%</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</si>
  <si>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</si>
  <si>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</si>
  <si>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</si>
  <si>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</si>
  <si>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En la vigencia 2024 el FDLAN cuenta con un Presupuesto de Inversión Directa aprobado por un valor de $31.778.958.000, al cierre del primer trimestre del 2024 se han comprometido recursos en Inversión Directa por un valor de $3.193.417.669 con un compromiso ejecutado al cierre del trimestre del 10.05%.</t>
  </si>
  <si>
    <t>Informe de Ejecución de Gastos e Inversiones al cierre de Marzo 2024</t>
  </si>
  <si>
    <t>En la vigencia 2024 el FDLAN cuenta con un Presupuesto de Inversión Directa aprobado por un valor de $31.778.958.000, al cierre del segundo del 2024 se han comprometido recursos en Inversión Directa por un valor de $12.235.708.482 con un compromiso ejecutado al cierre del segundo trimestre del 38,50%.</t>
  </si>
  <si>
    <t>En la vigencia 2024 el FDLAN cuenta con un Presupuesto de Inversión Directa aprobado por un valor de $31.778.958.000, al cierre del tercer trimestre del 2024 se han comprometido recursos en Inversión Directa por un valor de $18.245.017.478  con un compromiso ejecutado al cierre del segundo trimestre del 56,96%.</t>
  </si>
  <si>
    <t>Reporte metas Plan de Gestion de la DGDL
Informe de Ejecución de Gastos e Inversiones al cierre de Septiembre 2024</t>
  </si>
  <si>
    <t>En la vigencia 2024 el FDLAN cuenta con un Presupuesto de Inversión Directa aprobado por un valor de $31.778.958.000, al cierre del segundo del 2024 se han comprometido recursos en Inversión Directa por un valor de $31,256,933,534 con un compromiso ejecutado al cierre del segundo trimestre del 96,67%</t>
  </si>
  <si>
    <t>Informe de Ejecución de Gastos e Inversiones al cierre de Diciembre 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</si>
  <si>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</si>
  <si>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</si>
  <si>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</si>
  <si>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</si>
  <si>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En la vigencia 2024 el FDLAN cuenta con un Presupuesto de Inversión Directa aprobado por un valor de $31.778.958.000, al cierre del primer trimestre del 2024 se han girado recursos en Inversión Directa por un valor de $203.923.140 con una ejecución de giro al cierre del trimestre del 0.64%.</t>
  </si>
  <si>
    <t>En la vigencia 2024 el FDLAN cuenta con un Presupuesto de Inversión Directa aprobado por un valor de $31.778.958.000, al cierre del segundo trimestre del 2024 se han girado recursos en Inversión Directa por un valor de $2.815.755.116 con una ejecución de giro al cierre del trimestre del 8,86%.</t>
  </si>
  <si>
    <t>En la vigencia 2024 el FDLAN cuenta con un Presupuesto de Inversión Directa aprobado por un valor de $31.778.958.000, al cierre del tercer trimestre del 2024 se han girado recursos en Inversión Directa por un valor de $8.546.789.289 con una ejecución de giro al cierre del trimestre del 26,68%.</t>
  </si>
  <si>
    <t>En la vigencia 2024 el FDLAN cuenta con un Presupuesto de Inversión Directa aprobado por un valor de $31.778.958.000, al cierre del segundo trimestre del 2024 se han girado recursos en Inversión Directa por un valor de $14,884,301,218 con una ejecución de giro al cierre del trimestre del 8,86%.</t>
  </si>
  <si>
    <t>Informe de Ejecución de Gastos e Inversiones al cierre de diciembre2024</t>
  </si>
  <si>
    <t>Se logró alcanzar un cumplimiento del 88,54%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</si>
  <si>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</si>
  <si>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</si>
  <si>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</si>
  <si>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</si>
  <si>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</si>
  <si>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</si>
  <si>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</si>
  <si>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</si>
  <si>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</si>
  <si>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</si>
  <si>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no reporto seguimiento a la meta </t>
  </si>
  <si>
    <t>A corte del tercer trimestre de la vigencia 2024, el Fondo de Desarrollo Local Antonio Nariño completo un total de 72 contratos publicados en la plataforma SECOP II, de estos, 64 han sido cargados en SIPSE, las novedades presentadas con los contratos se subsanará en el presente trimestre.</t>
  </si>
  <si>
    <t>Se remiten bases de datos de contratación, reporte de SIPSE y de la plataforma SECOP II y un archivo de cruce de dicha información con el cual se realiza el seguimiento.</t>
  </si>
  <si>
    <t>A corte del cuarto trimestre de la vigencia 2024, el Fondo de Desarrollo Local Antonio Nariño completo un total de 218  contratos publicados en la plataforma SECOP II, de estos, 194  han sido cargados en SIPSE con RP Vigente</t>
  </si>
  <si>
    <t>Base de datos de contratación con el cual se realiza el seguimiento.</t>
  </si>
  <si>
    <t>Se logró alcanzar un cumplimiento del 59,24%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</si>
  <si>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</si>
  <si>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</si>
  <si>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</si>
  <si>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</si>
  <si>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</si>
  <si>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 xml:space="preserve">De los 149 contratos de prestación de servicios suscritos por el FDLAN a corte del tercer trimstre, han sido cargados a SIPSE 118 y de ellos se encuentran 21 que estan en estado ejecución. Se han adelantado las labores pertinentes para completar el estado de ejecución </t>
  </si>
  <si>
    <t xml:space="preserve">Se remiten contraste de contratos publicados en SECOPII y regirtados en SIPSE; Y reporte de contratos SIPSE vigencia 2024 </t>
  </si>
  <si>
    <t>De los contratos de prestación de servicios suscritos por el FDLAN a corte del tercer trimestre, han sido cargados a SIPSE 64 de ellos se encuentran 33 que no estan en ejecución. Se han adelantado las labores pertinentes para completar el estado de ejecución</t>
  </si>
  <si>
    <t>A corte del cuarto trimestre de la vigencia 2024, el Fondo de Desarrollo Local Antonio Nariño completo un total de 218  contratos publicados en la plataforma SECOP II, de estos, 125  han sido cargados en SIPSE con RP Vigente</t>
  </si>
  <si>
    <t>Se logró alcanzar un cumplimiento del 40,96%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</si>
  <si>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</si>
  <si>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</si>
  <si>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</si>
  <si>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</si>
  <si>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</si>
  <si>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La totalidad de los proyectos de inversión vigencia 2024 TRIMESTRE III fueron reportados en el modulo de proyectos de SIPSE.</t>
  </si>
  <si>
    <t>Reporte metas Plan de Gestion de la DGDL
Se adjuntan pantallazos en formato PDF de modulo proyectos de la plataforma SIPSE</t>
  </si>
  <si>
    <t>La totalidad de los proyectos de inversión vigencia 2024 TRIMESTRE IV fueron reportados en el modulo de proyectos de SIPSE.</t>
  </si>
  <si>
    <t>Reporte SIPSE proyectos de inversión 2024</t>
  </si>
  <si>
    <t>Se logró alcanzar un cumplimiento del 74,07% de la meta programada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</si>
  <si>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</si>
  <si>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</si>
  <si>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</si>
  <si>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</si>
  <si>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Se realizo el cargue de los proyectos de inversión del Plan de Desarrollo "Antonio Nariño Camina Segura" 2025-2028 en el modulo de proyectos y se encuentran conciliados.</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</si>
  <si>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</si>
  <si>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</si>
  <si>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</si>
  <si>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</si>
  <si>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</si>
  <si>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</si>
  <si>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</si>
  <si>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</si>
  <si>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</si>
  <si>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</si>
  <si>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</si>
  <si>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4.498 impulsos procesales sobre las actuaciones de policía que se encuentran a cargo de las inspecciones de policía, para el I trimestre del año.</t>
  </si>
  <si>
    <t>Reporte Arco</t>
  </si>
  <si>
    <t>Se Cumple Con superioridad la meta del trimestre 2</t>
  </si>
  <si>
    <t>No se cumplió la meta en agosto y septiembre por falta de internet, falla aplicativo ARCO y traslado  de Inspectores de policía a otra localidad</t>
  </si>
  <si>
    <t>Radicado 20242200312113 de la DGP</t>
  </si>
  <si>
    <t>Se dio cumplimiento por enicma de la meta aunque se evidencia que bajo la productividad del año debido al traslado de inspectores de policia, falta de internet y escases de personal de apoyo contratista</t>
  </si>
  <si>
    <t>Cargado en el aplicativo ARCO y en lo reportado en la platafforma POWER BI por cada  inspección de la localidad</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</si>
  <si>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</si>
  <si>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</si>
  <si>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</si>
  <si>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</si>
  <si>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</si>
  <si>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</si>
  <si>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Las Inspecciones de Policia de la alcaldía local profirió 948 fallos en primera instancia sobre actuaciones de policía, cumpliendo la meta del primer trimestre</t>
  </si>
  <si>
    <t xml:space="preserve">No se cumplio al 100 % la meta en los meses de octubre noviembre y diciembre en cada Inspección debido al cambio de inspectores, falla de internet y a falta de personal de apoyo contratista </t>
  </si>
  <si>
    <t>12</t>
  </si>
  <si>
    <t>Terminar (archivar) 113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</si>
  <si>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</si>
  <si>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</si>
  <si>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</si>
  <si>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</si>
  <si>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</si>
  <si>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El Área de Gestión Policiva- jurídica reporta en el sistema siactúa 23 actuaciones administrativas con cierres definitivo. Las cuales  registran en el aplicativo Siactúa 11 en enero, 7 en febrero y 5 en el mes de marzo.</t>
  </si>
  <si>
    <t>se evidencia el registro de estas actuaciones en el aplicativo Siactua y se adjunta cuadro con relación de las actuaciones relacionadas.</t>
  </si>
  <si>
    <t>Para el II trimeste de 2024(comprendido entre el 1 de abril al 30 de junio) se programaron, se reportaron 31 cierres definitivos que  deberían reportarse de las temáticas de obras. Actividad económica y espacio público. Para esta meta se reporto 14 cierres defintivos  en actuaciones administrativas del área de obras mientras que en la otra fueron 17</t>
  </si>
  <si>
    <t xml:space="preserve">De conformidad con el reporte de la Dirección para la Gestión Policiva, la alcaldía terminó o de archivar 21 actuaciones de policía administrativas activas </t>
  </si>
  <si>
    <t>Se realizo depuración en el area de archivo respecto a todas las actuaciones y/o expedientes objeto de verificación y se realiza un compilado de los mismos para proceder con el reparto entre profesionales del area para proceder con el cierre mediante figura de caducidad o perdida de fuerza ejecutoria. No obstante la dificultad que presento el area en temas de contratación y ausencia de personal dificulto el cumplimineto de metas</t>
  </si>
  <si>
    <t>Mediante memorando 20256530000473 se reporto al area contable de la entidad el resultado de dicha depuración con los estados definitivos de expedientes que fueron objeto de impulso procesal para cierre</t>
  </si>
  <si>
    <t>Se logró alcanzar un cumplimiento del 75,22% de la meta programada para la vigencia.</t>
  </si>
  <si>
    <t>13</t>
  </si>
  <si>
    <t>Terminar 270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</si>
  <si>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</si>
  <si>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</si>
  <si>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</si>
  <si>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De acuerdo con el reporte de la Dirección de Gestión Policiva, no se presentan actuaciones administrativas terminadas en primera instancia. </t>
  </si>
  <si>
    <t xml:space="preserve">EN EL SEGUNDO TRISMESTRE DEL AÑO 2024 COMPRENDIDO ENTRE EL 1 DE MARZO AL 30 DE JUNIO, EL AERA DE GESTIÓN POLICIVA-JURÍDICA REPORTÓ 36 RESOLUCIONES DE OBRAS QUE ORDENARON CIERRE DEFINITIVO DEL PORCESO EN PRIMERA INSTANCIA. </t>
  </si>
  <si>
    <t xml:space="preserve">De conformidad con el reporte de la Dirección para la Gestión Policiva, la alcaldía terminó o de archivar 16 actuaciones de policía administrativas en primera instancia </t>
  </si>
  <si>
    <t>Se logró alcanzar un cumplimiento del 24,44% de la meta programada para la vigencia.</t>
  </si>
  <si>
    <t>14</t>
  </si>
  <si>
    <t>Realizar 64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</si>
  <si>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</si>
  <si>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</si>
  <si>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</si>
  <si>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</si>
  <si>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</si>
  <si>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11 operativos de 11 en el primer trimestre de 2024, con un cumplimiento de meta de 100%</t>
  </si>
  <si>
    <t>Se anexa actas y matriz de Operativos de Espaacio Público</t>
  </si>
  <si>
    <t>Se realizaron 45 operativos  en el segundo trimestre, en materia de integridad de espacio público, por medio de las actividades como: aglomeraciones, manifestaciones, celebraciones, toma territorial, sensiblizacion a la comunidad, recuperacion de espacios culturales y recreativos, plan despertar, cumpliendo el 250 %</t>
  </si>
  <si>
    <t>Durante el tercer trimestre de 2024 (julio, agosto y septiembre), se llevaron a cabo un total de 464 operativos de inspección, vigilancia y control, lo que representa un cumplimiento excepcional del 2,577% respecto a la meta trimestral establecida de 18 operativos.
Estos operativos abarcaron diversas áreas, incluyendo la regulación del espacio público, la gestión de aglomeraciones, manifestaciones y celebraciones, así como la toma de medidas para la sensibilización de la comunidad. También se trabajó en la recuperación de espacios culturales y recreativos, en el marco del Plan Despertar. Estas acciones reflejan un compromiso integral con la seguridad, el bienestar comunitario y la promoción de un entorno más ordenado y accesible en la localidad.</t>
  </si>
  <si>
    <t xml:space="preserve">Se adjuntan las actas que documentan los operativos de inspección, vigilancia y control, las cuales respaldan la información contenida en la matriz presentada. </t>
  </si>
  <si>
    <t>Se realizaron 133 operativos de espico cumpliendo la meta, en materia de espacio publico.
- Implementación circular 01 de 2024. 
- Plan despertar.
- Actuacion de espacio publico.</t>
  </si>
  <si>
    <t>Actas de operativos</t>
  </si>
  <si>
    <t>15</t>
  </si>
  <si>
    <t>Realizar 129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</si>
  <si>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</si>
  <si>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</si>
  <si>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</si>
  <si>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23 operativos de 23 en el primer trimestre de 2024, con un cumplimiento de meta de 100%</t>
  </si>
  <si>
    <t>Se realizaron 97 operativos de Inspeccion, Vigilancia y control, a establecimientos nocturnos, a colegios, empresas, bodegas de reciclaje, talleres de mecanica, invacion del espacio publico por comerciantes de locales como flores, motos, ropa, telas, con operativos de megatoma, medición de ruido,  en el segundo trimestre (abril, mayo, junio) de 2024, con un cumplimiento de meta de 250%</t>
  </si>
  <si>
    <t>Durante el tercer trimestre de 2024 (julio, agosto y septiembre), se llevaron a cabo un total de 44 operativos de inspección, vigilancia y control en diversos entornos, incluyendo establecimientos nocturnos, instituciones educativas, empresas, bodegas de reciclaje y talleres de mecánica. Se abordaron también las invasiones del espacio público por parte de comerciantes de productos como flores, motocicletas, ropa y telas. Estos operativos incluyeron acciones de megatoma y medición de niveles de ruido, alcanzando un cumplimiento del 113% respecto a la meta trimestral establecida de 39 operativos.</t>
  </si>
  <si>
    <t xml:space="preserve">se adjuntan las actas que documentan los operativos de inspección, vigilancia y control, las cuales respaldan la información contenida en la matriz presentada. </t>
  </si>
  <si>
    <t>Se realizo operativo de inspeccion, vigilancia y control a establecimientos de comercio ubircados en la localidad.
- Bares
- Parqueaderos y lavaderos de autos 
-  Talleres de mecanica
- Bodegas de reciclaje
-  Venta de polvora</t>
  </si>
  <si>
    <t>16</t>
  </si>
  <si>
    <t>Realizar 37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</si>
  <si>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</si>
  <si>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</si>
  <si>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</si>
  <si>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4 operativos de IVC en los que se incluyen tres de medición y sensibilización de ruido y uno a bodegas de reciclaje</t>
  </si>
  <si>
    <t>Se adjuntan actas de los operativos realizados</t>
  </si>
  <si>
    <t xml:space="preserve">Se realizan 20 operativos de IVC </t>
  </si>
  <si>
    <t>Durante el tercer trimestre de 2024 (julio, agosto y septiembre), se llevaron a cabo un total de 75 operativos de inspección, vigilancia y control en la localidad de Antonio Nariño.  En el marco de estas acciones, se implementaron medidas ambientales que incluyeron la evaluación de cumplimiento normativo en la gestión de residuos, la medición de niveles de ruido, intervención de zonas hídricas, control de plagas y demás actividades ambientales. Este esfuerzo refleja nuestro compromiso con la sostenibilidad y la protección del entorno, alcanzando un cumplimiento excepcional de 625% respecto a la meta trimestra</t>
  </si>
  <si>
    <t>Durante este periodo se llevaron a cabo los siguientes operativos:
- 3 jornadas de identificación de cambuches en los canales de la localidad.
- 2 operativos a bodegas de reciclaje.
- 1 operativo de desmonte de cambuches en el canal del Rio Fucha.
- 1 operativo de desmonte de cambuches en la Av 1ra de mayo
- 2 operativos de medición de ruido.
- 1 operativo en temas de contaminación auditiva y publicidad exterior.
- 1 jornada medico veterinaria y de esterilización.
- 2 operativos de visitas a hogares de paso de la localidad.
- 1 operativo de rescate de un animal de compañía.
- 1 jornadasde limpieza 
- 1 jornada de embellecimiento
- 3 jornadas de sensibilización con lime sobre horarios y frecuencias de recolección por fechas decembrinas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</si>
  <si>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</si>
  <si>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</si>
  <si>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</si>
  <si>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</si>
  <si>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</si>
  <si>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</si>
  <si>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</si>
  <si>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</si>
  <si>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</si>
  <si>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</si>
  <si>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</si>
  <si>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</si>
  <si>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</si>
  <si>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</si>
  <si>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</si>
  <si>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</si>
  <si>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en inspección ambiental del 18 de junio de 2024, una calificación del 61%
*Indicadores agua, energía ( ponderación 20%): reportes al día con corte junio.
* Reporte consumo de papel ( ponderación 10%):   reporte hasta el mes de junio de 2024
*Reporte ciclistas ( ponderación 10%):    reporte hasta el mes de junio de 2024</t>
  </si>
  <si>
    <t>Reporte meta ambiental de la OAP</t>
  </si>
  <si>
    <t>La calificación se otorga teniendo en cuenta los siguientes parámetros:  
*Inspección ambiental ( ponderación 60%): obtuvo en inspección ambiental del 04 de diciembre de 2024  una calificación del 54%
*Indicadores agua, energía ( ponderación 20%): reportes de energía hasta el mes de noviembre  de 2024 y de agua hasta el mes de noviembre de 2024
* Reporte consumo de papel ( ponderación 10%):  reporte hasta el mes de octubre de 2024
*Reporte ciclistas ( ponderación 10%):  reporte hasta el mes de noviembre de 2024</t>
  </si>
  <si>
    <t>Se logró alcanzar un cumplimiento del 97,50%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</si>
  <si>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</si>
  <si>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</si>
  <si>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</si>
  <si>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</si>
  <si>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</si>
  <si>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</si>
  <si>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</si>
  <si>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</si>
  <si>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</si>
  <si>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tiene solo 1 acción de mejora vencida en MIMEC</t>
  </si>
  <si>
    <t>Reporte MIMEC</t>
  </si>
  <si>
    <t xml:space="preserve">La alcaldía local cuenta con 3 acciones de mejora vencidas de las 20 acciones de mejora abiertas, lo que representa una ejecución de la meta del _85%. </t>
  </si>
  <si>
    <t xml:space="preserve">Reporte MIMEC  OAP </t>
  </si>
  <si>
    <t xml:space="preserve">La alcaldía local cuenta con 7 acciones de mejora vencidas de las 20 acciones de mejora abiertas, lo que representa una ejecución de la meta del 65%. </t>
  </si>
  <si>
    <t>Reporte MIMEC de la OAP</t>
  </si>
  <si>
    <t xml:space="preserve">La alcaldía local cuenta con 7 acciones de mejora vencidas de las 20  acciones de mejora abiertas, lo que representa una ejecución de la meta del 65%. </t>
  </si>
  <si>
    <t>Reporte MIMEC OAP</t>
  </si>
  <si>
    <t>Se logró alcanzar un cumplimiento del 75,00%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</si>
  <si>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</si>
  <si>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</si>
  <si>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</si>
  <si>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</si>
  <si>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</si>
  <si>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</si>
  <si>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</si>
  <si>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</si>
  <si>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</si>
  <si>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</si>
  <si>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Reporte meta OAC</t>
  </si>
  <si>
    <t xml:space="preserve">Radicado No . 20241400319663 de la Oficina Asesora de Comunicaciones </t>
  </si>
  <si>
    <t>Reporte de publicación de la información en la página web</t>
  </si>
  <si>
    <t>Memorando ORFEO 20251400005553 de 09-01-2025 de la Oficina Asesora de Comunicaciones</t>
  </si>
  <si>
    <t>Se logró alcanzar un cumplimiento del 91,03% de la meta programada para la vigencia.</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</si>
  <si>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</si>
  <si>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</si>
  <si>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</si>
  <si>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</si>
  <si>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</si>
  <si>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</si>
  <si>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</si>
  <si>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Capacitacion del dia 16 de septiembre en la alcladia de San Cristobal </t>
  </si>
  <si>
    <t xml:space="preserve">Listado de asistencia no registra presencia de promotor de mejora </t>
  </si>
  <si>
    <t>Se logró alcanzar un cumplimiento del 50,00% de la meta programada para la vigencia.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</si>
  <si>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</si>
  <si>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</si>
  <si>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</si>
  <si>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</si>
  <si>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</si>
  <si>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local dio cumplimiento a la meta desrrollando la actividad el 27 de junio </t>
  </si>
  <si>
    <t>listado de asistencia y PPT</t>
  </si>
  <si>
    <t>La capacitación se dío el día 12 de diciembre 2024</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</si>
  <si>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</si>
  <si>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</si>
  <si>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</si>
  <si>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</si>
  <si>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</si>
  <si>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</si>
  <si>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</si>
  <si>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</si>
  <si>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</si>
  <si>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</si>
  <si>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</si>
  <si>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</si>
  <si>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</si>
  <si>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</si>
  <si>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</si>
  <si>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</si>
  <si>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</si>
  <si>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</si>
  <si>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</si>
  <si>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</si>
  <si>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34 requerimientos registrados y tipificados como Derechos de Petición en el aplicativo Bogotá te Escucha y gestor documental ORFEO durante la vigencia 2024.</t>
  </si>
  <si>
    <t>La alcaldia local dio respusta a cincuenta ( 50)  requerimientos de los sesenta (60) instaurados y tipificados como Derechos de Petición en el aplicativo Bogotá te Escucha y gestor documental ORFEO durante la vigencia 2</t>
  </si>
  <si>
    <t xml:space="preserve">Según radicado Radicado No. 20244600214423 de la Oficina de atencion al ciudadano </t>
  </si>
  <si>
    <t>26 de los 44 instaurados %  La alcaldia local dio respusta a veintiseis  ( 26)  requerimientos de los cuarenta y cuatro  (44) instaurados y tipificados como Derechos de Petición en el aplicativo Bogotá te Escucha y gestor documental ORFEO para el tercer trimestre</t>
  </si>
  <si>
    <t xml:space="preserve">Radicado No. 20244600316223 de la Ofcina de atencion al ciudadano </t>
  </si>
  <si>
    <t>La alcaldia local dio respuesta a cuarenta y un (41)   requerimientos de los sesenta y tres (63) instaurados y tipificados como Derechos de Petición en el aplicativo Bogotá te Escucha y gestor documental ORFEO durante la vigencia 2</t>
  </si>
  <si>
    <t>Memorando 20254600001173_x000D_</t>
  </si>
  <si>
    <t>Se logró alcanzar un cumplimiento del 72,09%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</si>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</sst>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3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sz val="11"/>
      <color rgb="FF000000"/>
      <name val="Calibri Light"/>
      <family val="2"/>
    </font>
    <font>
      <b/>
      <u/>
      <sz val="11"/>
      <color theme="1"/>
      <name val="Calibri Light"/>
      <family val="2"/>
      <scheme val="maj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1"/>
      <color theme="8" tint="-0.249977111117893"/>
      <name val="Calibri"/>
      <family val="2"/>
      <scheme val="minor"/>
    </font>
    <font>
      <sz val="11"/>
      <color rgb="FF000000"/>
      <name val="Calibri"/>
      <family val="2"/>
      <scheme val="minor"/>
    </font>
  </fonts>
  <fills count="4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4" fillId="0" borderId="0" applyFont="0" applyFill="0" applyBorder="0" applyAlignment="0" applyProtection="0"/>
    <xf numFmtId="41" fontId="4" fillId="0" borderId="0" applyFon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0" borderId="14" applyNumberFormat="0" applyFill="0" applyAlignment="0" applyProtection="0"/>
    <xf numFmtId="0" fontId="22" fillId="0" borderId="15" applyNumberFormat="0" applyFill="0" applyAlignment="0" applyProtection="0"/>
    <xf numFmtId="0" fontId="22" fillId="0" borderId="0" applyNumberFormat="0" applyFill="0" applyBorder="0" applyAlignment="0" applyProtection="0"/>
    <xf numFmtId="0" fontId="23" fillId="10"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6" fillId="13" borderId="16" applyNumberFormat="0" applyAlignment="0" applyProtection="0"/>
    <xf numFmtId="0" fontId="27" fillId="14" borderId="17" applyNumberFormat="0" applyAlignment="0" applyProtection="0"/>
    <xf numFmtId="0" fontId="28" fillId="14" borderId="16" applyNumberFormat="0" applyAlignment="0" applyProtection="0"/>
    <xf numFmtId="0" fontId="29" fillId="0" borderId="18" applyNumberFormat="0" applyFill="0" applyAlignment="0" applyProtection="0"/>
    <xf numFmtId="0" fontId="30" fillId="15" borderId="19" applyNumberFormat="0" applyAlignment="0" applyProtection="0"/>
    <xf numFmtId="0" fontId="31" fillId="0" borderId="0" applyNumberFormat="0" applyFill="0" applyBorder="0" applyAlignment="0" applyProtection="0"/>
    <xf numFmtId="0" fontId="4" fillId="16" borderId="20" applyNumberFormat="0" applyFont="0" applyAlignment="0" applyProtection="0"/>
    <xf numFmtId="0" fontId="32" fillId="0" borderId="0" applyNumberFormat="0" applyFill="0" applyBorder="0" applyAlignment="0" applyProtection="0"/>
    <xf numFmtId="0" fontId="33" fillId="0" borderId="21" applyNumberFormat="0" applyFill="0" applyAlignment="0" applyProtection="0"/>
    <xf numFmtId="0" fontId="3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cellStyleXfs>
  <cellXfs count="16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 fontId="1" fillId="0" borderId="1" xfId="0" applyNumberFormat="1" applyFont="1" applyBorder="1" applyAlignment="1">
      <alignment horizontal="justify" vertical="center" wrapText="1"/>
    </xf>
    <xf numFmtId="9" fontId="1" fillId="0" borderId="1" xfId="1" applyFont="1" applyFill="1" applyBorder="1" applyAlignment="1">
      <alignment horizontal="justify" vertical="center" wrapText="1"/>
    </xf>
    <xf numFmtId="0" fontId="3" fillId="0" borderId="1" xfId="0" applyFont="1" applyBorder="1" applyAlignment="1">
      <alignment horizontal="justify" vertical="center" wrapText="1"/>
    </xf>
    <xf numFmtId="0" fontId="1" fillId="0" borderId="1" xfId="2" applyNumberFormat="1" applyFont="1" applyFill="1" applyBorder="1" applyAlignment="1">
      <alignment horizontal="justify" vertical="center" wrapText="1"/>
    </xf>
    <xf numFmtId="0" fontId="1" fillId="9" borderId="0" xfId="0" applyFont="1" applyFill="1" applyAlignment="1">
      <alignment horizontal="center" vertical="center" wrapText="1"/>
    </xf>
    <xf numFmtId="0" fontId="1" fillId="9" borderId="0" xfId="0" applyFont="1" applyFill="1" applyAlignment="1">
      <alignment horizontal="center" wrapText="1"/>
    </xf>
    <xf numFmtId="1"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0" fontId="16"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9" fontId="1" fillId="0" borderId="1" xfId="1" applyFont="1" applyFill="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4" borderId="1" xfId="1" applyNumberFormat="1" applyFont="1" applyFill="1" applyBorder="1" applyAlignment="1">
      <alignment horizontal="center" vertical="center" wrapText="1"/>
    </xf>
    <xf numFmtId="10" fontId="16" fillId="0" borderId="1" xfId="1" applyNumberFormat="1" applyFont="1" applyFill="1" applyBorder="1" applyAlignment="1">
      <alignment horizontal="center" vertical="center" wrapText="1"/>
    </xf>
    <xf numFmtId="0" fontId="1" fillId="9" borderId="0" xfId="0" applyFont="1" applyFill="1" applyAlignment="1">
      <alignment horizontal="justify" vertical="center" wrapText="1"/>
    </xf>
    <xf numFmtId="0" fontId="16" fillId="0" borderId="1" xfId="0" applyFont="1" applyBorder="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36" fillId="0" borderId="1" xfId="0" applyFont="1" applyBorder="1" applyAlignment="1">
      <alignment vertical="top" wrapText="1"/>
    </xf>
    <xf numFmtId="0" fontId="36" fillId="9" borderId="0" xfId="0" applyFont="1" applyFill="1" applyAlignment="1">
      <alignment vertical="center" wrapText="1"/>
    </xf>
    <xf numFmtId="10" fontId="9" fillId="2" borderId="1" xfId="0" applyNumberFormat="1" applyFont="1" applyFill="1" applyBorder="1" applyAlignment="1">
      <alignment wrapText="1"/>
    </xf>
    <xf numFmtId="0" fontId="35" fillId="0" borderId="1" xfId="0" applyFont="1" applyBorder="1" applyAlignment="1">
      <alignment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0" fontId="36" fillId="0" borderId="0" xfId="0" applyFont="1" applyAlignment="1">
      <alignment vertical="center" wrapText="1"/>
    </xf>
    <xf numFmtId="164" fontId="1" fillId="0" borderId="1" xfId="1" applyNumberFormat="1"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36" fillId="0" borderId="1" xfId="0" applyFont="1" applyBorder="1" applyAlignment="1">
      <alignment vertical="center" wrapText="1"/>
    </xf>
    <xf numFmtId="0" fontId="5" fillId="0" borderId="1" xfId="1" applyNumberFormat="1" applyFont="1" applyBorder="1" applyAlignment="1">
      <alignment horizontal="justify" vertical="center" wrapText="1"/>
    </xf>
    <xf numFmtId="0" fontId="37" fillId="0" borderId="1" xfId="0" applyFont="1" applyBorder="1" applyAlignment="1">
      <alignment vertical="center" wrapText="1"/>
    </xf>
    <xf numFmtId="164"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10" fontId="1" fillId="0" borderId="1" xfId="1" applyNumberFormat="1" applyFont="1" applyFill="1" applyBorder="1" applyAlignment="1">
      <alignment horizontal="justify" vertical="center" wrapText="1"/>
    </xf>
    <xf numFmtId="165" fontId="5" fillId="0" borderId="1" xfId="1" applyNumberFormat="1" applyFont="1" applyFill="1" applyBorder="1" applyAlignment="1">
      <alignment horizontal="justify" vertical="center" wrapText="1"/>
    </xf>
    <xf numFmtId="10" fontId="5" fillId="0" borderId="1" xfId="1"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0]" xfId="2" builtinId="6"/>
    <cellStyle name="Neutral" xfId="10" builtinId="28" customBuiltin="1"/>
    <cellStyle name="Normal" xfId="0" builtinId="0"/>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E10" zoomScale="60" zoomScaleNormal="60" workbookViewId="0">
      <selection activeCell="H11" sqref="H11:K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4" hidden="1" customWidth="1"/>
    <col min="24" max="24" width="16.5703125" style="87" hidden="1" customWidth="1"/>
    <col min="25" max="25" width="40.28515625" style="21" hidden="1" customWidth="1"/>
    <col min="26" max="26" width="16.5703125" style="2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75" customWidth="1"/>
    <col min="44" max="44" width="21.5703125" style="87" customWidth="1"/>
    <col min="45" max="45" width="39.42578125" style="1" customWidth="1"/>
    <col min="46" max="16384" width="10.85546875" style="1"/>
  </cols>
  <sheetData>
    <row r="1" spans="1:45" s="25" customFormat="1" ht="70.5" customHeight="1">
      <c r="A1" s="150" t="s">
        <v>0</v>
      </c>
      <c r="B1" s="151"/>
      <c r="C1" s="151"/>
      <c r="D1" s="151"/>
      <c r="E1" s="151"/>
      <c r="F1" s="151"/>
      <c r="G1" s="151"/>
      <c r="H1" s="151"/>
      <c r="I1" s="151"/>
      <c r="J1" s="151"/>
      <c r="K1" s="151"/>
      <c r="L1" s="152" t="s">
        <v>1</v>
      </c>
      <c r="M1" s="152"/>
      <c r="N1" s="152"/>
      <c r="O1" s="152"/>
      <c r="P1" s="152"/>
      <c r="V1" s="59"/>
      <c r="W1" s="59"/>
      <c r="X1" s="81"/>
      <c r="Y1" s="90"/>
      <c r="Z1" s="90"/>
      <c r="AP1" s="60"/>
      <c r="AQ1" s="60"/>
      <c r="AR1" s="81"/>
    </row>
    <row r="2" spans="1:45" s="27" customFormat="1" ht="23.45" customHeight="1">
      <c r="A2" s="154" t="s">
        <v>2</v>
      </c>
      <c r="B2" s="155"/>
      <c r="C2" s="155"/>
      <c r="D2" s="155"/>
      <c r="E2" s="155"/>
      <c r="F2" s="155"/>
      <c r="G2" s="155"/>
      <c r="H2" s="155"/>
      <c r="I2" s="155"/>
      <c r="J2" s="155"/>
      <c r="K2" s="155"/>
      <c r="L2" s="26"/>
      <c r="M2" s="26"/>
      <c r="N2" s="26"/>
      <c r="O2" s="26"/>
      <c r="P2" s="26"/>
      <c r="V2" s="59"/>
      <c r="W2" s="59"/>
      <c r="X2" s="82"/>
      <c r="Y2" s="90"/>
      <c r="Z2" s="90"/>
      <c r="AP2" s="59"/>
      <c r="AQ2" s="59"/>
      <c r="AR2" s="82"/>
    </row>
    <row r="3" spans="1:45" s="25" customFormat="1">
      <c r="V3" s="59"/>
      <c r="W3" s="59"/>
      <c r="X3" s="81"/>
      <c r="Y3" s="90"/>
      <c r="Z3" s="90"/>
      <c r="AP3" s="60"/>
      <c r="AQ3" s="60"/>
      <c r="AR3" s="81"/>
    </row>
    <row r="4" spans="1:45" s="25" customFormat="1" ht="29.1" customHeight="1">
      <c r="F4" s="156" t="s">
        <v>3</v>
      </c>
      <c r="G4" s="157"/>
      <c r="H4" s="157"/>
      <c r="I4" s="157"/>
      <c r="J4" s="157"/>
      <c r="K4" s="158"/>
      <c r="V4" s="59"/>
      <c r="W4" s="59"/>
      <c r="X4" s="81"/>
      <c r="Y4" s="90"/>
      <c r="Z4" s="90"/>
      <c r="AP4" s="60"/>
      <c r="AQ4" s="60"/>
      <c r="AR4" s="81"/>
    </row>
    <row r="5" spans="1:45" s="25" customFormat="1" ht="15" customHeight="1">
      <c r="F5" s="2" t="s">
        <v>4</v>
      </c>
      <c r="G5" s="2" t="s">
        <v>5</v>
      </c>
      <c r="H5" s="156" t="s">
        <v>6</v>
      </c>
      <c r="I5" s="157"/>
      <c r="J5" s="157"/>
      <c r="K5" s="158"/>
      <c r="V5" s="59"/>
      <c r="W5" s="59"/>
      <c r="X5" s="81"/>
      <c r="Y5" s="90"/>
      <c r="Z5" s="90"/>
      <c r="AP5" s="60"/>
      <c r="AQ5" s="60"/>
      <c r="AR5" s="81"/>
    </row>
    <row r="6" spans="1:45" s="25" customFormat="1">
      <c r="F6" s="24">
        <v>1</v>
      </c>
      <c r="G6" s="24" t="s">
        <v>7</v>
      </c>
      <c r="H6" s="159" t="s">
        <v>8</v>
      </c>
      <c r="I6" s="160"/>
      <c r="J6" s="160"/>
      <c r="K6" s="160"/>
      <c r="V6" s="59"/>
      <c r="W6" s="59"/>
      <c r="X6" s="81"/>
      <c r="Y6" s="90"/>
      <c r="Z6" s="90"/>
      <c r="AP6" s="60"/>
      <c r="AQ6" s="60"/>
      <c r="AR6" s="81"/>
    </row>
    <row r="7" spans="1:45" s="25" customFormat="1" ht="44.25" customHeight="1">
      <c r="F7" s="24">
        <v>2</v>
      </c>
      <c r="G7" s="24" t="s">
        <v>9</v>
      </c>
      <c r="H7" s="160" t="s">
        <v>10</v>
      </c>
      <c r="I7" s="160"/>
      <c r="J7" s="160"/>
      <c r="K7" s="160"/>
      <c r="V7" s="59"/>
      <c r="W7" s="59"/>
      <c r="X7" s="81"/>
      <c r="Y7" s="90"/>
      <c r="Z7" s="90"/>
      <c r="AP7" s="60"/>
      <c r="AQ7" s="60"/>
      <c r="AR7" s="81"/>
    </row>
    <row r="8" spans="1:45" s="25" customFormat="1" ht="63.75" customHeight="1">
      <c r="F8" s="24">
        <v>3</v>
      </c>
      <c r="G8" s="24" t="s">
        <v>11</v>
      </c>
      <c r="H8" s="160" t="s">
        <v>12</v>
      </c>
      <c r="I8" s="160"/>
      <c r="J8" s="160"/>
      <c r="K8" s="160"/>
      <c r="V8" s="59"/>
      <c r="W8" s="59"/>
      <c r="X8" s="81"/>
      <c r="Y8" s="90"/>
      <c r="Z8" s="90"/>
      <c r="AP8" s="60"/>
      <c r="AQ8" s="60"/>
      <c r="AR8" s="81"/>
    </row>
    <row r="9" spans="1:45" s="25" customFormat="1" ht="63.75" customHeight="1">
      <c r="F9" s="24">
        <v>4</v>
      </c>
      <c r="G9" s="24" t="s">
        <v>13</v>
      </c>
      <c r="H9" s="161" t="s">
        <v>14</v>
      </c>
      <c r="I9" s="161"/>
      <c r="J9" s="161"/>
      <c r="K9" s="161"/>
      <c r="V9" s="59"/>
      <c r="W9" s="59"/>
      <c r="X9" s="81"/>
      <c r="Y9" s="90"/>
      <c r="Z9" s="90"/>
      <c r="AP9" s="60"/>
      <c r="AQ9" s="60"/>
      <c r="AR9" s="81"/>
    </row>
    <row r="10" spans="1:45" s="25" customFormat="1" ht="63.75" customHeight="1">
      <c r="F10" s="24">
        <v>5</v>
      </c>
      <c r="G10" s="24" t="s">
        <v>15</v>
      </c>
      <c r="H10" s="162" t="s">
        <v>16</v>
      </c>
      <c r="I10" s="163"/>
      <c r="J10" s="163"/>
      <c r="K10" s="164"/>
      <c r="V10" s="59"/>
      <c r="W10" s="59"/>
      <c r="X10" s="81"/>
      <c r="Y10" s="90"/>
      <c r="Z10" s="90"/>
      <c r="AP10" s="60"/>
      <c r="AQ10" s="60"/>
      <c r="AR10" s="81"/>
    </row>
    <row r="11" spans="1:45" s="25" customFormat="1" ht="75" customHeight="1">
      <c r="F11" s="24">
        <v>6</v>
      </c>
      <c r="G11" s="24" t="s">
        <v>15</v>
      </c>
      <c r="H11" s="162" t="s">
        <v>17</v>
      </c>
      <c r="I11" s="163"/>
      <c r="J11" s="163"/>
      <c r="K11" s="164"/>
      <c r="V11" s="59"/>
      <c r="W11" s="59"/>
      <c r="X11" s="81"/>
      <c r="Y11" s="90"/>
      <c r="Z11" s="90"/>
      <c r="AP11" s="60"/>
      <c r="AQ11" s="60"/>
      <c r="AR11" s="81"/>
    </row>
    <row r="12" spans="1:45" s="25" customFormat="1">
      <c r="V12" s="59"/>
      <c r="W12" s="59"/>
      <c r="X12" s="81"/>
      <c r="Y12" s="90"/>
      <c r="Z12" s="90"/>
      <c r="AP12" s="60"/>
      <c r="AQ12" s="60"/>
      <c r="AR12" s="81"/>
    </row>
    <row r="13" spans="1:45" ht="14.45" customHeight="1">
      <c r="A13" s="149" t="s">
        <v>18</v>
      </c>
      <c r="B13" s="149"/>
      <c r="C13" s="149" t="s">
        <v>19</v>
      </c>
      <c r="D13" s="149" t="s">
        <v>20</v>
      </c>
      <c r="E13" s="149"/>
      <c r="F13" s="149"/>
      <c r="G13" s="153" t="s">
        <v>21</v>
      </c>
      <c r="H13" s="153"/>
      <c r="I13" s="153"/>
      <c r="J13" s="153"/>
      <c r="K13" s="153"/>
      <c r="L13" s="153"/>
      <c r="M13" s="153"/>
      <c r="N13" s="153"/>
      <c r="O13" s="153"/>
      <c r="P13" s="153"/>
      <c r="Q13" s="153"/>
      <c r="R13" s="149" t="s">
        <v>22</v>
      </c>
      <c r="S13" s="149"/>
      <c r="T13" s="149"/>
      <c r="U13" s="149"/>
      <c r="V13" s="119" t="s">
        <v>23</v>
      </c>
      <c r="W13" s="120"/>
      <c r="X13" s="120"/>
      <c r="Y13" s="120"/>
      <c r="Z13" s="121"/>
      <c r="AA13" s="125" t="s">
        <v>24</v>
      </c>
      <c r="AB13" s="126"/>
      <c r="AC13" s="126"/>
      <c r="AD13" s="126"/>
      <c r="AE13" s="127"/>
      <c r="AF13" s="131" t="s">
        <v>25</v>
      </c>
      <c r="AG13" s="132"/>
      <c r="AH13" s="132"/>
      <c r="AI13" s="132"/>
      <c r="AJ13" s="133"/>
      <c r="AK13" s="137" t="s">
        <v>26</v>
      </c>
      <c r="AL13" s="138"/>
      <c r="AM13" s="138"/>
      <c r="AN13" s="138"/>
      <c r="AO13" s="139"/>
      <c r="AP13" s="143" t="s">
        <v>27</v>
      </c>
      <c r="AQ13" s="144"/>
      <c r="AR13" s="144"/>
      <c r="AS13" s="145"/>
    </row>
    <row r="14" spans="1:45" ht="14.45" customHeight="1">
      <c r="A14" s="149"/>
      <c r="B14" s="149"/>
      <c r="C14" s="149"/>
      <c r="D14" s="149"/>
      <c r="E14" s="149"/>
      <c r="F14" s="149"/>
      <c r="G14" s="153"/>
      <c r="H14" s="153"/>
      <c r="I14" s="153"/>
      <c r="J14" s="153"/>
      <c r="K14" s="153"/>
      <c r="L14" s="153"/>
      <c r="M14" s="153"/>
      <c r="N14" s="153"/>
      <c r="O14" s="153"/>
      <c r="P14" s="153"/>
      <c r="Q14" s="153"/>
      <c r="R14" s="149"/>
      <c r="S14" s="149"/>
      <c r="T14" s="149"/>
      <c r="U14" s="149"/>
      <c r="V14" s="122"/>
      <c r="W14" s="123"/>
      <c r="X14" s="123"/>
      <c r="Y14" s="123"/>
      <c r="Z14" s="124"/>
      <c r="AA14" s="128"/>
      <c r="AB14" s="129"/>
      <c r="AC14" s="129"/>
      <c r="AD14" s="129"/>
      <c r="AE14" s="130"/>
      <c r="AF14" s="134"/>
      <c r="AG14" s="135"/>
      <c r="AH14" s="135"/>
      <c r="AI14" s="135"/>
      <c r="AJ14" s="136"/>
      <c r="AK14" s="140"/>
      <c r="AL14" s="141"/>
      <c r="AM14" s="141"/>
      <c r="AN14" s="141"/>
      <c r="AO14" s="142"/>
      <c r="AP14" s="146"/>
      <c r="AQ14" s="147"/>
      <c r="AR14" s="147"/>
      <c r="AS14" s="148"/>
    </row>
    <row r="15" spans="1:45" ht="45">
      <c r="A15" s="2" t="s">
        <v>28</v>
      </c>
      <c r="B15" s="2" t="s">
        <v>29</v>
      </c>
      <c r="C15" s="149"/>
      <c r="D15" s="2" t="s">
        <v>30</v>
      </c>
      <c r="E15" s="2" t="s">
        <v>31</v>
      </c>
      <c r="F15" s="2" t="s">
        <v>32</v>
      </c>
      <c r="G15" s="15" t="s">
        <v>33</v>
      </c>
      <c r="H15" s="15" t="s">
        <v>34</v>
      </c>
      <c r="I15" s="15" t="s">
        <v>35</v>
      </c>
      <c r="J15" s="15" t="s">
        <v>36</v>
      </c>
      <c r="K15" s="15" t="s">
        <v>37</v>
      </c>
      <c r="L15" s="15" t="s">
        <v>38</v>
      </c>
      <c r="M15" s="15" t="s">
        <v>39</v>
      </c>
      <c r="N15" s="15" t="s">
        <v>40</v>
      </c>
      <c r="O15" s="15" t="s">
        <v>41</v>
      </c>
      <c r="P15" s="15" t="s">
        <v>42</v>
      </c>
      <c r="Q15" s="15" t="s">
        <v>43</v>
      </c>
      <c r="R15" s="2" t="s">
        <v>44</v>
      </c>
      <c r="S15" s="2" t="s">
        <v>45</v>
      </c>
      <c r="T15" s="2" t="s">
        <v>46</v>
      </c>
      <c r="U15" s="2" t="s">
        <v>47</v>
      </c>
      <c r="V15" s="3" t="s">
        <v>48</v>
      </c>
      <c r="W15" s="3" t="s">
        <v>49</v>
      </c>
      <c r="X15" s="88" t="s">
        <v>50</v>
      </c>
      <c r="Y15" s="3" t="s">
        <v>51</v>
      </c>
      <c r="Z15" s="3" t="s">
        <v>52</v>
      </c>
      <c r="AA15" s="16" t="s">
        <v>48</v>
      </c>
      <c r="AB15" s="16" t="s">
        <v>49</v>
      </c>
      <c r="AC15" s="16" t="s">
        <v>50</v>
      </c>
      <c r="AD15" s="16" t="s">
        <v>51</v>
      </c>
      <c r="AE15" s="16" t="s">
        <v>52</v>
      </c>
      <c r="AF15" s="17" t="s">
        <v>48</v>
      </c>
      <c r="AG15" s="17" t="s">
        <v>49</v>
      </c>
      <c r="AH15" s="17" t="s">
        <v>50</v>
      </c>
      <c r="AI15" s="17" t="s">
        <v>51</v>
      </c>
      <c r="AJ15" s="17" t="s">
        <v>52</v>
      </c>
      <c r="AK15" s="18" t="s">
        <v>48</v>
      </c>
      <c r="AL15" s="18" t="s">
        <v>49</v>
      </c>
      <c r="AM15" s="18" t="s">
        <v>50</v>
      </c>
      <c r="AN15" s="18" t="s">
        <v>51</v>
      </c>
      <c r="AO15" s="18" t="s">
        <v>52</v>
      </c>
      <c r="AP15" s="4" t="s">
        <v>48</v>
      </c>
      <c r="AQ15" s="4" t="s">
        <v>49</v>
      </c>
      <c r="AR15" s="83" t="s">
        <v>50</v>
      </c>
      <c r="AS15" s="4" t="s">
        <v>51</v>
      </c>
    </row>
    <row r="16" spans="1:45" s="21" customFormat="1" ht="199.5">
      <c r="A16" s="50">
        <v>4</v>
      </c>
      <c r="B16" s="51" t="s">
        <v>53</v>
      </c>
      <c r="C16" s="51" t="s">
        <v>54</v>
      </c>
      <c r="D16" s="52" t="s">
        <v>55</v>
      </c>
      <c r="E16" s="51" t="s">
        <v>56</v>
      </c>
      <c r="F16" s="51" t="s">
        <v>57</v>
      </c>
      <c r="G16" s="51" t="s">
        <v>58</v>
      </c>
      <c r="H16" s="51" t="s">
        <v>59</v>
      </c>
      <c r="I16" s="53" t="s">
        <v>60</v>
      </c>
      <c r="J16" s="51" t="s">
        <v>61</v>
      </c>
      <c r="K16" s="51" t="s">
        <v>62</v>
      </c>
      <c r="L16" s="54">
        <v>0</v>
      </c>
      <c r="M16" s="54">
        <v>0</v>
      </c>
      <c r="N16" s="54">
        <v>0</v>
      </c>
      <c r="O16" s="54">
        <v>0.75</v>
      </c>
      <c r="P16" s="54">
        <v>0.75</v>
      </c>
      <c r="Q16" s="51" t="s">
        <v>63</v>
      </c>
      <c r="R16" s="51" t="s">
        <v>64</v>
      </c>
      <c r="S16" s="51" t="s">
        <v>65</v>
      </c>
      <c r="T16" s="51" t="s">
        <v>66</v>
      </c>
      <c r="U16" s="51" t="s">
        <v>67</v>
      </c>
      <c r="V16" s="61" t="s">
        <v>68</v>
      </c>
      <c r="W16" s="61" t="s">
        <v>68</v>
      </c>
      <c r="X16" s="84" t="s">
        <v>68</v>
      </c>
      <c r="Y16" s="55" t="s">
        <v>69</v>
      </c>
      <c r="Z16" s="55" t="s">
        <v>68</v>
      </c>
      <c r="AA16" s="95">
        <f t="shared" ref="AA16:AA31" si="0">M16</f>
        <v>0</v>
      </c>
      <c r="AB16" s="51" t="s">
        <v>70</v>
      </c>
      <c r="AC16" s="96" t="s">
        <v>70</v>
      </c>
      <c r="AD16" s="51" t="s">
        <v>70</v>
      </c>
      <c r="AE16" s="51" t="s">
        <v>70</v>
      </c>
      <c r="AF16" s="95">
        <f t="shared" ref="AF16:AF31" si="1">N16</f>
        <v>0</v>
      </c>
      <c r="AG16" s="51" t="s">
        <v>70</v>
      </c>
      <c r="AH16" s="96" t="s">
        <v>70</v>
      </c>
      <c r="AI16" s="51" t="s">
        <v>70</v>
      </c>
      <c r="AJ16" s="51" t="s">
        <v>70</v>
      </c>
      <c r="AK16" s="95">
        <f t="shared" ref="AK16:AK31" si="2">O16</f>
        <v>0.75</v>
      </c>
      <c r="AL16" s="53">
        <v>0.75600000000000001</v>
      </c>
      <c r="AM16" s="96">
        <f>IF(AL16/AK16&gt;100%,100%,AL16/AK16)</f>
        <v>1</v>
      </c>
      <c r="AN16" s="51" t="s">
        <v>71</v>
      </c>
      <c r="AO16" s="51" t="s">
        <v>72</v>
      </c>
      <c r="AP16" s="80">
        <f t="shared" ref="AP16:AP31" si="3">P16</f>
        <v>0.75</v>
      </c>
      <c r="AQ16" s="107">
        <f>MAX(W16,AB16,AG16,AL16)</f>
        <v>0.75600000000000001</v>
      </c>
      <c r="AR16" s="84">
        <f>IF(AQ16/AP16&gt;100%,100%,AQ16/AP16)</f>
        <v>1</v>
      </c>
      <c r="AS16" s="111" t="s">
        <v>73</v>
      </c>
    </row>
    <row r="17" spans="1:45" s="21" customFormat="1" ht="133.5">
      <c r="A17" s="50">
        <v>4</v>
      </c>
      <c r="B17" s="51" t="s">
        <v>53</v>
      </c>
      <c r="C17" s="51" t="s">
        <v>74</v>
      </c>
      <c r="D17" s="52" t="s">
        <v>75</v>
      </c>
      <c r="E17" s="51" t="s">
        <v>76</v>
      </c>
      <c r="F17" s="51" t="s">
        <v>57</v>
      </c>
      <c r="G17" s="51" t="s">
        <v>77</v>
      </c>
      <c r="H17" s="51" t="s">
        <v>78</v>
      </c>
      <c r="I17" s="51" t="s">
        <v>60</v>
      </c>
      <c r="J17" s="51" t="s">
        <v>61</v>
      </c>
      <c r="K17" s="51" t="s">
        <v>62</v>
      </c>
      <c r="L17" s="54">
        <v>0.14000000000000001</v>
      </c>
      <c r="M17" s="54">
        <v>0.27</v>
      </c>
      <c r="N17" s="54">
        <v>0.45</v>
      </c>
      <c r="O17" s="54">
        <v>0.65</v>
      </c>
      <c r="P17" s="54">
        <v>0.65</v>
      </c>
      <c r="Q17" s="51" t="s">
        <v>79</v>
      </c>
      <c r="R17" s="51" t="s">
        <v>80</v>
      </c>
      <c r="S17" s="51" t="s">
        <v>81</v>
      </c>
      <c r="T17" s="51" t="s">
        <v>66</v>
      </c>
      <c r="U17" s="51" t="s">
        <v>67</v>
      </c>
      <c r="V17" s="80">
        <v>0.14000000000000001</v>
      </c>
      <c r="W17" s="63">
        <v>0.1822</v>
      </c>
      <c r="X17" s="84">
        <f t="shared" ref="X17:X31" si="4">IF(W17/V17&gt;100%,100%,W17/V17)</f>
        <v>1</v>
      </c>
      <c r="Y17" s="91" t="s">
        <v>82</v>
      </c>
      <c r="Z17" s="91" t="s">
        <v>83</v>
      </c>
      <c r="AA17" s="95">
        <f t="shared" si="0"/>
        <v>0.27</v>
      </c>
      <c r="AB17" s="53">
        <v>0.41110000000000002</v>
      </c>
      <c r="AC17" s="96">
        <f t="shared" ref="AC17:AC31" si="5">IF(AB17/AA17&gt;100%,100%,AB17/AA17)</f>
        <v>1</v>
      </c>
      <c r="AD17" s="51" t="s">
        <v>84</v>
      </c>
      <c r="AE17" s="51" t="s">
        <v>85</v>
      </c>
      <c r="AF17" s="95">
        <f>N17</f>
        <v>0.45</v>
      </c>
      <c r="AG17" s="105">
        <v>0.60980000000000001</v>
      </c>
      <c r="AH17" s="96">
        <f t="shared" ref="AH17:AH20" si="6">IF(AG17/AF17&gt;100%,100%,AG17/AF17)</f>
        <v>1</v>
      </c>
      <c r="AI17" s="51" t="s">
        <v>86</v>
      </c>
      <c r="AJ17" s="51" t="s">
        <v>87</v>
      </c>
      <c r="AK17" s="95">
        <f t="shared" si="2"/>
        <v>0.65</v>
      </c>
      <c r="AL17" s="112">
        <v>0.82989999999999997</v>
      </c>
      <c r="AM17" s="96">
        <f t="shared" ref="AM17:AM20" si="7">IF(AL17/AK17&gt;100%,100%,AL17/AK17)</f>
        <v>1</v>
      </c>
      <c r="AN17" s="51" t="s">
        <v>88</v>
      </c>
      <c r="AO17" s="51" t="s">
        <v>89</v>
      </c>
      <c r="AP17" s="80">
        <f t="shared" si="3"/>
        <v>0.65</v>
      </c>
      <c r="AQ17" s="107">
        <f>MAX(W17,AB17,AG17,AL17)</f>
        <v>0.82989999999999997</v>
      </c>
      <c r="AR17" s="84">
        <f t="shared" ref="AR17:AR31" si="8">IF(AQ17/AP17&gt;100%,100%,AQ17/AP17)</f>
        <v>1</v>
      </c>
      <c r="AS17" s="111" t="s">
        <v>73</v>
      </c>
    </row>
    <row r="18" spans="1:45" s="21" customFormat="1" ht="150">
      <c r="A18" s="50">
        <v>4</v>
      </c>
      <c r="B18" s="51" t="s">
        <v>53</v>
      </c>
      <c r="C18" s="51" t="s">
        <v>74</v>
      </c>
      <c r="D18" s="52" t="s">
        <v>90</v>
      </c>
      <c r="E18" s="51" t="s">
        <v>91</v>
      </c>
      <c r="F18" s="51" t="s">
        <v>57</v>
      </c>
      <c r="G18" s="51" t="s">
        <v>92</v>
      </c>
      <c r="H18" s="51" t="s">
        <v>93</v>
      </c>
      <c r="I18" s="51" t="s">
        <v>60</v>
      </c>
      <c r="J18" s="51" t="s">
        <v>61</v>
      </c>
      <c r="K18" s="51" t="s">
        <v>62</v>
      </c>
      <c r="L18" s="54">
        <v>0.12</v>
      </c>
      <c r="M18" s="54">
        <v>0.25</v>
      </c>
      <c r="N18" s="54">
        <v>0.43</v>
      </c>
      <c r="O18" s="54">
        <v>0.63</v>
      </c>
      <c r="P18" s="54">
        <v>0.63</v>
      </c>
      <c r="Q18" s="51" t="s">
        <v>79</v>
      </c>
      <c r="R18" s="51" t="s">
        <v>80</v>
      </c>
      <c r="S18" s="51" t="s">
        <v>81</v>
      </c>
      <c r="T18" s="51" t="s">
        <v>66</v>
      </c>
      <c r="U18" s="51" t="s">
        <v>67</v>
      </c>
      <c r="V18" s="80">
        <v>0.12</v>
      </c>
      <c r="W18" s="63">
        <v>0.3261</v>
      </c>
      <c r="X18" s="84">
        <f t="shared" si="4"/>
        <v>1</v>
      </c>
      <c r="Y18" s="91" t="s">
        <v>94</v>
      </c>
      <c r="Z18" s="91" t="s">
        <v>83</v>
      </c>
      <c r="AA18" s="95">
        <f t="shared" si="0"/>
        <v>0.25</v>
      </c>
      <c r="AB18" s="53">
        <v>0.69140000000000001</v>
      </c>
      <c r="AC18" s="96">
        <f t="shared" si="5"/>
        <v>1</v>
      </c>
      <c r="AD18" s="51" t="s">
        <v>95</v>
      </c>
      <c r="AE18" s="51" t="s">
        <v>85</v>
      </c>
      <c r="AF18" s="95">
        <f>N18</f>
        <v>0.43</v>
      </c>
      <c r="AG18" s="105">
        <v>0.7298</v>
      </c>
      <c r="AH18" s="96">
        <f t="shared" si="6"/>
        <v>1</v>
      </c>
      <c r="AI18" s="51" t="s">
        <v>96</v>
      </c>
      <c r="AJ18" s="51" t="s">
        <v>97</v>
      </c>
      <c r="AK18" s="95">
        <f t="shared" si="2"/>
        <v>0.63</v>
      </c>
      <c r="AL18" s="53">
        <v>0.72419999999999995</v>
      </c>
      <c r="AM18" s="96">
        <f t="shared" si="7"/>
        <v>1</v>
      </c>
      <c r="AN18" s="51" t="s">
        <v>98</v>
      </c>
      <c r="AO18" s="51" t="s">
        <v>89</v>
      </c>
      <c r="AP18" s="80">
        <f t="shared" si="3"/>
        <v>0.63</v>
      </c>
      <c r="AQ18" s="107">
        <f>MAX(W18,AB18,AG18,AL18)</f>
        <v>0.7298</v>
      </c>
      <c r="AR18" s="84">
        <f t="shared" si="8"/>
        <v>1</v>
      </c>
      <c r="AS18" s="111" t="s">
        <v>73</v>
      </c>
    </row>
    <row r="19" spans="1:45" s="21" customFormat="1" ht="166.5">
      <c r="A19" s="50">
        <v>4</v>
      </c>
      <c r="B19" s="51" t="s">
        <v>53</v>
      </c>
      <c r="C19" s="51" t="s">
        <v>74</v>
      </c>
      <c r="D19" s="52" t="s">
        <v>99</v>
      </c>
      <c r="E19" s="51" t="s">
        <v>100</v>
      </c>
      <c r="F19" s="51" t="s">
        <v>57</v>
      </c>
      <c r="G19" s="51" t="s">
        <v>101</v>
      </c>
      <c r="H19" s="51" t="s">
        <v>102</v>
      </c>
      <c r="I19" s="54" t="s">
        <v>60</v>
      </c>
      <c r="J19" s="51" t="s">
        <v>61</v>
      </c>
      <c r="K19" s="51" t="s">
        <v>62</v>
      </c>
      <c r="L19" s="54">
        <v>0.2</v>
      </c>
      <c r="M19" s="54">
        <v>0.3</v>
      </c>
      <c r="N19" s="56">
        <v>0.6</v>
      </c>
      <c r="O19" s="56">
        <v>0.96</v>
      </c>
      <c r="P19" s="54">
        <v>0.96</v>
      </c>
      <c r="Q19" s="51" t="s">
        <v>79</v>
      </c>
      <c r="R19" s="51" t="s">
        <v>80</v>
      </c>
      <c r="S19" s="51" t="s">
        <v>81</v>
      </c>
      <c r="T19" s="51" t="s">
        <v>66</v>
      </c>
      <c r="U19" s="51" t="s">
        <v>67</v>
      </c>
      <c r="V19" s="80">
        <v>0.2</v>
      </c>
      <c r="W19" s="89">
        <v>0.10050000000000001</v>
      </c>
      <c r="X19" s="84">
        <f t="shared" si="4"/>
        <v>0.50249999999999995</v>
      </c>
      <c r="Y19" s="91" t="s">
        <v>103</v>
      </c>
      <c r="Z19" s="91" t="s">
        <v>104</v>
      </c>
      <c r="AA19" s="95">
        <f t="shared" si="0"/>
        <v>0.3</v>
      </c>
      <c r="AB19" s="53">
        <v>0.38500000000000001</v>
      </c>
      <c r="AC19" s="96">
        <f t="shared" si="5"/>
        <v>1</v>
      </c>
      <c r="AD19" s="51" t="s">
        <v>105</v>
      </c>
      <c r="AE19" s="51" t="s">
        <v>85</v>
      </c>
      <c r="AF19" s="95">
        <f>N19</f>
        <v>0.6</v>
      </c>
      <c r="AG19" s="105">
        <v>0.5696</v>
      </c>
      <c r="AH19" s="96">
        <f>IF(AG19/AF19&gt;100%,100%,AG19/AF19)</f>
        <v>0.94933333333333336</v>
      </c>
      <c r="AI19" s="51" t="s">
        <v>106</v>
      </c>
      <c r="AJ19" s="51" t="s">
        <v>107</v>
      </c>
      <c r="AK19" s="95">
        <f t="shared" si="2"/>
        <v>0.96</v>
      </c>
      <c r="AL19" s="53">
        <v>0.9667</v>
      </c>
      <c r="AM19" s="96">
        <f t="shared" si="7"/>
        <v>1</v>
      </c>
      <c r="AN19" s="51" t="s">
        <v>108</v>
      </c>
      <c r="AO19" s="51" t="s">
        <v>109</v>
      </c>
      <c r="AP19" s="80">
        <f t="shared" si="3"/>
        <v>0.96</v>
      </c>
      <c r="AQ19" s="107">
        <f>MAX(W19,AB19,AG19,AL19)</f>
        <v>0.9667</v>
      </c>
      <c r="AR19" s="84">
        <f t="shared" si="8"/>
        <v>1</v>
      </c>
      <c r="AS19" s="113" t="s">
        <v>73</v>
      </c>
    </row>
    <row r="20" spans="1:45" s="21" customFormat="1" ht="166.5">
      <c r="A20" s="50">
        <v>4</v>
      </c>
      <c r="B20" s="51" t="s">
        <v>53</v>
      </c>
      <c r="C20" s="51" t="s">
        <v>74</v>
      </c>
      <c r="D20" s="52" t="s">
        <v>110</v>
      </c>
      <c r="E20" s="51" t="s">
        <v>111</v>
      </c>
      <c r="F20" s="51" t="s">
        <v>57</v>
      </c>
      <c r="G20" s="51" t="s">
        <v>112</v>
      </c>
      <c r="H20" s="51" t="s">
        <v>113</v>
      </c>
      <c r="I20" s="54" t="s">
        <v>60</v>
      </c>
      <c r="J20" s="51" t="s">
        <v>61</v>
      </c>
      <c r="K20" s="51" t="s">
        <v>62</v>
      </c>
      <c r="L20" s="54">
        <v>0.1</v>
      </c>
      <c r="M20" s="54">
        <v>0.25</v>
      </c>
      <c r="N20" s="56">
        <v>0.35</v>
      </c>
      <c r="O20" s="56">
        <v>0.52</v>
      </c>
      <c r="P20" s="54">
        <v>0.52</v>
      </c>
      <c r="Q20" s="51" t="s">
        <v>79</v>
      </c>
      <c r="R20" s="51" t="s">
        <v>80</v>
      </c>
      <c r="S20" s="51" t="s">
        <v>81</v>
      </c>
      <c r="T20" s="51" t="s">
        <v>66</v>
      </c>
      <c r="U20" s="51" t="s">
        <v>67</v>
      </c>
      <c r="V20" s="80">
        <v>0.1</v>
      </c>
      <c r="W20" s="63">
        <v>6.4000000000000003E-3</v>
      </c>
      <c r="X20" s="84">
        <f t="shared" si="4"/>
        <v>6.4000000000000001E-2</v>
      </c>
      <c r="Y20" s="91" t="s">
        <v>114</v>
      </c>
      <c r="Z20" s="91" t="s">
        <v>104</v>
      </c>
      <c r="AA20" s="95">
        <f t="shared" si="0"/>
        <v>0.25</v>
      </c>
      <c r="AB20" s="53">
        <v>8.8599999999999998E-2</v>
      </c>
      <c r="AC20" s="96">
        <f t="shared" si="5"/>
        <v>0.35439999999999999</v>
      </c>
      <c r="AD20" s="51" t="s">
        <v>115</v>
      </c>
      <c r="AE20" s="51" t="s">
        <v>85</v>
      </c>
      <c r="AF20" s="95">
        <f>N20</f>
        <v>0.35</v>
      </c>
      <c r="AG20" s="105">
        <v>0.26679999999999998</v>
      </c>
      <c r="AH20" s="96">
        <f t="shared" si="6"/>
        <v>0.76228571428571423</v>
      </c>
      <c r="AI20" s="51" t="s">
        <v>116</v>
      </c>
      <c r="AJ20" s="51" t="s">
        <v>107</v>
      </c>
      <c r="AK20" s="95">
        <f t="shared" si="2"/>
        <v>0.52</v>
      </c>
      <c r="AL20" s="105">
        <v>0.46039999999999998</v>
      </c>
      <c r="AM20" s="96">
        <f t="shared" si="7"/>
        <v>0.88538461538461533</v>
      </c>
      <c r="AN20" s="51" t="s">
        <v>117</v>
      </c>
      <c r="AO20" s="51" t="s">
        <v>118</v>
      </c>
      <c r="AP20" s="80">
        <f t="shared" si="3"/>
        <v>0.52</v>
      </c>
      <c r="AQ20" s="107">
        <f>MAX(W20,AB20,AG20,AL20)</f>
        <v>0.46039999999999998</v>
      </c>
      <c r="AR20" s="84">
        <f t="shared" si="8"/>
        <v>0.88538461538461533</v>
      </c>
      <c r="AS20" s="113" t="s">
        <v>119</v>
      </c>
    </row>
    <row r="21" spans="1:45" s="21" customFormat="1" ht="265.5">
      <c r="A21" s="50">
        <v>4</v>
      </c>
      <c r="B21" s="51" t="s">
        <v>53</v>
      </c>
      <c r="C21" s="51" t="s">
        <v>74</v>
      </c>
      <c r="D21" s="52" t="s">
        <v>120</v>
      </c>
      <c r="E21" s="51" t="s">
        <v>121</v>
      </c>
      <c r="F21" s="51" t="s">
        <v>122</v>
      </c>
      <c r="G21" s="51" t="s">
        <v>123</v>
      </c>
      <c r="H21" s="51" t="s">
        <v>124</v>
      </c>
      <c r="I21" s="51" t="s">
        <v>60</v>
      </c>
      <c r="J21" s="51" t="s">
        <v>125</v>
      </c>
      <c r="K21" s="51" t="s">
        <v>62</v>
      </c>
      <c r="L21" s="54">
        <v>1</v>
      </c>
      <c r="M21" s="54">
        <v>1</v>
      </c>
      <c r="N21" s="54">
        <v>1</v>
      </c>
      <c r="O21" s="54">
        <v>1</v>
      </c>
      <c r="P21" s="54">
        <v>1</v>
      </c>
      <c r="Q21" s="51" t="s">
        <v>79</v>
      </c>
      <c r="R21" s="51" t="s">
        <v>126</v>
      </c>
      <c r="S21" s="51" t="s">
        <v>127</v>
      </c>
      <c r="T21" s="51" t="s">
        <v>66</v>
      </c>
      <c r="U21" s="51" t="s">
        <v>67</v>
      </c>
      <c r="V21" s="80">
        <v>1</v>
      </c>
      <c r="W21" s="63" t="s">
        <v>128</v>
      </c>
      <c r="X21" s="63" t="s">
        <v>128</v>
      </c>
      <c r="Y21" s="91" t="s">
        <v>129</v>
      </c>
      <c r="Z21" s="63" t="s">
        <v>128</v>
      </c>
      <c r="AA21" s="95">
        <f t="shared" si="0"/>
        <v>1</v>
      </c>
      <c r="AB21" s="54">
        <v>0</v>
      </c>
      <c r="AC21" s="96">
        <f t="shared" si="5"/>
        <v>0</v>
      </c>
      <c r="AD21" s="51" t="s">
        <v>130</v>
      </c>
      <c r="AE21" s="51" t="s">
        <v>130</v>
      </c>
      <c r="AF21" s="95">
        <f t="shared" si="1"/>
        <v>1</v>
      </c>
      <c r="AG21" s="105">
        <v>0.88739999999999997</v>
      </c>
      <c r="AH21" s="96">
        <f t="shared" ref="AH21:AH31" si="9">IF(AG21/AF21&gt;100%,100%,AG21/AF21)</f>
        <v>0.88739999999999997</v>
      </c>
      <c r="AI21" s="51" t="s">
        <v>131</v>
      </c>
      <c r="AJ21" s="51" t="s">
        <v>132</v>
      </c>
      <c r="AK21" s="95">
        <f t="shared" si="2"/>
        <v>1</v>
      </c>
      <c r="AL21" s="105">
        <f>194/218</f>
        <v>0.88990825688073394</v>
      </c>
      <c r="AM21" s="114">
        <f t="shared" ref="AM21:AM31" si="10">IF(AL21/AK21&gt;100%,100%,AL21/AK21)</f>
        <v>0.88990825688073394</v>
      </c>
      <c r="AN21" s="51" t="s">
        <v>133</v>
      </c>
      <c r="AO21" s="51" t="s">
        <v>134</v>
      </c>
      <c r="AP21" s="80">
        <f t="shared" si="3"/>
        <v>1</v>
      </c>
      <c r="AQ21" s="108">
        <f>AVERAGE(W21,AB21,AG21,AL21)</f>
        <v>0.5924360856269113</v>
      </c>
      <c r="AR21" s="84">
        <f t="shared" si="8"/>
        <v>0.5924360856269113</v>
      </c>
      <c r="AS21" s="113" t="s">
        <v>135</v>
      </c>
    </row>
    <row r="22" spans="1:45" s="21" customFormat="1" ht="299.25">
      <c r="A22" s="50">
        <v>4</v>
      </c>
      <c r="B22" s="51" t="s">
        <v>53</v>
      </c>
      <c r="C22" s="51" t="s">
        <v>74</v>
      </c>
      <c r="D22" s="52" t="s">
        <v>136</v>
      </c>
      <c r="E22" s="51" t="s">
        <v>137</v>
      </c>
      <c r="F22" s="51" t="s">
        <v>122</v>
      </c>
      <c r="G22" s="51" t="s">
        <v>138</v>
      </c>
      <c r="H22" s="51" t="s">
        <v>139</v>
      </c>
      <c r="I22" s="51" t="s">
        <v>60</v>
      </c>
      <c r="J22" s="51" t="s">
        <v>125</v>
      </c>
      <c r="K22" s="51" t="s">
        <v>62</v>
      </c>
      <c r="L22" s="54">
        <v>1</v>
      </c>
      <c r="M22" s="54">
        <v>1</v>
      </c>
      <c r="N22" s="54">
        <v>1</v>
      </c>
      <c r="O22" s="54">
        <v>1</v>
      </c>
      <c r="P22" s="54">
        <v>1</v>
      </c>
      <c r="Q22" s="51" t="s">
        <v>79</v>
      </c>
      <c r="R22" s="51" t="s">
        <v>126</v>
      </c>
      <c r="S22" s="51" t="s">
        <v>140</v>
      </c>
      <c r="T22" s="51" t="s">
        <v>66</v>
      </c>
      <c r="U22" s="51" t="s">
        <v>67</v>
      </c>
      <c r="V22" s="80">
        <v>1</v>
      </c>
      <c r="W22" s="63">
        <v>0.17799999999999999</v>
      </c>
      <c r="X22" s="84">
        <f t="shared" si="4"/>
        <v>0.17799999999999999</v>
      </c>
      <c r="Y22" s="91" t="s">
        <v>141</v>
      </c>
      <c r="Z22" s="91" t="s">
        <v>142</v>
      </c>
      <c r="AA22" s="95">
        <f t="shared" si="0"/>
        <v>1</v>
      </c>
      <c r="AB22" s="95">
        <v>0</v>
      </c>
      <c r="AC22" s="96">
        <f t="shared" si="5"/>
        <v>0</v>
      </c>
      <c r="AD22" s="51" t="s">
        <v>130</v>
      </c>
      <c r="AE22" s="51" t="s">
        <v>130</v>
      </c>
      <c r="AF22" s="95">
        <f t="shared" si="1"/>
        <v>1</v>
      </c>
      <c r="AG22" s="105">
        <v>0.8871</v>
      </c>
      <c r="AH22" s="96">
        <f t="shared" si="9"/>
        <v>0.8871</v>
      </c>
      <c r="AI22" s="51" t="s">
        <v>143</v>
      </c>
      <c r="AJ22" s="51" t="s">
        <v>132</v>
      </c>
      <c r="AK22" s="95">
        <f t="shared" si="2"/>
        <v>1</v>
      </c>
      <c r="AL22" s="105">
        <f>125/218</f>
        <v>0.57339449541284404</v>
      </c>
      <c r="AM22" s="114">
        <f t="shared" si="10"/>
        <v>0.57339449541284404</v>
      </c>
      <c r="AN22" s="51" t="s">
        <v>144</v>
      </c>
      <c r="AO22" s="51" t="s">
        <v>134</v>
      </c>
      <c r="AP22" s="80">
        <f t="shared" si="3"/>
        <v>1</v>
      </c>
      <c r="AQ22" s="108">
        <f>AVERAGE(W22,AB22,AG22,AL22)</f>
        <v>0.40962362385321099</v>
      </c>
      <c r="AR22" s="84">
        <f t="shared" si="8"/>
        <v>0.40962362385321099</v>
      </c>
      <c r="AS22" s="113" t="s">
        <v>145</v>
      </c>
    </row>
    <row r="23" spans="1:45" s="21" customFormat="1" ht="150">
      <c r="A23" s="50">
        <v>4</v>
      </c>
      <c r="B23" s="51" t="s">
        <v>53</v>
      </c>
      <c r="C23" s="51" t="s">
        <v>74</v>
      </c>
      <c r="D23" s="52" t="s">
        <v>146</v>
      </c>
      <c r="E23" s="51" t="s">
        <v>147</v>
      </c>
      <c r="F23" s="51" t="s">
        <v>122</v>
      </c>
      <c r="G23" s="51" t="s">
        <v>148</v>
      </c>
      <c r="H23" s="51" t="s">
        <v>149</v>
      </c>
      <c r="I23" s="51" t="s">
        <v>60</v>
      </c>
      <c r="J23" s="51" t="s">
        <v>125</v>
      </c>
      <c r="K23" s="51" t="s">
        <v>62</v>
      </c>
      <c r="L23" s="54">
        <v>0.9</v>
      </c>
      <c r="M23" s="54">
        <v>0.9</v>
      </c>
      <c r="N23" s="54">
        <v>0.9</v>
      </c>
      <c r="O23" s="54">
        <v>0.9</v>
      </c>
      <c r="P23" s="54">
        <v>0.9</v>
      </c>
      <c r="Q23" s="51" t="s">
        <v>79</v>
      </c>
      <c r="R23" s="51" t="s">
        <v>150</v>
      </c>
      <c r="S23" s="51" t="s">
        <v>140</v>
      </c>
      <c r="T23" s="51" t="s">
        <v>66</v>
      </c>
      <c r="U23" s="51" t="s">
        <v>67</v>
      </c>
      <c r="V23" s="80">
        <v>0.9</v>
      </c>
      <c r="W23" s="63" t="s">
        <v>128</v>
      </c>
      <c r="X23" s="63" t="s">
        <v>128</v>
      </c>
      <c r="Y23" s="91" t="s">
        <v>129</v>
      </c>
      <c r="Z23" s="63" t="s">
        <v>128</v>
      </c>
      <c r="AA23" s="95">
        <f t="shared" si="0"/>
        <v>0.9</v>
      </c>
      <c r="AB23" s="95">
        <v>0</v>
      </c>
      <c r="AC23" s="96">
        <f t="shared" si="5"/>
        <v>0</v>
      </c>
      <c r="AD23" s="51" t="s">
        <v>130</v>
      </c>
      <c r="AE23" s="51" t="s">
        <v>130</v>
      </c>
      <c r="AF23" s="95">
        <f t="shared" si="1"/>
        <v>0.9</v>
      </c>
      <c r="AG23" s="105">
        <v>1</v>
      </c>
      <c r="AH23" s="104">
        <f t="shared" si="9"/>
        <v>1</v>
      </c>
      <c r="AI23" s="51" t="s">
        <v>151</v>
      </c>
      <c r="AJ23" s="51" t="s">
        <v>152</v>
      </c>
      <c r="AK23" s="95">
        <f t="shared" si="2"/>
        <v>0.9</v>
      </c>
      <c r="AL23" s="105">
        <v>1</v>
      </c>
      <c r="AM23" s="96">
        <f t="shared" si="10"/>
        <v>1</v>
      </c>
      <c r="AN23" s="51" t="s">
        <v>153</v>
      </c>
      <c r="AO23" s="51" t="s">
        <v>154</v>
      </c>
      <c r="AP23" s="80">
        <f t="shared" si="3"/>
        <v>0.9</v>
      </c>
      <c r="AQ23" s="108">
        <f>AVERAGE(W23,AB23,AG23,AL23)</f>
        <v>0.66666666666666663</v>
      </c>
      <c r="AR23" s="84">
        <f t="shared" si="8"/>
        <v>0.7407407407407407</v>
      </c>
      <c r="AS23" s="113" t="s">
        <v>155</v>
      </c>
    </row>
    <row r="24" spans="1:45" s="21" customFormat="1" ht="99.75">
      <c r="A24" s="50">
        <v>4</v>
      </c>
      <c r="B24" s="51" t="s">
        <v>53</v>
      </c>
      <c r="C24" s="51" t="s">
        <v>74</v>
      </c>
      <c r="D24" s="52" t="s">
        <v>156</v>
      </c>
      <c r="E24" s="51" t="s">
        <v>157</v>
      </c>
      <c r="F24" s="51" t="s">
        <v>122</v>
      </c>
      <c r="G24" s="51" t="s">
        <v>148</v>
      </c>
      <c r="H24" s="51" t="s">
        <v>158</v>
      </c>
      <c r="I24" s="51" t="s">
        <v>60</v>
      </c>
      <c r="J24" s="51" t="s">
        <v>61</v>
      </c>
      <c r="K24" s="51" t="s">
        <v>62</v>
      </c>
      <c r="L24" s="54">
        <v>0</v>
      </c>
      <c r="M24" s="54">
        <v>0</v>
      </c>
      <c r="N24" s="54">
        <v>0</v>
      </c>
      <c r="O24" s="54">
        <v>1</v>
      </c>
      <c r="P24" s="54">
        <v>1</v>
      </c>
      <c r="Q24" s="51" t="s">
        <v>79</v>
      </c>
      <c r="R24" s="57" t="s">
        <v>150</v>
      </c>
      <c r="S24" s="57" t="s">
        <v>140</v>
      </c>
      <c r="T24" s="57" t="s">
        <v>66</v>
      </c>
      <c r="U24" s="57" t="s">
        <v>159</v>
      </c>
      <c r="V24" s="80" t="s">
        <v>68</v>
      </c>
      <c r="W24" s="62" t="s">
        <v>68</v>
      </c>
      <c r="X24" s="84" t="s">
        <v>68</v>
      </c>
      <c r="Y24" s="91" t="s">
        <v>69</v>
      </c>
      <c r="Z24" s="91" t="s">
        <v>68</v>
      </c>
      <c r="AA24" s="95">
        <f t="shared" si="0"/>
        <v>0</v>
      </c>
      <c r="AB24" s="51" t="s">
        <v>70</v>
      </c>
      <c r="AC24" s="96" t="s">
        <v>70</v>
      </c>
      <c r="AD24" s="51" t="s">
        <v>70</v>
      </c>
      <c r="AE24" s="51" t="s">
        <v>70</v>
      </c>
      <c r="AF24" s="95">
        <f t="shared" si="1"/>
        <v>0</v>
      </c>
      <c r="AG24" s="51" t="s">
        <v>70</v>
      </c>
      <c r="AH24" s="96" t="s">
        <v>70</v>
      </c>
      <c r="AI24" s="51" t="s">
        <v>70</v>
      </c>
      <c r="AJ24" s="51" t="s">
        <v>70</v>
      </c>
      <c r="AK24" s="95">
        <f t="shared" si="2"/>
        <v>1</v>
      </c>
      <c r="AL24" s="105">
        <v>1</v>
      </c>
      <c r="AM24" s="96">
        <f t="shared" si="10"/>
        <v>1</v>
      </c>
      <c r="AN24" s="51" t="s">
        <v>160</v>
      </c>
      <c r="AO24" s="51" t="s">
        <v>154</v>
      </c>
      <c r="AP24" s="80">
        <f t="shared" si="3"/>
        <v>1</v>
      </c>
      <c r="AQ24" s="107">
        <f>MAX(W24,AB24,AG24,AL24)</f>
        <v>1</v>
      </c>
      <c r="AR24" s="84">
        <f t="shared" si="8"/>
        <v>1</v>
      </c>
      <c r="AS24" s="113" t="s">
        <v>73</v>
      </c>
    </row>
    <row r="25" spans="1:45" s="21" customFormat="1" ht="133.5">
      <c r="A25" s="50">
        <v>4</v>
      </c>
      <c r="B25" s="51" t="s">
        <v>53</v>
      </c>
      <c r="C25" s="51" t="s">
        <v>161</v>
      </c>
      <c r="D25" s="52" t="s">
        <v>162</v>
      </c>
      <c r="E25" s="51" t="s">
        <v>163</v>
      </c>
      <c r="F25" s="51" t="s">
        <v>122</v>
      </c>
      <c r="G25" s="51" t="s">
        <v>164</v>
      </c>
      <c r="H25" s="51" t="s">
        <v>165</v>
      </c>
      <c r="I25" s="51" t="s">
        <v>60</v>
      </c>
      <c r="J25" s="51" t="s">
        <v>166</v>
      </c>
      <c r="K25" s="51" t="s">
        <v>167</v>
      </c>
      <c r="L25" s="51">
        <v>2880</v>
      </c>
      <c r="M25" s="51">
        <v>2880</v>
      </c>
      <c r="N25" s="51">
        <v>2880</v>
      </c>
      <c r="O25" s="51">
        <v>2880</v>
      </c>
      <c r="P25" s="51">
        <f t="shared" ref="P25:P31" si="11">SUM(L25:O25)</f>
        <v>11520</v>
      </c>
      <c r="Q25" s="51" t="s">
        <v>79</v>
      </c>
      <c r="R25" s="51" t="s">
        <v>168</v>
      </c>
      <c r="S25" s="51" t="s">
        <v>169</v>
      </c>
      <c r="T25" s="51" t="s">
        <v>170</v>
      </c>
      <c r="U25" s="51" t="s">
        <v>171</v>
      </c>
      <c r="V25" s="61">
        <v>2880</v>
      </c>
      <c r="W25" s="64">
        <v>4498</v>
      </c>
      <c r="X25" s="84">
        <f t="shared" si="4"/>
        <v>1</v>
      </c>
      <c r="Y25" s="91" t="s">
        <v>172</v>
      </c>
      <c r="Z25" s="91" t="s">
        <v>173</v>
      </c>
      <c r="AA25" s="55">
        <f t="shared" si="0"/>
        <v>2880</v>
      </c>
      <c r="AB25" s="51">
        <v>5254</v>
      </c>
      <c r="AC25" s="96">
        <f t="shared" si="5"/>
        <v>1</v>
      </c>
      <c r="AD25" s="51" t="s">
        <v>174</v>
      </c>
      <c r="AE25" s="51"/>
      <c r="AF25" s="55">
        <f t="shared" si="1"/>
        <v>2880</v>
      </c>
      <c r="AG25" s="51">
        <v>1456</v>
      </c>
      <c r="AH25" s="96">
        <f t="shared" si="9"/>
        <v>0.50555555555555554</v>
      </c>
      <c r="AI25" s="51" t="s">
        <v>175</v>
      </c>
      <c r="AJ25" s="51" t="s">
        <v>176</v>
      </c>
      <c r="AK25" s="55">
        <f t="shared" si="2"/>
        <v>2880</v>
      </c>
      <c r="AL25" s="51">
        <v>4008</v>
      </c>
      <c r="AM25" s="96">
        <f t="shared" si="10"/>
        <v>1</v>
      </c>
      <c r="AN25" s="51" t="s">
        <v>177</v>
      </c>
      <c r="AO25" s="51" t="s">
        <v>178</v>
      </c>
      <c r="AP25" s="50">
        <f t="shared" si="3"/>
        <v>11520</v>
      </c>
      <c r="AQ25" s="64">
        <f>SUM(W25,AB25,AG25,AL25)</f>
        <v>15216</v>
      </c>
      <c r="AR25" s="84">
        <f t="shared" si="8"/>
        <v>1</v>
      </c>
      <c r="AS25" s="113" t="s">
        <v>73</v>
      </c>
    </row>
    <row r="26" spans="1:45" s="21" customFormat="1" ht="133.5">
      <c r="A26" s="50">
        <v>4</v>
      </c>
      <c r="B26" s="51" t="s">
        <v>53</v>
      </c>
      <c r="C26" s="51" t="s">
        <v>161</v>
      </c>
      <c r="D26" s="52" t="s">
        <v>179</v>
      </c>
      <c r="E26" s="51" t="s">
        <v>180</v>
      </c>
      <c r="F26" s="51" t="s">
        <v>57</v>
      </c>
      <c r="G26" s="51" t="s">
        <v>181</v>
      </c>
      <c r="H26" s="51" t="s">
        <v>182</v>
      </c>
      <c r="I26" s="51" t="s">
        <v>60</v>
      </c>
      <c r="J26" s="51" t="s">
        <v>166</v>
      </c>
      <c r="K26" s="51" t="s">
        <v>183</v>
      </c>
      <c r="L26" s="58">
        <v>720</v>
      </c>
      <c r="M26" s="58">
        <v>720</v>
      </c>
      <c r="N26" s="58">
        <v>720</v>
      </c>
      <c r="O26" s="58">
        <v>720</v>
      </c>
      <c r="P26" s="51">
        <f t="shared" si="11"/>
        <v>2880</v>
      </c>
      <c r="Q26" s="51" t="s">
        <v>79</v>
      </c>
      <c r="R26" s="51" t="s">
        <v>184</v>
      </c>
      <c r="S26" s="51" t="s">
        <v>169</v>
      </c>
      <c r="T26" s="51" t="s">
        <v>170</v>
      </c>
      <c r="U26" s="51" t="s">
        <v>171</v>
      </c>
      <c r="V26" s="61">
        <v>720</v>
      </c>
      <c r="W26" s="62">
        <v>948</v>
      </c>
      <c r="X26" s="84">
        <f t="shared" si="4"/>
        <v>1</v>
      </c>
      <c r="Y26" s="91" t="s">
        <v>185</v>
      </c>
      <c r="Z26" s="91" t="s">
        <v>173</v>
      </c>
      <c r="AA26" s="55">
        <f t="shared" si="0"/>
        <v>720</v>
      </c>
      <c r="AB26" s="51">
        <v>1116</v>
      </c>
      <c r="AC26" s="96">
        <f t="shared" si="5"/>
        <v>1</v>
      </c>
      <c r="AD26" s="51" t="s">
        <v>174</v>
      </c>
      <c r="AE26" s="51"/>
      <c r="AF26" s="55">
        <f t="shared" si="1"/>
        <v>720</v>
      </c>
      <c r="AG26" s="51">
        <v>228</v>
      </c>
      <c r="AH26" s="96">
        <f t="shared" si="9"/>
        <v>0.31666666666666665</v>
      </c>
      <c r="AI26" s="51" t="s">
        <v>175</v>
      </c>
      <c r="AJ26" s="51" t="s">
        <v>176</v>
      </c>
      <c r="AK26" s="55">
        <f t="shared" si="2"/>
        <v>720</v>
      </c>
      <c r="AL26" s="51">
        <v>699</v>
      </c>
      <c r="AM26" s="96">
        <f t="shared" si="10"/>
        <v>0.97083333333333333</v>
      </c>
      <c r="AN26" s="51" t="s">
        <v>186</v>
      </c>
      <c r="AO26" s="51" t="s">
        <v>178</v>
      </c>
      <c r="AP26" s="50">
        <f t="shared" si="3"/>
        <v>2880</v>
      </c>
      <c r="AQ26" s="64">
        <f t="shared" ref="AQ26:AQ31" si="12">SUM(W26,AB26,AG26,AL26)</f>
        <v>2991</v>
      </c>
      <c r="AR26" s="84">
        <f t="shared" si="8"/>
        <v>1</v>
      </c>
      <c r="AS26" s="113" t="s">
        <v>73</v>
      </c>
    </row>
    <row r="27" spans="1:45" s="21" customFormat="1" ht="265.5">
      <c r="A27" s="50">
        <v>4</v>
      </c>
      <c r="B27" s="51" t="s">
        <v>53</v>
      </c>
      <c r="C27" s="51" t="s">
        <v>161</v>
      </c>
      <c r="D27" s="52" t="s">
        <v>187</v>
      </c>
      <c r="E27" s="51" t="s">
        <v>188</v>
      </c>
      <c r="F27" s="51" t="s">
        <v>57</v>
      </c>
      <c r="G27" s="51" t="s">
        <v>189</v>
      </c>
      <c r="H27" s="51" t="s">
        <v>190</v>
      </c>
      <c r="I27" s="51" t="s">
        <v>60</v>
      </c>
      <c r="J27" s="51" t="s">
        <v>166</v>
      </c>
      <c r="K27" s="51" t="s">
        <v>191</v>
      </c>
      <c r="L27" s="58">
        <v>18</v>
      </c>
      <c r="M27" s="58">
        <v>27</v>
      </c>
      <c r="N27" s="58">
        <v>39</v>
      </c>
      <c r="O27" s="58">
        <v>29</v>
      </c>
      <c r="P27" s="51">
        <f t="shared" si="11"/>
        <v>113</v>
      </c>
      <c r="Q27" s="51" t="s">
        <v>79</v>
      </c>
      <c r="R27" s="51" t="s">
        <v>192</v>
      </c>
      <c r="S27" s="51" t="s">
        <v>193</v>
      </c>
      <c r="T27" s="51" t="s">
        <v>170</v>
      </c>
      <c r="U27" s="51" t="s">
        <v>171</v>
      </c>
      <c r="V27" s="61">
        <v>18</v>
      </c>
      <c r="W27" s="62">
        <v>23</v>
      </c>
      <c r="X27" s="84">
        <f t="shared" si="4"/>
        <v>1</v>
      </c>
      <c r="Y27" s="91" t="s">
        <v>194</v>
      </c>
      <c r="Z27" s="91" t="s">
        <v>195</v>
      </c>
      <c r="AA27" s="55">
        <f t="shared" si="0"/>
        <v>27</v>
      </c>
      <c r="AB27" s="51">
        <v>27</v>
      </c>
      <c r="AC27" s="96">
        <f t="shared" si="5"/>
        <v>1</v>
      </c>
      <c r="AD27" s="51" t="s">
        <v>196</v>
      </c>
      <c r="AE27" s="51"/>
      <c r="AF27" s="55">
        <f t="shared" si="1"/>
        <v>39</v>
      </c>
      <c r="AG27" s="51">
        <v>21</v>
      </c>
      <c r="AH27" s="96">
        <f t="shared" si="9"/>
        <v>0.53846153846153844</v>
      </c>
      <c r="AI27" s="51" t="s">
        <v>197</v>
      </c>
      <c r="AJ27" s="51" t="s">
        <v>176</v>
      </c>
      <c r="AK27" s="55">
        <f t="shared" si="2"/>
        <v>29</v>
      </c>
      <c r="AL27" s="51">
        <v>14</v>
      </c>
      <c r="AM27" s="96">
        <f t="shared" si="10"/>
        <v>0.48275862068965519</v>
      </c>
      <c r="AN27" s="51" t="s">
        <v>198</v>
      </c>
      <c r="AO27" s="51" t="s">
        <v>199</v>
      </c>
      <c r="AP27" s="50">
        <f t="shared" si="3"/>
        <v>113</v>
      </c>
      <c r="AQ27" s="64">
        <f t="shared" si="12"/>
        <v>85</v>
      </c>
      <c r="AR27" s="84">
        <f t="shared" si="8"/>
        <v>0.75221238938053092</v>
      </c>
      <c r="AS27" s="113" t="s">
        <v>200</v>
      </c>
    </row>
    <row r="28" spans="1:45" s="21" customFormat="1" ht="265.5">
      <c r="A28" s="50">
        <v>4</v>
      </c>
      <c r="B28" s="51" t="s">
        <v>53</v>
      </c>
      <c r="C28" s="51" t="s">
        <v>161</v>
      </c>
      <c r="D28" s="52" t="s">
        <v>201</v>
      </c>
      <c r="E28" s="51" t="s">
        <v>202</v>
      </c>
      <c r="F28" s="51" t="s">
        <v>122</v>
      </c>
      <c r="G28" s="51" t="s">
        <v>203</v>
      </c>
      <c r="H28" s="51" t="s">
        <v>204</v>
      </c>
      <c r="I28" s="51" t="s">
        <v>60</v>
      </c>
      <c r="J28" s="51" t="s">
        <v>166</v>
      </c>
      <c r="K28" s="51" t="s">
        <v>205</v>
      </c>
      <c r="L28" s="51">
        <v>30</v>
      </c>
      <c r="M28" s="51">
        <v>86</v>
      </c>
      <c r="N28" s="51">
        <v>80</v>
      </c>
      <c r="O28" s="51">
        <v>74</v>
      </c>
      <c r="P28" s="51">
        <f t="shared" si="11"/>
        <v>270</v>
      </c>
      <c r="Q28" s="51" t="s">
        <v>79</v>
      </c>
      <c r="R28" s="51" t="s">
        <v>192</v>
      </c>
      <c r="S28" s="51" t="s">
        <v>193</v>
      </c>
      <c r="T28" s="51" t="s">
        <v>170</v>
      </c>
      <c r="U28" s="51" t="s">
        <v>171</v>
      </c>
      <c r="V28" s="61">
        <v>30</v>
      </c>
      <c r="W28" s="62">
        <v>0</v>
      </c>
      <c r="X28" s="84">
        <f t="shared" si="4"/>
        <v>0</v>
      </c>
      <c r="Y28" s="91" t="s">
        <v>206</v>
      </c>
      <c r="Z28" s="91" t="s">
        <v>195</v>
      </c>
      <c r="AA28" s="55">
        <f t="shared" si="0"/>
        <v>86</v>
      </c>
      <c r="AB28" s="51">
        <v>31</v>
      </c>
      <c r="AC28" s="96">
        <f t="shared" si="5"/>
        <v>0.36046511627906974</v>
      </c>
      <c r="AD28" s="51" t="s">
        <v>207</v>
      </c>
      <c r="AE28" s="51"/>
      <c r="AF28" s="55">
        <f t="shared" si="1"/>
        <v>80</v>
      </c>
      <c r="AG28" s="51">
        <v>16</v>
      </c>
      <c r="AH28" s="96">
        <f t="shared" si="9"/>
        <v>0.2</v>
      </c>
      <c r="AI28" s="51" t="s">
        <v>208</v>
      </c>
      <c r="AJ28" s="51" t="s">
        <v>176</v>
      </c>
      <c r="AK28" s="55">
        <f t="shared" si="2"/>
        <v>74</v>
      </c>
      <c r="AL28" s="51">
        <v>19</v>
      </c>
      <c r="AM28" s="96">
        <f t="shared" si="10"/>
        <v>0.25675675675675674</v>
      </c>
      <c r="AN28" s="51" t="s">
        <v>198</v>
      </c>
      <c r="AO28" s="51" t="s">
        <v>199</v>
      </c>
      <c r="AP28" s="50">
        <f t="shared" si="3"/>
        <v>270</v>
      </c>
      <c r="AQ28" s="64">
        <f t="shared" si="12"/>
        <v>66</v>
      </c>
      <c r="AR28" s="84">
        <f t="shared" si="8"/>
        <v>0.24444444444444444</v>
      </c>
      <c r="AS28" s="113" t="s">
        <v>209</v>
      </c>
    </row>
    <row r="29" spans="1:45" s="21" customFormat="1" ht="150">
      <c r="A29" s="50">
        <v>4</v>
      </c>
      <c r="B29" s="51" t="s">
        <v>53</v>
      </c>
      <c r="C29" s="51" t="s">
        <v>161</v>
      </c>
      <c r="D29" s="52" t="s">
        <v>210</v>
      </c>
      <c r="E29" s="51" t="s">
        <v>211</v>
      </c>
      <c r="F29" s="51" t="s">
        <v>122</v>
      </c>
      <c r="G29" s="51" t="s">
        <v>212</v>
      </c>
      <c r="H29" s="51" t="s">
        <v>213</v>
      </c>
      <c r="I29" s="51" t="s">
        <v>60</v>
      </c>
      <c r="J29" s="51" t="s">
        <v>166</v>
      </c>
      <c r="K29" s="51" t="s">
        <v>214</v>
      </c>
      <c r="L29" s="51">
        <v>11</v>
      </c>
      <c r="M29" s="51">
        <v>18</v>
      </c>
      <c r="N29" s="51">
        <v>18</v>
      </c>
      <c r="O29" s="51">
        <v>17</v>
      </c>
      <c r="P29" s="51">
        <f t="shared" si="11"/>
        <v>64</v>
      </c>
      <c r="Q29" s="51" t="s">
        <v>79</v>
      </c>
      <c r="R29" s="51" t="s">
        <v>215</v>
      </c>
      <c r="S29" s="51" t="s">
        <v>216</v>
      </c>
      <c r="T29" s="51" t="s">
        <v>170</v>
      </c>
      <c r="U29" s="51" t="s">
        <v>159</v>
      </c>
      <c r="V29" s="61">
        <v>11</v>
      </c>
      <c r="W29" s="62">
        <v>11</v>
      </c>
      <c r="X29" s="84">
        <f t="shared" si="4"/>
        <v>1</v>
      </c>
      <c r="Y29" s="91" t="s">
        <v>217</v>
      </c>
      <c r="Z29" s="91" t="s">
        <v>218</v>
      </c>
      <c r="AA29" s="55">
        <f t="shared" si="0"/>
        <v>18</v>
      </c>
      <c r="AB29" s="51">
        <v>45</v>
      </c>
      <c r="AC29" s="96">
        <f t="shared" si="5"/>
        <v>1</v>
      </c>
      <c r="AD29" s="51" t="s">
        <v>219</v>
      </c>
      <c r="AE29" s="51"/>
      <c r="AF29" s="55">
        <f t="shared" si="1"/>
        <v>18</v>
      </c>
      <c r="AG29" s="51">
        <v>464</v>
      </c>
      <c r="AH29" s="96">
        <f t="shared" si="9"/>
        <v>1</v>
      </c>
      <c r="AI29" s="51" t="s">
        <v>220</v>
      </c>
      <c r="AJ29" s="51" t="s">
        <v>221</v>
      </c>
      <c r="AK29" s="55">
        <f t="shared" si="2"/>
        <v>17</v>
      </c>
      <c r="AL29" s="51">
        <v>133</v>
      </c>
      <c r="AM29" s="96">
        <f t="shared" si="10"/>
        <v>1</v>
      </c>
      <c r="AN29" s="51" t="s">
        <v>222</v>
      </c>
      <c r="AO29" s="51" t="s">
        <v>223</v>
      </c>
      <c r="AP29" s="50">
        <f t="shared" si="3"/>
        <v>64</v>
      </c>
      <c r="AQ29" s="64">
        <f t="shared" si="12"/>
        <v>653</v>
      </c>
      <c r="AR29" s="84">
        <f t="shared" si="8"/>
        <v>1</v>
      </c>
      <c r="AS29" s="113" t="s">
        <v>73</v>
      </c>
    </row>
    <row r="30" spans="1:45" s="21" customFormat="1" ht="182.25">
      <c r="A30" s="50">
        <v>4</v>
      </c>
      <c r="B30" s="51" t="s">
        <v>53</v>
      </c>
      <c r="C30" s="51" t="s">
        <v>161</v>
      </c>
      <c r="D30" s="52" t="s">
        <v>224</v>
      </c>
      <c r="E30" s="51" t="s">
        <v>225</v>
      </c>
      <c r="F30" s="51" t="s">
        <v>122</v>
      </c>
      <c r="G30" s="51" t="s">
        <v>226</v>
      </c>
      <c r="H30" s="51" t="s">
        <v>227</v>
      </c>
      <c r="I30" s="51" t="s">
        <v>60</v>
      </c>
      <c r="J30" s="51" t="s">
        <v>166</v>
      </c>
      <c r="K30" s="51" t="s">
        <v>214</v>
      </c>
      <c r="L30" s="51">
        <v>23</v>
      </c>
      <c r="M30" s="51">
        <v>39</v>
      </c>
      <c r="N30" s="51">
        <v>39</v>
      </c>
      <c r="O30" s="51">
        <v>28</v>
      </c>
      <c r="P30" s="51">
        <f t="shared" si="11"/>
        <v>129</v>
      </c>
      <c r="Q30" s="51" t="s">
        <v>79</v>
      </c>
      <c r="R30" s="51" t="s">
        <v>228</v>
      </c>
      <c r="S30" s="51" t="s">
        <v>216</v>
      </c>
      <c r="T30" s="51" t="s">
        <v>170</v>
      </c>
      <c r="U30" s="51" t="s">
        <v>159</v>
      </c>
      <c r="V30" s="61">
        <v>23</v>
      </c>
      <c r="W30" s="62">
        <v>23</v>
      </c>
      <c r="X30" s="84">
        <f t="shared" si="4"/>
        <v>1</v>
      </c>
      <c r="Y30" s="91" t="s">
        <v>229</v>
      </c>
      <c r="Z30" s="91" t="s">
        <v>218</v>
      </c>
      <c r="AA30" s="55">
        <f t="shared" si="0"/>
        <v>39</v>
      </c>
      <c r="AB30" s="51">
        <v>97</v>
      </c>
      <c r="AC30" s="96">
        <f t="shared" si="5"/>
        <v>1</v>
      </c>
      <c r="AD30" s="51" t="s">
        <v>230</v>
      </c>
      <c r="AE30" s="51"/>
      <c r="AF30" s="55">
        <f t="shared" si="1"/>
        <v>39</v>
      </c>
      <c r="AG30" s="51">
        <v>44</v>
      </c>
      <c r="AH30" s="96">
        <f t="shared" si="9"/>
        <v>1</v>
      </c>
      <c r="AI30" s="51" t="s">
        <v>231</v>
      </c>
      <c r="AJ30" s="51" t="s">
        <v>232</v>
      </c>
      <c r="AK30" s="55">
        <f t="shared" si="2"/>
        <v>28</v>
      </c>
      <c r="AL30" s="51">
        <v>30</v>
      </c>
      <c r="AM30" s="96">
        <f t="shared" si="10"/>
        <v>1</v>
      </c>
      <c r="AN30" s="51" t="s">
        <v>233</v>
      </c>
      <c r="AO30" s="51" t="s">
        <v>223</v>
      </c>
      <c r="AP30" s="50">
        <f t="shared" si="3"/>
        <v>129</v>
      </c>
      <c r="AQ30" s="64">
        <f t="shared" si="12"/>
        <v>194</v>
      </c>
      <c r="AR30" s="84">
        <f t="shared" si="8"/>
        <v>1</v>
      </c>
      <c r="AS30" s="113" t="s">
        <v>73</v>
      </c>
    </row>
    <row r="31" spans="1:45" s="21" customFormat="1" ht="409.6">
      <c r="A31" s="50">
        <v>4</v>
      </c>
      <c r="B31" s="51" t="s">
        <v>53</v>
      </c>
      <c r="C31" s="51" t="s">
        <v>161</v>
      </c>
      <c r="D31" s="52" t="s">
        <v>234</v>
      </c>
      <c r="E31" s="51" t="s">
        <v>235</v>
      </c>
      <c r="F31" s="51" t="s">
        <v>122</v>
      </c>
      <c r="G31" s="51" t="s">
        <v>236</v>
      </c>
      <c r="H31" s="51" t="s">
        <v>237</v>
      </c>
      <c r="I31" s="51" t="s">
        <v>60</v>
      </c>
      <c r="J31" s="51" t="s">
        <v>166</v>
      </c>
      <c r="K31" s="51" t="s">
        <v>214</v>
      </c>
      <c r="L31" s="51">
        <v>4</v>
      </c>
      <c r="M31" s="51">
        <v>12</v>
      </c>
      <c r="N31" s="51">
        <v>12</v>
      </c>
      <c r="O31" s="51">
        <v>9</v>
      </c>
      <c r="P31" s="51">
        <f t="shared" si="11"/>
        <v>37</v>
      </c>
      <c r="Q31" s="51" t="s">
        <v>79</v>
      </c>
      <c r="R31" s="51" t="s">
        <v>238</v>
      </c>
      <c r="S31" s="51" t="s">
        <v>216</v>
      </c>
      <c r="T31" s="51" t="s">
        <v>170</v>
      </c>
      <c r="U31" s="51" t="s">
        <v>159</v>
      </c>
      <c r="V31" s="61">
        <v>4</v>
      </c>
      <c r="W31" s="62">
        <v>4</v>
      </c>
      <c r="X31" s="84">
        <f t="shared" si="4"/>
        <v>1</v>
      </c>
      <c r="Y31" s="91" t="s">
        <v>239</v>
      </c>
      <c r="Z31" s="91" t="s">
        <v>240</v>
      </c>
      <c r="AA31" s="55">
        <f t="shared" si="0"/>
        <v>12</v>
      </c>
      <c r="AB31" s="51">
        <v>20</v>
      </c>
      <c r="AC31" s="96">
        <f t="shared" si="5"/>
        <v>1</v>
      </c>
      <c r="AD31" s="51" t="s">
        <v>241</v>
      </c>
      <c r="AE31" s="51"/>
      <c r="AF31" s="55">
        <f t="shared" si="1"/>
        <v>12</v>
      </c>
      <c r="AG31" s="51">
        <v>75</v>
      </c>
      <c r="AH31" s="96">
        <f t="shared" si="9"/>
        <v>1</v>
      </c>
      <c r="AI31" s="51" t="s">
        <v>242</v>
      </c>
      <c r="AJ31" s="51" t="s">
        <v>221</v>
      </c>
      <c r="AK31" s="55">
        <f t="shared" si="2"/>
        <v>9</v>
      </c>
      <c r="AL31" s="51">
        <v>18</v>
      </c>
      <c r="AM31" s="96">
        <f t="shared" si="10"/>
        <v>1</v>
      </c>
      <c r="AN31" s="51" t="s">
        <v>243</v>
      </c>
      <c r="AO31" s="51" t="s">
        <v>223</v>
      </c>
      <c r="AP31" s="50">
        <f t="shared" si="3"/>
        <v>37</v>
      </c>
      <c r="AQ31" s="64">
        <f t="shared" si="12"/>
        <v>117</v>
      </c>
      <c r="AR31" s="84">
        <f t="shared" si="8"/>
        <v>1</v>
      </c>
      <c r="AS31" s="91" t="s">
        <v>73</v>
      </c>
    </row>
    <row r="32" spans="1:45" s="5" customFormat="1" ht="15.75">
      <c r="A32" s="10"/>
      <c r="B32" s="10"/>
      <c r="C32" s="10"/>
      <c r="D32" s="10"/>
      <c r="E32" s="13" t="s">
        <v>244</v>
      </c>
      <c r="F32" s="10"/>
      <c r="G32" s="10"/>
      <c r="H32" s="10"/>
      <c r="I32" s="10"/>
      <c r="J32" s="10"/>
      <c r="K32" s="10"/>
      <c r="L32" s="14"/>
      <c r="M32" s="14"/>
      <c r="N32" s="14"/>
      <c r="O32" s="14"/>
      <c r="P32" s="14"/>
      <c r="Q32" s="10"/>
      <c r="R32" s="10"/>
      <c r="S32" s="10"/>
      <c r="T32" s="10"/>
      <c r="U32" s="10"/>
      <c r="V32" s="65"/>
      <c r="W32" s="65"/>
      <c r="X32" s="85">
        <f>AVERAGE(X16:X31)*80%</f>
        <v>0.58296666666666674</v>
      </c>
      <c r="Y32" s="92"/>
      <c r="Z32" s="92"/>
      <c r="AA32" s="14"/>
      <c r="AB32" s="14"/>
      <c r="AC32" s="97">
        <f>AVERAGE(AC16:AC31)*80%</f>
        <v>0.5551351495016611</v>
      </c>
      <c r="AD32" s="14"/>
      <c r="AE32" s="14"/>
      <c r="AF32" s="14"/>
      <c r="AG32" s="14"/>
      <c r="AH32" s="97">
        <f>AVERAGE(AH16:AH31)*80%</f>
        <v>0.63124587476016059</v>
      </c>
      <c r="AI32" s="14"/>
      <c r="AJ32" s="14"/>
      <c r="AK32" s="14"/>
      <c r="AL32" s="14"/>
      <c r="AM32" s="97">
        <f>AVERAGE(AM16:AM31)*80%</f>
        <v>0.70295180392289691</v>
      </c>
      <c r="AN32" s="10"/>
      <c r="AO32" s="10"/>
      <c r="AP32" s="66"/>
      <c r="AQ32" s="66"/>
      <c r="AR32" s="85">
        <f>AVERAGE(AR16:AR31)*80%</f>
        <v>0.68124209497152277</v>
      </c>
      <c r="AS32" s="10"/>
    </row>
    <row r="33" spans="1:45" s="41" customFormat="1" ht="105" customHeight="1">
      <c r="A33" s="23">
        <v>7</v>
      </c>
      <c r="B33" s="19" t="s">
        <v>245</v>
      </c>
      <c r="C33" s="19" t="s">
        <v>246</v>
      </c>
      <c r="D33" s="28" t="s">
        <v>247</v>
      </c>
      <c r="E33" s="29" t="s">
        <v>248</v>
      </c>
      <c r="F33" s="29" t="s">
        <v>249</v>
      </c>
      <c r="G33" s="29" t="s">
        <v>250</v>
      </c>
      <c r="H33" s="29" t="s">
        <v>251</v>
      </c>
      <c r="I33" s="30" t="s">
        <v>252</v>
      </c>
      <c r="J33" s="29" t="s">
        <v>253</v>
      </c>
      <c r="K33" s="29" t="s">
        <v>254</v>
      </c>
      <c r="L33" s="31" t="s">
        <v>68</v>
      </c>
      <c r="M33" s="32">
        <v>0.8</v>
      </c>
      <c r="N33" s="31" t="s">
        <v>68</v>
      </c>
      <c r="O33" s="33">
        <v>0.8</v>
      </c>
      <c r="P33" s="33">
        <v>0.8</v>
      </c>
      <c r="Q33" s="34" t="s">
        <v>255</v>
      </c>
      <c r="R33" s="34" t="s">
        <v>256</v>
      </c>
      <c r="S33" s="29" t="s">
        <v>257</v>
      </c>
      <c r="T33" s="29" t="s">
        <v>258</v>
      </c>
      <c r="U33" s="35" t="s">
        <v>259</v>
      </c>
      <c r="V33" s="67" t="s">
        <v>68</v>
      </c>
      <c r="W33" s="23" t="s">
        <v>68</v>
      </c>
      <c r="X33" s="39" t="s">
        <v>68</v>
      </c>
      <c r="Y33" s="19" t="s">
        <v>69</v>
      </c>
      <c r="Z33" s="19" t="s">
        <v>68</v>
      </c>
      <c r="AA33" s="37">
        <f>M33</f>
        <v>0.8</v>
      </c>
      <c r="AB33" s="38">
        <v>0.88</v>
      </c>
      <c r="AC33" s="39">
        <f t="shared" ref="AC33:AC39" si="13">IF(AB33/AA33&gt;100%,100%,AB33/AA33)</f>
        <v>1</v>
      </c>
      <c r="AD33" s="98" t="s">
        <v>260</v>
      </c>
      <c r="AE33" s="19" t="s">
        <v>261</v>
      </c>
      <c r="AF33" s="36" t="s">
        <v>68</v>
      </c>
      <c r="AG33" s="19" t="s">
        <v>68</v>
      </c>
      <c r="AH33" s="19" t="s">
        <v>68</v>
      </c>
      <c r="AI33" s="19" t="s">
        <v>68</v>
      </c>
      <c r="AJ33" s="19" t="s">
        <v>68</v>
      </c>
      <c r="AK33" s="37">
        <f>O33</f>
        <v>0.8</v>
      </c>
      <c r="AL33" s="40">
        <v>0.68</v>
      </c>
      <c r="AM33" s="39">
        <f t="shared" ref="AM33:AM39" si="14">IF(AL33/AK33&gt;100%,100%,AL33/AK33)</f>
        <v>0.85</v>
      </c>
      <c r="AN33" s="19" t="s">
        <v>262</v>
      </c>
      <c r="AO33" s="34" t="s">
        <v>256</v>
      </c>
      <c r="AP33" s="71">
        <f>P33</f>
        <v>0.8</v>
      </c>
      <c r="AQ33" s="76">
        <f>AVERAGE(AB33,AL33)</f>
        <v>0.78</v>
      </c>
      <c r="AR33" s="39">
        <f t="shared" ref="AR33:AR39" si="15">IF(AQ33/AP33&gt;100%,100%,AQ33/AP33)</f>
        <v>0.97499999999999998</v>
      </c>
      <c r="AS33" s="109" t="s">
        <v>263</v>
      </c>
    </row>
    <row r="34" spans="1:45" s="41" customFormat="1" ht="133.5">
      <c r="A34" s="23">
        <v>7</v>
      </c>
      <c r="B34" s="19" t="s">
        <v>245</v>
      </c>
      <c r="C34" s="19" t="s">
        <v>246</v>
      </c>
      <c r="D34" s="42" t="s">
        <v>264</v>
      </c>
      <c r="E34" s="34" t="s">
        <v>265</v>
      </c>
      <c r="F34" s="34" t="s">
        <v>249</v>
      </c>
      <c r="G34" s="34" t="s">
        <v>266</v>
      </c>
      <c r="H34" s="34" t="s">
        <v>267</v>
      </c>
      <c r="I34" s="34" t="s">
        <v>268</v>
      </c>
      <c r="J34" s="34" t="s">
        <v>253</v>
      </c>
      <c r="K34" s="34" t="s">
        <v>269</v>
      </c>
      <c r="L34" s="43">
        <v>1</v>
      </c>
      <c r="M34" s="43">
        <v>1</v>
      </c>
      <c r="N34" s="43">
        <v>1</v>
      </c>
      <c r="O34" s="44">
        <v>1</v>
      </c>
      <c r="P34" s="44">
        <v>1</v>
      </c>
      <c r="Q34" s="34" t="s">
        <v>255</v>
      </c>
      <c r="R34" s="34" t="s">
        <v>270</v>
      </c>
      <c r="S34" s="34" t="s">
        <v>271</v>
      </c>
      <c r="T34" s="29" t="s">
        <v>258</v>
      </c>
      <c r="U34" s="35" t="s">
        <v>272</v>
      </c>
      <c r="V34" s="69">
        <v>1</v>
      </c>
      <c r="W34" s="70">
        <v>0.95</v>
      </c>
      <c r="X34" s="39">
        <f t="shared" ref="X34:X39" si="16">IF(W34/V34&gt;100%,100%,W34/V34)</f>
        <v>0.95</v>
      </c>
      <c r="Y34" s="19" t="s">
        <v>273</v>
      </c>
      <c r="Z34" s="19" t="s">
        <v>274</v>
      </c>
      <c r="AA34" s="37">
        <f t="shared" ref="AA34:AA39" si="17">M34</f>
        <v>1</v>
      </c>
      <c r="AB34" s="40">
        <v>0.85</v>
      </c>
      <c r="AC34" s="39">
        <f t="shared" si="13"/>
        <v>0.85</v>
      </c>
      <c r="AD34" s="101" t="s">
        <v>275</v>
      </c>
      <c r="AE34" s="19" t="s">
        <v>276</v>
      </c>
      <c r="AF34" s="37">
        <f>N34</f>
        <v>1</v>
      </c>
      <c r="AG34" s="40">
        <v>0.65</v>
      </c>
      <c r="AH34" s="39">
        <f t="shared" ref="AH34:AH36" si="18">IF(AG34/AF34&gt;100%,100%,AG34/AF34)</f>
        <v>0.65</v>
      </c>
      <c r="AI34" s="19" t="s">
        <v>277</v>
      </c>
      <c r="AJ34" s="19" t="s">
        <v>278</v>
      </c>
      <c r="AK34" s="37">
        <f t="shared" ref="AK34:AK39" si="19">O34</f>
        <v>1</v>
      </c>
      <c r="AL34" s="45">
        <v>0.65</v>
      </c>
      <c r="AM34" s="39">
        <f t="shared" si="14"/>
        <v>0.65</v>
      </c>
      <c r="AN34" s="19" t="s">
        <v>279</v>
      </c>
      <c r="AO34" s="19" t="s">
        <v>280</v>
      </c>
      <c r="AP34" s="71">
        <f t="shared" ref="AP34:AP39" si="20">P34</f>
        <v>1</v>
      </c>
      <c r="AQ34" s="76">
        <f>AVERAGE(W33,AB34,AG33,AL34)</f>
        <v>0.75</v>
      </c>
      <c r="AR34" s="39">
        <f t="shared" si="15"/>
        <v>0.75</v>
      </c>
      <c r="AS34" s="109" t="s">
        <v>281</v>
      </c>
    </row>
    <row r="35" spans="1:45" s="41" customFormat="1" ht="182.25">
      <c r="A35" s="23">
        <v>7</v>
      </c>
      <c r="B35" s="19" t="s">
        <v>245</v>
      </c>
      <c r="C35" s="19" t="s">
        <v>282</v>
      </c>
      <c r="D35" s="42" t="s">
        <v>283</v>
      </c>
      <c r="E35" s="34" t="s">
        <v>284</v>
      </c>
      <c r="F35" s="34" t="s">
        <v>249</v>
      </c>
      <c r="G35" s="34" t="s">
        <v>285</v>
      </c>
      <c r="H35" s="34" t="s">
        <v>286</v>
      </c>
      <c r="I35" s="34" t="s">
        <v>268</v>
      </c>
      <c r="J35" s="34" t="s">
        <v>253</v>
      </c>
      <c r="K35" s="34" t="s">
        <v>287</v>
      </c>
      <c r="L35" s="31" t="s">
        <v>68</v>
      </c>
      <c r="M35" s="32">
        <v>1</v>
      </c>
      <c r="N35" s="32">
        <v>1</v>
      </c>
      <c r="O35" s="33">
        <v>1</v>
      </c>
      <c r="P35" s="33">
        <v>1</v>
      </c>
      <c r="Q35" s="34" t="s">
        <v>255</v>
      </c>
      <c r="R35" s="34" t="s">
        <v>288</v>
      </c>
      <c r="S35" s="34" t="s">
        <v>289</v>
      </c>
      <c r="T35" s="29" t="s">
        <v>258</v>
      </c>
      <c r="U35" s="35" t="s">
        <v>290</v>
      </c>
      <c r="V35" s="69" t="s">
        <v>68</v>
      </c>
      <c r="W35" s="23" t="s">
        <v>68</v>
      </c>
      <c r="X35" s="39" t="s">
        <v>68</v>
      </c>
      <c r="Y35" s="19" t="s">
        <v>69</v>
      </c>
      <c r="Z35" s="19" t="s">
        <v>68</v>
      </c>
      <c r="AA35" s="37">
        <f t="shared" si="17"/>
        <v>1</v>
      </c>
      <c r="AB35" s="102">
        <v>1</v>
      </c>
      <c r="AC35" s="103">
        <f t="shared" si="13"/>
        <v>1</v>
      </c>
      <c r="AD35" s="20" t="s">
        <v>291</v>
      </c>
      <c r="AE35" s="20" t="s">
        <v>292</v>
      </c>
      <c r="AF35" s="37">
        <f t="shared" ref="AF35:AF36" si="21">N35</f>
        <v>1</v>
      </c>
      <c r="AG35" s="40">
        <v>1</v>
      </c>
      <c r="AH35" s="39">
        <f t="shared" si="18"/>
        <v>1</v>
      </c>
      <c r="AI35" s="19" t="s">
        <v>288</v>
      </c>
      <c r="AJ35" s="19" t="s">
        <v>293</v>
      </c>
      <c r="AK35" s="37">
        <f t="shared" si="19"/>
        <v>1</v>
      </c>
      <c r="AL35" s="40">
        <v>0.9103</v>
      </c>
      <c r="AM35" s="39">
        <f t="shared" si="14"/>
        <v>0.9103</v>
      </c>
      <c r="AN35" s="19" t="s">
        <v>294</v>
      </c>
      <c r="AO35" s="19" t="s">
        <v>295</v>
      </c>
      <c r="AP35" s="71">
        <f t="shared" si="20"/>
        <v>1</v>
      </c>
      <c r="AQ35" s="76">
        <f>AVERAGE(AB35,AG34,AL35)</f>
        <v>0.85343333333333327</v>
      </c>
      <c r="AR35" s="39">
        <f t="shared" si="15"/>
        <v>0.85343333333333327</v>
      </c>
      <c r="AS35" s="109" t="s">
        <v>296</v>
      </c>
    </row>
    <row r="36" spans="1:45" s="41" customFormat="1" ht="133.5">
      <c r="A36" s="23">
        <v>7</v>
      </c>
      <c r="B36" s="19" t="s">
        <v>245</v>
      </c>
      <c r="C36" s="19" t="s">
        <v>246</v>
      </c>
      <c r="D36" s="42" t="s">
        <v>297</v>
      </c>
      <c r="E36" s="34" t="s">
        <v>298</v>
      </c>
      <c r="F36" s="34" t="s">
        <v>249</v>
      </c>
      <c r="G36" s="34" t="s">
        <v>299</v>
      </c>
      <c r="H36" s="34" t="s">
        <v>300</v>
      </c>
      <c r="I36" s="34" t="s">
        <v>268</v>
      </c>
      <c r="J36" s="34" t="s">
        <v>125</v>
      </c>
      <c r="K36" s="34" t="s">
        <v>299</v>
      </c>
      <c r="L36" s="32">
        <v>1</v>
      </c>
      <c r="M36" s="31" t="s">
        <v>68</v>
      </c>
      <c r="N36" s="32">
        <v>1</v>
      </c>
      <c r="O36" s="33" t="s">
        <v>68</v>
      </c>
      <c r="P36" s="33">
        <v>1</v>
      </c>
      <c r="Q36" s="34" t="s">
        <v>79</v>
      </c>
      <c r="R36" s="34" t="s">
        <v>301</v>
      </c>
      <c r="S36" s="34" t="s">
        <v>301</v>
      </c>
      <c r="T36" s="29" t="s">
        <v>258</v>
      </c>
      <c r="U36" s="35" t="s">
        <v>272</v>
      </c>
      <c r="V36" s="69">
        <v>1</v>
      </c>
      <c r="W36" s="70">
        <v>1</v>
      </c>
      <c r="X36" s="39">
        <f t="shared" si="16"/>
        <v>1</v>
      </c>
      <c r="Y36" s="19" t="s">
        <v>302</v>
      </c>
      <c r="Z36" s="19" t="s">
        <v>303</v>
      </c>
      <c r="AA36" s="37" t="str">
        <f t="shared" si="17"/>
        <v>No programada</v>
      </c>
      <c r="AB36" s="40" t="s">
        <v>70</v>
      </c>
      <c r="AC36" s="39" t="s">
        <v>70</v>
      </c>
      <c r="AD36" s="19" t="s">
        <v>70</v>
      </c>
      <c r="AE36" s="19" t="s">
        <v>70</v>
      </c>
      <c r="AF36" s="37">
        <f t="shared" si="21"/>
        <v>1</v>
      </c>
      <c r="AG36" s="45">
        <v>0</v>
      </c>
      <c r="AH36" s="39">
        <f t="shared" si="18"/>
        <v>0</v>
      </c>
      <c r="AI36" s="19" t="s">
        <v>304</v>
      </c>
      <c r="AJ36" s="19" t="s">
        <v>305</v>
      </c>
      <c r="AK36" s="37" t="str">
        <f t="shared" si="19"/>
        <v>No programada</v>
      </c>
      <c r="AL36" s="22" t="s">
        <v>68</v>
      </c>
      <c r="AM36" s="22" t="s">
        <v>68</v>
      </c>
      <c r="AN36" s="22" t="s">
        <v>68</v>
      </c>
      <c r="AO36" s="22" t="s">
        <v>68</v>
      </c>
      <c r="AP36" s="71">
        <f t="shared" si="20"/>
        <v>1</v>
      </c>
      <c r="AQ36" s="76">
        <f>AVERAGE(W36,AG36)</f>
        <v>0.5</v>
      </c>
      <c r="AR36" s="39">
        <f t="shared" si="15"/>
        <v>0.5</v>
      </c>
      <c r="AS36" s="109" t="s">
        <v>306</v>
      </c>
    </row>
    <row r="37" spans="1:45" s="41" customFormat="1" ht="133.5">
      <c r="A37" s="23">
        <v>7</v>
      </c>
      <c r="B37" s="19" t="s">
        <v>245</v>
      </c>
      <c r="C37" s="19" t="s">
        <v>246</v>
      </c>
      <c r="D37" s="42" t="s">
        <v>307</v>
      </c>
      <c r="E37" s="19" t="s">
        <v>308</v>
      </c>
      <c r="F37" s="19" t="s">
        <v>249</v>
      </c>
      <c r="G37" s="19" t="s">
        <v>309</v>
      </c>
      <c r="H37" s="19" t="s">
        <v>310</v>
      </c>
      <c r="I37" s="19" t="s">
        <v>128</v>
      </c>
      <c r="J37" s="20" t="s">
        <v>166</v>
      </c>
      <c r="K37" s="19" t="s">
        <v>309</v>
      </c>
      <c r="L37" s="46">
        <v>0</v>
      </c>
      <c r="M37" s="46">
        <v>1</v>
      </c>
      <c r="N37" s="46">
        <v>0</v>
      </c>
      <c r="O37" s="46">
        <v>1</v>
      </c>
      <c r="P37" s="46">
        <v>2</v>
      </c>
      <c r="Q37" s="19" t="s">
        <v>79</v>
      </c>
      <c r="R37" s="47" t="s">
        <v>301</v>
      </c>
      <c r="S37" s="47" t="s">
        <v>301</v>
      </c>
      <c r="T37" s="19" t="s">
        <v>311</v>
      </c>
      <c r="U37" s="48" t="s">
        <v>68</v>
      </c>
      <c r="V37" s="67" t="s">
        <v>68</v>
      </c>
      <c r="W37" s="67" t="s">
        <v>68</v>
      </c>
      <c r="X37" s="39" t="s">
        <v>68</v>
      </c>
      <c r="Y37" s="36" t="s">
        <v>69</v>
      </c>
      <c r="Z37" s="36" t="s">
        <v>68</v>
      </c>
      <c r="AA37" s="49">
        <f t="shared" si="17"/>
        <v>1</v>
      </c>
      <c r="AB37" s="49">
        <v>1</v>
      </c>
      <c r="AC37" s="39">
        <f t="shared" si="13"/>
        <v>1</v>
      </c>
      <c r="AD37" s="19" t="s">
        <v>312</v>
      </c>
      <c r="AE37" s="48" t="s">
        <v>313</v>
      </c>
      <c r="AF37" s="48" t="s">
        <v>68</v>
      </c>
      <c r="AG37" s="48" t="s">
        <v>68</v>
      </c>
      <c r="AH37" s="48" t="s">
        <v>68</v>
      </c>
      <c r="AI37" s="48" t="s">
        <v>68</v>
      </c>
      <c r="AJ37" s="49" t="s">
        <v>70</v>
      </c>
      <c r="AK37" s="110">
        <f t="shared" si="19"/>
        <v>1</v>
      </c>
      <c r="AL37" s="115">
        <v>1</v>
      </c>
      <c r="AM37" s="116">
        <f t="shared" si="14"/>
        <v>1</v>
      </c>
      <c r="AN37" s="19" t="s">
        <v>314</v>
      </c>
      <c r="AO37" s="48" t="s">
        <v>303</v>
      </c>
      <c r="AP37" s="117">
        <f t="shared" si="20"/>
        <v>2</v>
      </c>
      <c r="AQ37" s="118">
        <f>SUM(AB37,AL37)</f>
        <v>2</v>
      </c>
      <c r="AR37" s="116">
        <f t="shared" si="15"/>
        <v>1</v>
      </c>
      <c r="AS37" s="109" t="s">
        <v>73</v>
      </c>
    </row>
    <row r="38" spans="1:45" s="41" customFormat="1" ht="150">
      <c r="A38" s="23">
        <v>5</v>
      </c>
      <c r="B38" s="19" t="s">
        <v>315</v>
      </c>
      <c r="C38" s="19" t="s">
        <v>316</v>
      </c>
      <c r="D38" s="42" t="s">
        <v>317</v>
      </c>
      <c r="E38" s="34" t="s">
        <v>318</v>
      </c>
      <c r="F38" s="34" t="s">
        <v>249</v>
      </c>
      <c r="G38" s="34" t="s">
        <v>319</v>
      </c>
      <c r="H38" s="34" t="s">
        <v>320</v>
      </c>
      <c r="I38" s="34" t="s">
        <v>321</v>
      </c>
      <c r="J38" s="34" t="s">
        <v>166</v>
      </c>
      <c r="K38" s="34" t="s">
        <v>322</v>
      </c>
      <c r="L38" s="32">
        <v>1</v>
      </c>
      <c r="M38" s="32">
        <v>0</v>
      </c>
      <c r="N38" s="32">
        <v>0</v>
      </c>
      <c r="O38" s="33">
        <v>0</v>
      </c>
      <c r="P38" s="33">
        <v>1</v>
      </c>
      <c r="Q38" s="34" t="s">
        <v>79</v>
      </c>
      <c r="R38" s="34" t="s">
        <v>323</v>
      </c>
      <c r="S38" s="34" t="s">
        <v>324</v>
      </c>
      <c r="T38" s="29" t="s">
        <v>159</v>
      </c>
      <c r="U38" s="35" t="s">
        <v>325</v>
      </c>
      <c r="V38" s="71">
        <v>1</v>
      </c>
      <c r="W38" s="71">
        <v>1</v>
      </c>
      <c r="X38" s="39">
        <f t="shared" si="16"/>
        <v>1</v>
      </c>
      <c r="Y38" s="19" t="s">
        <v>326</v>
      </c>
      <c r="Z38" s="19" t="s">
        <v>327</v>
      </c>
      <c r="AA38" s="22" t="s">
        <v>68</v>
      </c>
      <c r="AB38" s="22" t="s">
        <v>68</v>
      </c>
      <c r="AC38" s="22" t="s">
        <v>68</v>
      </c>
      <c r="AD38" s="22" t="s">
        <v>68</v>
      </c>
      <c r="AE38" s="22" t="s">
        <v>68</v>
      </c>
      <c r="AF38" s="22" t="s">
        <v>68</v>
      </c>
      <c r="AG38" s="22" t="s">
        <v>68</v>
      </c>
      <c r="AH38" s="22" t="s">
        <v>68</v>
      </c>
      <c r="AI38" s="22" t="s">
        <v>68</v>
      </c>
      <c r="AJ38" s="22" t="s">
        <v>68</v>
      </c>
      <c r="AK38" s="22" t="s">
        <v>68</v>
      </c>
      <c r="AL38" s="22" t="s">
        <v>68</v>
      </c>
      <c r="AM38" s="22" t="s">
        <v>68</v>
      </c>
      <c r="AN38" s="22" t="s">
        <v>68</v>
      </c>
      <c r="AO38" s="22" t="s">
        <v>68</v>
      </c>
      <c r="AP38" s="71">
        <f t="shared" si="20"/>
        <v>1</v>
      </c>
      <c r="AQ38" s="77">
        <v>1</v>
      </c>
      <c r="AR38" s="39">
        <f t="shared" si="15"/>
        <v>1</v>
      </c>
      <c r="AS38" s="109" t="s">
        <v>73</v>
      </c>
    </row>
    <row r="39" spans="1:45" s="41" customFormat="1" ht="182.25">
      <c r="A39" s="23">
        <v>5</v>
      </c>
      <c r="B39" s="19" t="s">
        <v>315</v>
      </c>
      <c r="C39" s="19" t="s">
        <v>316</v>
      </c>
      <c r="D39" s="42" t="s">
        <v>328</v>
      </c>
      <c r="E39" s="34" t="s">
        <v>329</v>
      </c>
      <c r="F39" s="34" t="s">
        <v>249</v>
      </c>
      <c r="G39" s="34" t="s">
        <v>330</v>
      </c>
      <c r="H39" s="34" t="s">
        <v>331</v>
      </c>
      <c r="I39" s="34" t="s">
        <v>128</v>
      </c>
      <c r="J39" s="34" t="s">
        <v>125</v>
      </c>
      <c r="K39" s="34" t="s">
        <v>332</v>
      </c>
      <c r="L39" s="32">
        <v>1</v>
      </c>
      <c r="M39" s="32">
        <v>1</v>
      </c>
      <c r="N39" s="32">
        <v>1</v>
      </c>
      <c r="O39" s="32">
        <v>1</v>
      </c>
      <c r="P39" s="32">
        <v>1</v>
      </c>
      <c r="Q39" s="34" t="s">
        <v>333</v>
      </c>
      <c r="R39" s="34" t="s">
        <v>334</v>
      </c>
      <c r="S39" s="34" t="s">
        <v>324</v>
      </c>
      <c r="T39" s="29" t="s">
        <v>159</v>
      </c>
      <c r="U39" s="35" t="s">
        <v>325</v>
      </c>
      <c r="V39" s="71">
        <v>1</v>
      </c>
      <c r="W39" s="39">
        <f>34/42</f>
        <v>0.80952380952380953</v>
      </c>
      <c r="X39" s="39">
        <f t="shared" si="16"/>
        <v>0.80952380952380953</v>
      </c>
      <c r="Y39" s="19" t="s">
        <v>335</v>
      </c>
      <c r="Z39" s="19" t="s">
        <v>327</v>
      </c>
      <c r="AA39" s="37">
        <f t="shared" si="17"/>
        <v>1</v>
      </c>
      <c r="AB39" s="39">
        <v>0.83330000000000004</v>
      </c>
      <c r="AC39" s="39">
        <f t="shared" si="13"/>
        <v>0.83330000000000004</v>
      </c>
      <c r="AD39" s="37" t="s">
        <v>336</v>
      </c>
      <c r="AE39" s="99" t="s">
        <v>337</v>
      </c>
      <c r="AF39" s="37">
        <f t="shared" ref="AF39" si="22">N39</f>
        <v>1</v>
      </c>
      <c r="AG39" s="38">
        <v>0.59</v>
      </c>
      <c r="AH39" s="39">
        <f t="shared" ref="AH39" si="23">IF(AG39/AF39&gt;100%,100%,AG39/AF39)</f>
        <v>0.59</v>
      </c>
      <c r="AI39" s="37" t="s">
        <v>338</v>
      </c>
      <c r="AJ39" s="106" t="s">
        <v>339</v>
      </c>
      <c r="AK39" s="37">
        <f t="shared" si="19"/>
        <v>1</v>
      </c>
      <c r="AL39" s="37">
        <f>41/63</f>
        <v>0.65079365079365081</v>
      </c>
      <c r="AM39" s="39">
        <f t="shared" si="14"/>
        <v>0.65079365079365081</v>
      </c>
      <c r="AN39" s="37" t="s">
        <v>340</v>
      </c>
      <c r="AO39" s="37" t="s">
        <v>341</v>
      </c>
      <c r="AP39" s="71">
        <f t="shared" si="20"/>
        <v>1</v>
      </c>
      <c r="AQ39" s="68">
        <f>AVERAGE(W39,AB39,AG39,AL39)</f>
        <v>0.72090436507936506</v>
      </c>
      <c r="AR39" s="39">
        <f t="shared" si="15"/>
        <v>0.72090436507936506</v>
      </c>
      <c r="AS39" s="109" t="s">
        <v>342</v>
      </c>
    </row>
    <row r="40" spans="1:45" s="5" customFormat="1" ht="15.75">
      <c r="A40" s="10"/>
      <c r="B40" s="10"/>
      <c r="C40" s="10"/>
      <c r="D40" s="10"/>
      <c r="E40" s="11" t="s">
        <v>343</v>
      </c>
      <c r="F40" s="11"/>
      <c r="G40" s="11"/>
      <c r="H40" s="11"/>
      <c r="I40" s="11"/>
      <c r="J40" s="11"/>
      <c r="K40" s="11"/>
      <c r="L40" s="12"/>
      <c r="M40" s="12"/>
      <c r="N40" s="12"/>
      <c r="O40" s="12"/>
      <c r="P40" s="12"/>
      <c r="Q40" s="11"/>
      <c r="R40" s="10"/>
      <c r="S40" s="10"/>
      <c r="T40" s="10"/>
      <c r="U40" s="10"/>
      <c r="V40" s="72"/>
      <c r="W40" s="72"/>
      <c r="X40" s="85">
        <f>AVERAGE(X33:X39)*20%</f>
        <v>0.18797619047619049</v>
      </c>
      <c r="Y40" s="93"/>
      <c r="Z40" s="93"/>
      <c r="AA40" s="12"/>
      <c r="AB40" s="12"/>
      <c r="AC40" s="97">
        <f>AVERAGE(AC33:AC39)*20%</f>
        <v>0.18733200000000003</v>
      </c>
      <c r="AD40" s="10"/>
      <c r="AE40" s="10"/>
      <c r="AF40" s="12"/>
      <c r="AG40" s="12"/>
      <c r="AH40" s="97">
        <f>AVERAGE(AH33:AH39)*20%</f>
        <v>0.11199999999999999</v>
      </c>
      <c r="AI40" s="10"/>
      <c r="AJ40" s="10"/>
      <c r="AK40" s="12"/>
      <c r="AL40" s="12"/>
      <c r="AM40" s="97">
        <f>AVERAGE(AM33:AM39)*20%</f>
        <v>0.16244374603174605</v>
      </c>
      <c r="AN40" s="10"/>
      <c r="AO40" s="10"/>
      <c r="AP40" s="78"/>
      <c r="AQ40" s="78"/>
      <c r="AR40" s="85">
        <f>AVERAGE(AR33:AR39)*20%</f>
        <v>0.16569536281179137</v>
      </c>
      <c r="AS40" s="10"/>
    </row>
    <row r="41" spans="1:45" s="9" customFormat="1" ht="18.75">
      <c r="A41" s="6"/>
      <c r="B41" s="6"/>
      <c r="C41" s="6"/>
      <c r="D41" s="6"/>
      <c r="E41" s="7" t="s">
        <v>344</v>
      </c>
      <c r="F41" s="6"/>
      <c r="G41" s="6"/>
      <c r="H41" s="6"/>
      <c r="I41" s="6"/>
      <c r="J41" s="6"/>
      <c r="K41" s="6"/>
      <c r="L41" s="8"/>
      <c r="M41" s="8"/>
      <c r="N41" s="8"/>
      <c r="O41" s="8"/>
      <c r="P41" s="8"/>
      <c r="Q41" s="6"/>
      <c r="R41" s="6"/>
      <c r="S41" s="6"/>
      <c r="T41" s="6"/>
      <c r="U41" s="6"/>
      <c r="V41" s="73"/>
      <c r="W41" s="73"/>
      <c r="X41" s="86">
        <f>X32+X40</f>
        <v>0.77094285714285726</v>
      </c>
      <c r="Y41" s="94"/>
      <c r="Z41" s="94"/>
      <c r="AA41" s="8"/>
      <c r="AB41" s="8"/>
      <c r="AC41" s="100">
        <f>AC32+AC40</f>
        <v>0.74246714950166115</v>
      </c>
      <c r="AD41" s="6"/>
      <c r="AE41" s="6"/>
      <c r="AF41" s="8"/>
      <c r="AG41" s="8"/>
      <c r="AH41" s="100">
        <f>AH32+AH40</f>
        <v>0.74324587476016057</v>
      </c>
      <c r="AI41" s="6"/>
      <c r="AJ41" s="6"/>
      <c r="AK41" s="8"/>
      <c r="AL41" s="8"/>
      <c r="AM41" s="100">
        <f>AM32+AM40</f>
        <v>0.86539554995464296</v>
      </c>
      <c r="AN41" s="6"/>
      <c r="AO41" s="6"/>
      <c r="AP41" s="79"/>
      <c r="AQ41" s="79"/>
      <c r="AR41" s="86">
        <f>AR32+AR40</f>
        <v>0.8469374577833142</v>
      </c>
      <c r="AS41" s="6"/>
    </row>
  </sheetData>
  <mergeCells count="21">
    <mergeCell ref="R13:U14"/>
    <mergeCell ref="F4:K4"/>
    <mergeCell ref="H5:K5"/>
    <mergeCell ref="H6:K6"/>
    <mergeCell ref="H7:K7"/>
    <mergeCell ref="H8:K8"/>
    <mergeCell ref="H9:K9"/>
    <mergeCell ref="H10:K10"/>
    <mergeCell ref="H11:K11"/>
    <mergeCell ref="A13:B14"/>
    <mergeCell ref="C13:C15"/>
    <mergeCell ref="A1:K1"/>
    <mergeCell ref="L1:P1"/>
    <mergeCell ref="D13:F14"/>
    <mergeCell ref="G13:Q14"/>
    <mergeCell ref="A2:K2"/>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32</v>
      </c>
    </row>
    <row r="2" spans="1:1">
      <c r="A2" t="s">
        <v>122</v>
      </c>
    </row>
    <row r="3" spans="1:1">
      <c r="A3" t="s">
        <v>57</v>
      </c>
    </row>
    <row r="4" spans="1:1">
      <c r="A4" t="s">
        <v>249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9FC9A537-6340-403E-AE9D-33BDBA51BF4E}"/>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2025-01-31T14:51:46Z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