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 USAQUEN/"/>
    </mc:Choice>
  </mc:AlternateContent>
  <xr:revisionPtr revIDLastSave="428" documentId="13_ncr:1_{AAC5CFA0-F232-4ED1-B8CD-341F579E9C42}" xr6:coauthVersionLast="47" xr6:coauthVersionMax="47" xr10:uidLastSave="{A30474D5-086F-4664-B64C-CEAEAD0EAE85}"/>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Hoja1!$A$14:$AS$41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2" i="1" l="1"/>
  <c r="AQ20" i="1"/>
  <c r="AP21" i="1"/>
  <c r="AR15" i="1"/>
  <c r="AL39" i="1"/>
  <c r="AR36" i="1"/>
  <c r="AQ36" i="1"/>
  <c r="AQ39" i="1"/>
  <c r="AQ22" i="1"/>
  <c r="AQ21" i="1"/>
  <c r="AQ35" i="1" l="1"/>
  <c r="AQ34" i="1"/>
  <c r="AQ33" i="1"/>
  <c r="AQ31" i="1"/>
  <c r="AQ30" i="1"/>
  <c r="AQ29" i="1"/>
  <c r="AQ28" i="1"/>
  <c r="AQ27" i="1"/>
  <c r="AQ26" i="1"/>
  <c r="AQ25" i="1"/>
  <c r="AQ37" i="1"/>
  <c r="AA20" i="1" l="1"/>
  <c r="V31" i="1" l="1"/>
  <c r="X31" i="1" s="1"/>
  <c r="V30" i="1"/>
  <c r="X30" i="1" s="1"/>
  <c r="V29" i="1"/>
  <c r="X29" i="1" s="1"/>
  <c r="V28" i="1"/>
  <c r="X28" i="1" s="1"/>
  <c r="V27" i="1"/>
  <c r="X27" i="1" s="1"/>
  <c r="V26" i="1"/>
  <c r="X26" i="1" s="1"/>
  <c r="V25" i="1"/>
  <c r="X25" i="1" s="1"/>
  <c r="V24" i="1"/>
  <c r="X24" i="1" s="1"/>
  <c r="X21" i="1"/>
  <c r="AQ24" i="1"/>
  <c r="AP39" i="1"/>
  <c r="AR39" i="1" s="1"/>
  <c r="AK39" i="1"/>
  <c r="AM39" i="1" s="1"/>
  <c r="AF39" i="1"/>
  <c r="AH39" i="1" s="1"/>
  <c r="AA39" i="1"/>
  <c r="AC39" i="1" s="1"/>
  <c r="X39" i="1"/>
  <c r="AP38" i="1"/>
  <c r="AR38" i="1" s="1"/>
  <c r="X38" i="1"/>
  <c r="AP37" i="1"/>
  <c r="AR37" i="1" s="1"/>
  <c r="AK37" i="1"/>
  <c r="AM37" i="1" s="1"/>
  <c r="AA37" i="1"/>
  <c r="AC37" i="1" s="1"/>
  <c r="AP36" i="1"/>
  <c r="AK36" i="1"/>
  <c r="AF36" i="1"/>
  <c r="AH36" i="1" s="1"/>
  <c r="AA36" i="1"/>
  <c r="X36" i="1"/>
  <c r="AP35" i="1"/>
  <c r="AR35" i="1" s="1"/>
  <c r="AK35" i="1"/>
  <c r="AM35" i="1" s="1"/>
  <c r="AF35" i="1"/>
  <c r="AH35" i="1" s="1"/>
  <c r="AA35" i="1"/>
  <c r="AC35" i="1" s="1"/>
  <c r="AP34" i="1"/>
  <c r="AR34" i="1" s="1"/>
  <c r="AK34" i="1"/>
  <c r="AM34" i="1" s="1"/>
  <c r="AF34" i="1"/>
  <c r="AH34" i="1" s="1"/>
  <c r="AA34" i="1"/>
  <c r="AC34" i="1" s="1"/>
  <c r="X34" i="1"/>
  <c r="AP33" i="1"/>
  <c r="AR33" i="1" s="1"/>
  <c r="AK33" i="1"/>
  <c r="AM33" i="1" s="1"/>
  <c r="AA33" i="1"/>
  <c r="AC33" i="1" s="1"/>
  <c r="AM40" i="1" l="1"/>
  <c r="AH40" i="1"/>
  <c r="X40" i="1"/>
  <c r="AC40" i="1"/>
  <c r="AR40" i="1"/>
  <c r="P31" i="1"/>
  <c r="AP31" i="1" s="1"/>
  <c r="AR31" i="1" s="1"/>
  <c r="P30" i="1"/>
  <c r="AP30" i="1" s="1"/>
  <c r="AR30" i="1" s="1"/>
  <c r="P29" i="1"/>
  <c r="AP29" i="1" s="1"/>
  <c r="AR29" i="1" s="1"/>
  <c r="P28" i="1"/>
  <c r="AP28" i="1" s="1"/>
  <c r="AR28" i="1" s="1"/>
  <c r="P27" i="1"/>
  <c r="AP27" i="1" s="1"/>
  <c r="AR27" i="1" s="1"/>
  <c r="P26" i="1"/>
  <c r="AP26" i="1" s="1"/>
  <c r="AR26" i="1" s="1"/>
  <c r="P25" i="1"/>
  <c r="AP25" i="1" s="1"/>
  <c r="AR25" i="1" s="1"/>
  <c r="P24" i="1"/>
  <c r="AP24" i="1" s="1"/>
  <c r="AR24" i="1" s="1"/>
  <c r="AP15" i="1"/>
  <c r="AK15" i="1"/>
  <c r="AM15" i="1" s="1"/>
  <c r="AP23" i="1"/>
  <c r="AR23" i="1" s="1"/>
  <c r="AP22" i="1"/>
  <c r="AR21" i="1"/>
  <c r="AP20" i="1"/>
  <c r="AR20" i="1" s="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C20" i="1"/>
  <c r="AA19" i="1"/>
  <c r="AC19" i="1" s="1"/>
  <c r="AA18" i="1"/>
  <c r="AC18" i="1" s="1"/>
  <c r="AA17" i="1"/>
  <c r="AC17" i="1" s="1"/>
  <c r="AA16" i="1"/>
  <c r="AC16" i="1" s="1"/>
  <c r="AA15" i="1"/>
  <c r="X32" i="1"/>
  <c r="AC32" i="1" l="1"/>
  <c r="AM32" i="1"/>
  <c r="AM41" i="1" s="1"/>
  <c r="X41" i="1"/>
  <c r="AR32" i="1"/>
  <c r="AR41" i="1" s="1"/>
  <c r="AH32" i="1"/>
  <c r="AH41" i="1" s="1"/>
  <c r="AC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<sst xmlns="http://schemas.openxmlformats.org/spreadsheetml/2006/main" count="704" uniqueCount="365">
  <si>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</si>
  <si>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</si>
  <si>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</si>
  <si>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</si>
  <si>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</si>
  <si>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</si>
  <si>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</si>
  <si>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</si>
  <si>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14556</t>
    </r>
  </si>
  <si>
    <t>10 de mayo de 2024</t>
  </si>
  <si>
    <t xml:space="preserve">Para el primer trimestre la Alcaldia Local obtuvo un  53,96% en el trimestre y acumulado del 19,78%  para la vigencia. </t>
  </si>
  <si>
    <t>30 de julio de 2024</t>
  </si>
  <si>
    <t xml:space="preserve">Para el segundo trimestre la Alcaldia Local obtuvo un  67,00% en el trimestre y acumulado del 43,17%  </t>
  </si>
  <si>
    <t>30 de octubre de 2024</t>
  </si>
  <si>
    <t xml:space="preserve">Para el tercer trimestre la Alcaldia Local obtuvo un  75,23, 00% en el trimestre y acumulado del 54,11%  </t>
  </si>
  <si>
    <t>31 de enero de 2025</t>
  </si>
  <si>
    <t>Para el cuarto trimestre la Alcaldia Local obtuvo un  90.93% en el trimestre y acumulado del 81.16%  para la vigencia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</si>
  <si>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</si>
  <si>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</si>
  <si>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</si>
  <si>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</si>
  <si>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</si>
  <si>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</si>
  <si>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</si>
  <si>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</si>
  <si>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</si>
  <si>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</si>
  <si>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</si>
  <si>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</si>
  <si>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</si>
  <si>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</si>
  <si>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</si>
  <si>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</si>
  <si>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</si>
  <si>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</si>
  <si>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</si>
  <si>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</si>
  <si>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</si>
  <si>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</si>
  <si>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</si>
  <si>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</si>
  <si>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</si>
  <si>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</si>
  <si>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</si>
  <si>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</si>
  <si>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</si>
  <si>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</si>
  <si>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</si>
  <si>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</si>
  <si>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</si>
  <si>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</si>
  <si>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</si>
  <si>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</si>
  <si>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</si>
  <si>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</si>
  <si>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90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</si>
  <si>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</si>
  <si>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</si>
  <si>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</si>
  <si>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</si>
  <si>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</si>
  <si>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</si>
  <si>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</si>
  <si>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</si>
  <si>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</si>
  <si>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</si>
  <si>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</si>
  <si>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</si>
  <si>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primer trimestre de 2024. 
En este periodo no se registran datos en razón a que la información oficial de avance en las metas del Plan de Desarrollo Local aún están en construcción entre la Secretaría de Planeación y la alcaldía local de Usaquén. </t>
  </si>
  <si>
    <t xml:space="preserve">No se aportan evidencias por cuanto la ejecución de la meta no aplica para este trimestre. </t>
  </si>
  <si>
    <t>Meta no programada</t>
  </si>
  <si>
    <t>Se informa que el avance con corte al segundo trimestre de 2024, es del 10,94% de compromisos de recursos asignados por POAI a 2024. En este periodo no se registran datos con corte a 30 de junio de 2024, en razón a que la información oficial de avance en las metas del Plan de Desarrollo Local aún están en construcción  entre la Secretaría de Planeación y la alcaldía local de Usaquén</t>
  </si>
  <si>
    <t>Plan de acción primer triesmtre de 2024</t>
  </si>
  <si>
    <t xml:space="preserve">Meta no programada </t>
  </si>
  <si>
    <t xml:space="preserve">Se informa que el avance con corte al segundo trimestre de 2024, es del 24,82% de compromisos de recursos asignados por POAI a 2024. En este periodo no se registran datos con corte a 30 de septiembre de 2024, en razón a que la información oficial de avance en las metas del Plan de Desarrollo Local aún están en construcción  entre la Secretaría de Planeación y la alcaldía local de Usaquén y se reporta en el ultimo trimestre del año </t>
  </si>
  <si>
    <t>Plan de acción corte a 30 de junio de 2024</t>
  </si>
  <si>
    <t xml:space="preserve">Avance de cumplimiento metas Plan de Desarrollo </t>
  </si>
  <si>
    <t xml:space="preserve">Reporte PGAL IV Trimestre  DGDL </t>
  </si>
  <si>
    <t>94,33% de  avance y cumplimiento de la meta por parte de la alcaldia local de acuerdo con lo programado para la vigencia.</t>
  </si>
  <si>
    <t>Gestión Corporativa Institucional</t>
  </si>
  <si>
    <t>2</t>
  </si>
  <si>
    <t>Girar mínimo el 63%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</si>
  <si>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</si>
  <si>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</si>
  <si>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</si>
  <si>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</si>
  <si>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</si>
  <si>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Al corte de 31 de marzo de 2024, se realizó el pago del 63.82% de las obligaciones por pagar constituidas de la vigencia 2023, se pagaron $9.588.722.936</t>
  </si>
  <si>
    <t>Informe de ejecución presupuestal con corte 31-03-2024</t>
  </si>
  <si>
    <t>Al corte de 30 de junio de 2024, se realizó el pago del 75.48% de las obligaciones por pagar constituidas de la vigencia 2023, se pagaron $11.341.385.384. Meta lograda y superada</t>
  </si>
  <si>
    <t>Informe de la DGDL</t>
  </si>
  <si>
    <t>A corte  30 de septiembre de 2024, se  pagaron $12.084.975.374 de las obligaciones por pagar constituidas de la vigencia 2023, con una Representacion del  81.6%. Meta lograda para  la vigencia 2024  y superada.</t>
  </si>
  <si>
    <t>Informe de ejecución presupuestal FDL USAQUEN  con corte 30-09-2024</t>
  </si>
  <si>
    <t>pago de obligaciones por pagar  de la vigencia 2023</t>
  </si>
  <si>
    <t>100% de  avance y cumplimiento de la meta por parte de la alcaldia local de acuerdo con lo programado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</si>
  <si>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</si>
  <si>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</si>
  <si>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</si>
  <si>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</si>
  <si>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Al corte de 31 de marzo de 2024, se realizó el pago del 71.43% de las obligaciones por pagar de la vigencia 2022 y anteriores, se pagaron $694.683.655</t>
  </si>
  <si>
    <t xml:space="preserve">Al corte de 30 de junio de 2024, se realizó el pago del 76.43% de las obligaciones por pagar de la vigencia 2022 y anteriores, se pagaron $743.341.795. Meta lograda y superada </t>
  </si>
  <si>
    <t>Reporte DGDL</t>
  </si>
  <si>
    <t>A corte  30 de septiembre de 2024, se  pagaron $747.964.375 de las obligaciones por pagar  de la vigencia 2022 y anteriores , con una Representacion del  85.3%. Meta lograda para  la vigencia  2024  y superada.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</si>
  <si>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</si>
  <si>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</si>
  <si>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</si>
  <si>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</si>
  <si>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 xml:space="preserve">Al corte de 31 de marzo de 2024, se comprometio el 10,64% ($72.442.200.000) de la apropiación disponible por valor de $7.707.590.863.  Se aclara que la meta del 20% es muy alta para el primer trimestre dado a que el  Fondo de Desarrollo Local de Usaquen  en este primer trimestre apenas está contratando la vigencia 2024. Así mismo se indica que  para los proyectos de movilidad e inico de contratos de malla vial que el fondo proyectaba iniciar en marzo no fue posible de acuerdo a las  Directrices de Gobierno.  </t>
  </si>
  <si>
    <t xml:space="preserve">Al corte de 30 de junio de 2024, se comprometio el 24,82% de la apropiación disponible por valor de $17.976.573.924  Se precisa que la meta del 30% , no se pudo lograr para el segundo trimestre 2024 , Tema fundamental necesidad  del  nombramiento del Alcalde de la Localidad de Usaquen,  Los proyectos del FDL de Usaquen  se encuentran en estado formulacion, Se continua el proceso de contratacion para  la vigencia 2024. asi mismo se indica que  los proyectos de movilidad iniciaron en junio 2024 dada las  Directrices de Gobierno.  </t>
  </si>
  <si>
    <t xml:space="preserve">Al corte de 30 de septiembre de 2024, se comprometio el 35,41% de la apropiación disponible por valor de $25.652.148.547 , Se precisa que la meta que estaba proyecta para el FDL USAQUEN correspondiente al 60 % para el  III trimestre  , no se pudo lograr , Tema fundamental empalme nuevo  Alcalde nombrado para  la Localidad de Usaquen,  Los proyectos del FDL de Usaquen  algunos aun  se encuentran en formulacion y otros proyectos en etapa de licitacion , Se continua el proceso de contratacion para  la vigencia 2024.    </t>
  </si>
  <si>
    <t>93,33% de  avance y cumplimiento de la meta por parte de la alcaldia local de acuerdo con lo programado para la vigencia.</t>
  </si>
  <si>
    <t>5</t>
  </si>
  <si>
    <r>
      <t xml:space="preserve">Girar mínimo el </t>
    </r>
    <r>
      <rPr>
        <sz val="11"/>
        <rFont val="Calibri Light"/>
        <family val="2"/>
        <scheme val="major"/>
      </rPr>
      <t>50</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</si>
  <si>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</si>
  <si>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</si>
  <si>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 xml:space="preserve">A corte de 31 de marzo de 2024, se giro el 0,72 % del valor apropiado por valor de $525.007.353, se aclara que la meta del 5% es muy alta para el primer trimestre dado a que  ese porcentaje  sobre la apropiación es mas o menos de tres mil seiscientos millones de pesos; el Fondo de Desarrollo Local de Usaquen en este primer trimestre apenas está contratando la vigencia 2024. </t>
  </si>
  <si>
    <t>Informe de ejecución presupuestal con corte 31-03-2024  -Matriz CRP  corte 31 de marzo 2024</t>
  </si>
  <si>
    <t xml:space="preserve">A corte de 30 de junio de 2024, se giro el 8,01 % del valor apropiado por valor de $5.803.777.079 se aclara que la meta del 20% No se logro, por temas de nombramiento del alcalde local de Usaquen, para el segundo trimestre los proyetos aun  se encuentran en formulacion y  se contuina la  contratacion para  la vigencia 2024. </t>
  </si>
  <si>
    <t xml:space="preserve">A corte de 30 de septiembre  de 2024, se giro el 28%  del valor apropiado  por valor de $20.386.639.544, se especifica que no se pudo lograr  la meta del 35 % proyectada para el III trimestre 2024, Debido a que  Los  proyetos algunos se encuentran aun en formulacion y otros en  licitacion, se continua el proceso de  contratacion para  la vigencia 2024. </t>
  </si>
  <si>
    <t>Informe de ejecución presupuestal con corte 30-09-2024  -Matriz CRP con  corte 30  de septiembre  2024</t>
  </si>
  <si>
    <t>72,02% de  avance y cumplimiento de la meta por parte de la alcaldia local de acuerdo con lo programado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</si>
  <si>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</si>
  <si>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</si>
  <si>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</si>
  <si>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</si>
  <si>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</si>
  <si>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</si>
  <si>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</si>
  <si>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</si>
  <si>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</si>
  <si>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</si>
  <si>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Se remite insumo de la contratación vigencia 2024 de los contratos que se encuentran en ejecución a la fecha en plataforma sipse y SECOP,para los fines pertinentes</t>
  </si>
  <si>
    <t>Meta no reportada por la dirección para la gestión del desarrollo local como lo indica el procedimiento</t>
  </si>
  <si>
    <t>Matriz con informacion sipse y secop</t>
  </si>
  <si>
    <t>el 52,61 % de los contratos publicados en la plataforma SECOP II de la vigencia. (Con excepción de comodatos, procesos de contratos de corredor de seguros, convenios interadministrativos, procesos de contratación por Tienda Virtua</t>
  </si>
  <si>
    <t>43,30% de  avance y cumplimiento de la meta por parte de la alcaldia local de acuerdo con lo programado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</si>
  <si>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</si>
  <si>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</si>
  <si>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</si>
  <si>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</si>
  <si>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</si>
  <si>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La DGDL reporta 47 contratos  como registrados en SIPSE Local en estado "ejecución". 
Nota: La alcaldía local remite insumo de la contratación vigencia 2023 de los contratos que se encuentran en ejecución a la fecha en plataforma sipse y SECOP,para los fines pertinentes</t>
  </si>
  <si>
    <t>el 98,40% de los contratos registrados en SIPSE-Local se encuentren, dentro del sistema, en estado “ejecución”</t>
  </si>
  <si>
    <t>52,61% de  avance y cumplimiento de la meta por parte de la alcaldia local de acuerdo con lo programado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</si>
  <si>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</si>
  <si>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</si>
  <si>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</si>
  <si>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</si>
  <si>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</si>
  <si>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 xml:space="preserve">Se incluyó dentro de sipse la distribución por proyecto y meta del POAI 2024. Se aclara que la cifra de Secretaría de Gobierno en cabeza de la DGDL no fue entegada para el presente reporte al  FDLUSA.  </t>
  </si>
  <si>
    <t>Se informa que a la fecha se tiene el 100% de los proyectos conciliados en SIPSE, se conformidad con el soporte entregado de este sistema. El cual si bien no coincide con al enálisis de Secretaría de Gobierno, si coincicide en las cifas de cumplimiento, es decor SG certifica que de los 29 proyectos de inversión con los que cuenta la alcadía de Usaquén, la totalidad de ellos estan conciliados, de los cuales 27 tienen al menos 1 actividad en ejecución. Los dos restantes ya tienen cumplumiento de meta en el cuatrienio.</t>
  </si>
  <si>
    <t xml:space="preserve"> 100% la información en el Módulo de proyectos de SIPSE LOCAL de proyectos de inversión del nuevo plan de desarrollo local de la vigencia 2025 - 2028</t>
  </si>
  <si>
    <t>74,07% de  avance y cumplimiento de la meta por parte de la alcaldia local de acuerdo con lo programado para la vigencia.</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</si>
  <si>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</si>
  <si>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</si>
  <si>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</si>
  <si>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</si>
  <si>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trimestre.</t>
  </si>
  <si>
    <t>El reporte de ejecución de esta meta no aplica para este trimestre</t>
  </si>
  <si>
    <t>El reporte de ejecución de esta meta no aplica para este trimestre. Se reportara en el ultimo trimestre del año</t>
  </si>
  <si>
    <t>No se aportan evidencias teniendo en cuenta que en este momento se esta costruyendo el PDL del proximo cuatrienio y a corte de segundo semestre de 2024, solo se tiene resultado de los encuentros cudadanos, no se tiene aun definidas lineas de gasto de inversión y proyectos que se puedan registrar en aplicativo SIPSE</t>
  </si>
  <si>
    <t>Inspección, Vigilancia y Control</t>
  </si>
  <si>
    <t>10</t>
  </si>
  <si>
    <t>Realizar 21.600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</si>
  <si>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</si>
  <si>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</si>
  <si>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</si>
  <si>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</si>
  <si>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</si>
  <si>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</si>
  <si>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</si>
  <si>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</si>
  <si>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3.579 impulsos procesales sobre las actuaciones de policía que se encuentran a cargo de las inspecciones de policía. Durante este primer  trimestre no se dio cumplimiento en la meta 10  debido a que  las inspecciones de policia no cuentan con  el personal de apoyo suficiente para dar trámite a las  actuaciones. Es importante informar que después de la reunión del lunes 15 de abril de 2024,  con el asesor Andres Viveros donde se verificó el reporte de  meta 10 tanto en el memorando como en el link de consulta , se acordó que la DGP  va a  realizar el ajuste ante la OAP reportando los impulsos según lo que se evidencia en el link de gobierno .
Este ajuste será realizado a finalizar esta semana</t>
  </si>
  <si>
    <t>Seguimiento a impulsos, pantallazo de Registro del Código Nacional de Policía y Convivencia _x0013_ ARCO, en las Inspecciones de Policía y Corregidurías de la Secretaría Distrital de Gobierno.</t>
  </si>
  <si>
    <t xml:space="preserve">La alcaldía local realizó 3859 impulsos procesales sobre las actuaciones de policía que se encuentran a cargo de las inspecciones de policía ajustadas de acuerdo a el memorando envio por OAP. Durante este segundo  trimestre no se dio cumplimiento en la meta 10  debido a que  las inspecciones de policia no cuentan con el personal de apoyo suficiente para dar tramite a las  actuaciones.  Se verfico el reporte de  meta 10 tanto en el memorando como en el aplicatico ARCO y se obtuvieron 4310 impulsos en el aplicativo,  esto quiere decir que no coincide y se gestiona un memorando A IVC central para dicha revision, reporte y ajuste </t>
  </si>
  <si>
    <t>Reporte de la dirección para la gestión policiva según radicado No. 20242200214433</t>
  </si>
  <si>
    <t>La Alcaldía Local realizó 1904 impulsos procesales sobre las actuaciones de policía que se encuentran a cargo de las inspecciones de policía. Durante este tercer trimestre no se dió cumplimiento en la meta 10 debido a que las inspecciones de policia no cuentan con el personal de apoyo suficiente para dar trámite a las actuaciones. Es importante informar que se adjunta como evidencia memorando que el reporte que envio de la direccion de gestion policiva para esta meta no coincide con el aplicativo arco. 20245130167603</t>
  </si>
  <si>
    <t xml:space="preserve">Seguimiento a impulsos, captura de pantalla  Registro del Código Nacional de Policía y Convivencia  ARCO, en las Inspecciones de Policía y Corregidurías de la Secretaría Distrital de Gobierno. </t>
  </si>
  <si>
    <t>expedientes a cargo de las inspecciones de policía impulsados</t>
  </si>
  <si>
    <t xml:space="preserve">Segun Radicado No. 20252200007533 Fecha: 10-01-2025 de la DGP </t>
  </si>
  <si>
    <t>68,17% de  avance y cumplimiento de la meta por parte de la alcaldia local de acuerdo con lo programado para la vigencia.</t>
  </si>
  <si>
    <t>11</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</si>
  <si>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</si>
  <si>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</si>
  <si>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</si>
  <si>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</si>
  <si>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</si>
  <si>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profirió 601 fallos de fondo en primera instancia sobre las actuaciones de policía que se encuentran a cargo de las inspecciones de policía.Durante este primer  trimestre no se dio cumplimiento en la meta 11  debido a que  las inspecciones de policia no cuentan con  el personal de apoyo suficiente para dar trámite a las  actuaciones.</t>
  </si>
  <si>
    <t>Seguimiento a fallos, pantallazo de Registro del Código Nacional de Policía y Convivencia _x0013_ ARCO, en las Inspecciones de Policía y Corregidurías de la Secretaría Distrital de Gobierno.</t>
  </si>
  <si>
    <t>La alcaldía local profirió 457 fallos de fondo en primera instancia sobre las actuaciones de policía que se encuentran a cargo de las inspecciones de policía.Durante este segundo  trimestre no se dio cumplimiento en la meta 11  debido a que  las inspecciones de policia no cuentan con  el personal de apoyo suficiente para dar tramite a las  actuaciones.</t>
  </si>
  <si>
    <t>La Alcaldía Local profirió 214 decisiones de fondo en primera instancia sobre las actuaciones de policía que se encuentran a cargo de las inspecciones de policía.Durante este tercer trimestre no se dió cumplimiento en la meta 11 debido a que las inspecciones de policia no cuentan con el personal de apoyo suficiente para dar trámite a las actuaciones.</t>
  </si>
  <si>
    <t xml:space="preserve">Seguimiento a fallos, captura de pantalla  Registro del Código Nacional de Policía y Convivencia  ARCO, en las Inspecciones de Policía y Corregidurías de la Secretaría Distrital de Gobierno. </t>
  </si>
  <si>
    <t>Fallos de fondo en primera instancia roferidos</t>
  </si>
  <si>
    <t>47,26% de  avance y cumplimiento de la meta por parte de la alcaldia local de acuerdo con lo programado para la vigencia.</t>
  </si>
  <si>
    <t>12</t>
  </si>
  <si>
    <t>Terminar (archivar) 606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</si>
  <si>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</si>
  <si>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</si>
  <si>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</si>
  <si>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</si>
  <si>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</si>
  <si>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terminó 34 actuaciones administrativas activas. Durante el primer trimestre no se dio cumplimiento en la meta 12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</si>
  <si>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Seguimiento a actuaciones administrativas, pantallazo de Registro Metas Plan de Gestión  Alcaldías Locales</t>
  </si>
  <si>
    <t xml:space="preserve">La alcaldía local terminó 199 actuaciones administrativas activas. Durante el segundo trimestre no se dio cumplimiento en la meta 12  debido a que alrededor del 80 % de los abogados que se incorporaron al equipo este año para dar tramite a las actuaciones administrativas es nuevo y la curva de aprendizaje a sido un poco lenta,  por otro lado el volumen de trabajo que hay en la oficina jurídica generó congestión en la revisión por parte de los profesionales encargados.Es importante anotar que los contratista entraron  durante finales de febrero y  el mes de marzo </t>
  </si>
  <si>
    <t xml:space="preserve">La Alcaldía Local terminó 149 actuaciones administrativas activas. Durante el tercer trimestre no se dió cumplimiento en la meta 12  debido a que alrededor del 80 % de los abogados que se incorporaron al equipo este año para dar trámite a las actuaciones administrativas es nuevo y la curva de aprendizaje ha sido un poco lenta,  por otro lado el volumen de trabajo que hay en la oficina jurídica generó congestión en la revisión por parte de los profesionales encargados.Es importante resaltar, que aún se encuentran en proceso de contratación los prifesionales encargados de sustanciar. </t>
  </si>
  <si>
    <t>Seguimiento a actuaciones administrativas, captura de pantalla de Registro Metas Plan de Gestión  Alcaldías Locales</t>
  </si>
  <si>
    <t>actuaciones administrativas terminadas archivadas</t>
  </si>
  <si>
    <t>13</t>
  </si>
  <si>
    <r>
      <t xml:space="preserve">Terminar </t>
    </r>
    <r>
      <rPr>
        <sz val="11"/>
        <rFont val="Calibri Light"/>
        <family val="2"/>
        <scheme val="major"/>
      </rPr>
      <t>600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</si>
  <si>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</si>
  <si>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</si>
  <si>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</si>
  <si>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La alcaldía local terminó cero (0) Actuaciones Administrativas hasta la primera instancia. Durante el primer trimestre no se dio cumplimiento en la meta 13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</si>
  <si>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 xml:space="preserve">La alcaldía local terminó 53 Actuaciones Administrativas hasta la primera instancia Durante el segundo trimestre no se dio cumplimiento en la meta 12  debido a que alrededor del 80 % de los abogados que se incorporaron al equipo este año para dar tramite a las actuaciones administrativas es nuevo y la curva de aprendizaje a sido un poco lenta,  por otro lado el volumen de trabajo que hay en la oficina jurídica generó congestión en la revisión por parte de los profesionales encargados.Es importante anotar que los contratista entraron  durante finales de febrero y  el mes de marzo </t>
  </si>
  <si>
    <t xml:space="preserve">La Alcaldía Local terminó 80 Actuaciones Administrativas hasta la primera instancia Durante el tercer trimestre no se dió cumplimiento en la meta 12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encargados.Es importante resaltar, que aún se encuentran en proceso de contratación los prifesionales encargados de sustanciar. </t>
  </si>
  <si>
    <t>actuaciones Administrativas terminadas hasta la rimera instancia</t>
  </si>
  <si>
    <t>27,50% de  avance y cumplimiento de la meta por parte de la alcaldia local de acuerdo con lo programado para la vigencia.</t>
  </si>
  <si>
    <t>14</t>
  </si>
  <si>
    <t>Realizar 111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</si>
  <si>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</si>
  <si>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</si>
  <si>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</si>
  <si>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</si>
  <si>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</si>
  <si>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 xml:space="preserve">Se realizaron 4 operativos de inspección, vigilancia y control en materia de integridad del espacio público (movilidad, vendedores informales, domicialiarios, andenes para peatones, entre otros). Durante el primer trimestre del año la meta no se pudo cumplir debido a la falta de personal para coordinar y ejecutar los opertivos. </t>
  </si>
  <si>
    <t>Formato: Código: GDI-GPD-F029, actas de reunión recuperación del espacio público, control de tráfico ilegales</t>
  </si>
  <si>
    <t xml:space="preserve">Se realizaron 29 operativos de inspección, vigilancia y control en materia de integridad del espacio público (movilidad, vendedores informales, domicialiarios, andenes para peatones, entre otros). Durante el segundo trimestre del año la meta no se pudo cumplir debido a la falta de personal para coordinar y ejecutar los opertivos. </t>
  </si>
  <si>
    <t xml:space="preserve">Se realizaron 31 operativos de inspección, vigilancia y control en materia de integridad del espacio público (movilidad, vendedores informales, domicialiarios, andenes para peatones, entre otros). Durante el tercer trimestre del año la meta no se pudo cumplir debido a la falta de personal para coordinar y ejecutar los operativos. </t>
  </si>
  <si>
    <t xml:space="preserve">Se realizaron 25 operativos de inspección, vigilancia y control en materia de integridad del espacio público (movilidad, vendedores informales, domicialiarios, andenes para peatones, entre otros). Dando cumplimiento a cabalidad de la meta </t>
  </si>
  <si>
    <t>actas de reunión recuperación del espacio público, control de tráfico ilegales</t>
  </si>
  <si>
    <t>80,18% de  avance y cumplimiento de la meta por parte de la alcaldia local de acuerdo con lo programado para la vigencia.</t>
  </si>
  <si>
    <t>15</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</si>
  <si>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</si>
  <si>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</si>
  <si>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</si>
  <si>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</si>
  <si>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7 operativos de inspección, vigilancia y control en materia de actividad económica. Durante el primer trimestre del año la meta no se pudo cumplir debido a la falta de personal para coordinar y ejecutar los opertivos. </t>
  </si>
  <si>
    <t>Formato: Código: GDI-GPD-F029, actas de reunión de operativos de IVC en materia de actividad económica</t>
  </si>
  <si>
    <t xml:space="preserve">Se realizaron 84  operativos de inspección, vigilancia y control en materia de actividad económica. Durante el segundo trimestre del año </t>
  </si>
  <si>
    <t>Se realizaron 42  operativos de inspección, vigilancia y control en materia de actividad económica. Durante el tercer trimestre del año la meta no se pudo cumplir debido a la falta de personal para coordinar y ejecutar los operativos.</t>
  </si>
  <si>
    <t xml:space="preserve">Se realizaron 103  operativos de inspección, vigilancia y control en materia de actividad económica. Dando cumplimiento a cabalidad de la meta </t>
  </si>
  <si>
    <t>16</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</si>
  <si>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</si>
  <si>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</si>
  <si>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</si>
  <si>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</si>
  <si>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6 operativos de inspección, vigilancia y control en el marco del cumplimiento del Fallo de Cerros Orientales. Durante el primer trimestre del año la meta no se pudo cumplir debido a la falta de personal para coordinar y ejecutar los opertivos. </t>
  </si>
  <si>
    <t>Formato: Código: GDI-GPD-F029, actas de reunión de operativos de IVC para dar cumplimiento a los fallos de   Cerros Orientales.</t>
  </si>
  <si>
    <t>Se realizaron 5 operativos de inspección, vigilancia y control en el marco del cumplimiento del Fallo de Cerros Orientales. Durante el segundo trimestre del año la meta no se pudo cumplir debido a la falta de personal para coordinar y ejecutar los opertivos.</t>
  </si>
  <si>
    <t>Se realizaron 6 operativos de inspección, vigilancia y control en el marco del cumplimiento del Fallo de Cerros Orientales. Durante el tercer trimestre del año la meta no se pudo cumplir debido a la falta de personal para coordinar y ejecutar los operativos.</t>
  </si>
  <si>
    <t xml:space="preserve">No hay evidencias </t>
  </si>
  <si>
    <t>73.81% de  avance y cumplimiento de la meta por parte de la alcaldia local de acuerdo con lo programado para la vigencia.</t>
  </si>
  <si>
    <t>17</t>
  </si>
  <si>
    <t>Realizar 84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</si>
  <si>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</si>
  <si>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</si>
  <si>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</si>
  <si>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Se realizaron 8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</si>
  <si>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Formato: GDI-GPD-F029, actas de reunión de operativos de IVC en materia de actividad ambiental</t>
  </si>
  <si>
    <t xml:space="preserve">Se realizaron 40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</si>
  <si>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Se anexa actas de operativos.</t>
  </si>
  <si>
    <t>Se realizaron 19 operativos de inspección, vigilancia y control a establecimientos de comercio y población carretera, en cuanto al manejo adecuado de residuos sólidos y su correcta disposición en el espacio público, teniendo en cuenta los horarios y frecuencias establecidos para ello; así como intervenciones para la recuperación del espacio público por presencia de cambuches.</t>
  </si>
  <si>
    <t>Se anexa actas de operativos. Formato GDI-GPD-F029</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</si>
  <si>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</si>
  <si>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</si>
  <si>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</si>
  <si>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</si>
  <si>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</si>
  <si>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</si>
  <si>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</si>
  <si>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</si>
  <si>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</si>
  <si>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</si>
  <si>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</si>
  <si>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</si>
  <si>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</si>
  <si>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</si>
  <si>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</si>
  <si>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</si>
  <si>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 xml:space="preserve">La calificación se otorga teniendo en cuenta los siguientes parámetros:  
*Inspección ambiental ( ponderación 60%): Obtuvo una calificación del 91% inspección realizada el 18-06-24
*Indicadores agua, energía ( ponderación 20%): Reporte hasta el mes de junio  
* Reporte consumo de papel ( ponderación 10%):  Reporte hasta el mes de junio  
*Reporte ciclistas ( ponderación 10%): Reporte hasta el mes de junio  </t>
  </si>
  <si>
    <t>Reporte meta ambiental de la OAP</t>
  </si>
  <si>
    <t>La calificación se otorga teniendo en cuenta los siguientes parámetros:  
*Inspección ambiental ( ponderación 60%): obtuvo en inspección ambiental del 12 de diciembre  una calificación del 91%
*Indicadores agua, energía ( ponderación 20%): reportes de energía hasta el mes de octubre  de 2024 y de agua hasta el mes de octubre de 2024
* Reporte consumo de papel ( ponderación 10%):  reporte hasta el mes de noviembre de 2024
*Reporte ciclistas ( ponderación 10%):  reporte hasta el mes de noviembre de 2024</t>
  </si>
  <si>
    <t xml:space="preserve">Reporte meta ambiental OAP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</si>
  <si>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</si>
  <si>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</si>
  <si>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</si>
  <si>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</si>
  <si>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</si>
  <si>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</si>
  <si>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</si>
  <si>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</si>
  <si>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</si>
  <si>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de Usaquén presenta 5 acciones de mejora vencidas, lo que representa un 0% de cumplimiento de la meta.</t>
  </si>
  <si>
    <t>Reporte MIMEC</t>
  </si>
  <si>
    <t xml:space="preserve">La Alcaldía Local tiene cero (0) acciones de mejora y cero (0) acciones de mejora abiertas. </t>
  </si>
  <si>
    <t xml:space="preserve">Se anexa como evidencia registros de asistencia a inducción general, archivo de ruta de ingreso inducción general, presentación de inducción sistema de gestión. </t>
  </si>
  <si>
    <t xml:space="preserve">La alcaldía local cuenta con 0_ acciones de mejora vencidas de las 0  acciones de mejora abiertas, lo que representa una ejecución de la meta del 100%. 
</t>
  </si>
  <si>
    <t>Reporte MIMEC de la OAP</t>
  </si>
  <si>
    <t xml:space="preserve">La alcaldía local cuenta con cero (0) acciones de mejora vencidas de una (1 )  acciones de mejora abiertas, lo que representa una ejecución de la meta del 100%. </t>
  </si>
  <si>
    <t xml:space="preserve">La Alcaldía Local dio cumplimiento en un 75%  de  acciones de mejora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</si>
  <si>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</si>
  <si>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</si>
  <si>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</si>
  <si>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</si>
  <si>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</si>
  <si>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</si>
  <si>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</si>
  <si>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</si>
  <si>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</si>
  <si>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</si>
  <si>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Según reporte Oficina Asesora de comunicaciones </t>
  </si>
  <si>
    <t>No total de requisitos de la Resolución 1519 de 2020 de MINTIC de publicación de la información en pagina web</t>
  </si>
  <si>
    <t>Reporte de la Oficina de Comunicaciones</t>
  </si>
  <si>
    <t>Segun Radicado No. Radicado No. 20251400005553
Fecha: 09-01-2025</t>
  </si>
  <si>
    <t>100% de cumplimiento de la meta programada relacioanda con No. de requisitos de la Resolución 1519 de 2020 de MINTIC de publicación de la información en la página web cumplidos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</si>
  <si>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</si>
  <si>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</si>
  <si>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</si>
  <si>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</si>
  <si>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</si>
  <si>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</si>
  <si>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</si>
  <si>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Radicado No. 20244600214423 de la oficina de atención al ciudadano</t>
  </si>
  <si>
    <t>Capacitacion del 16 de septiembre de 2024</t>
  </si>
  <si>
    <t xml:space="preserve">Listado de  asistencia </t>
  </si>
  <si>
    <t xml:space="preserve">100% de cumplimiento de la meta para la vigencia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</si>
  <si>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</si>
  <si>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</si>
  <si>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</si>
  <si>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</si>
  <si>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</si>
  <si>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A corte 30 de junio de 2024 se realizaron reuniones virtuales de Ruta de Ingreso - Inducción General al Sistema de Gestión Secretaría Distrital de Gobierno, al personal de planta y contratistas para el fortalecimiento del Modelo Integrado de Planeación y Gestión.  </t>
  </si>
  <si>
    <t>Listado y presentacion</t>
  </si>
  <si>
    <t>la alcaldia local dio cumplimento a la actividad programada en la meta para el periodo</t>
  </si>
  <si>
    <t>Listado de asistencia y registro fotografico del dia 17 de octubre de 2024</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</si>
  <si>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</si>
  <si>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</si>
  <si>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</si>
  <si>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</si>
  <si>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</si>
  <si>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</si>
  <si>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</si>
  <si>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</si>
  <si>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</si>
  <si>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</si>
  <si>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</si>
  <si>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Lal alcaldía local logró la atención del 97%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</si>
  <si>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</si>
  <si>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</si>
  <si>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</si>
  <si>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</si>
  <si>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</si>
  <si>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</si>
  <si>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</si>
  <si>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</si>
  <si>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El proceso cumplió oportunamente con la atención de 137 requerimientos registrados y tipificados como Derechos de Petición en el aplicativo Bogotá te Escucha y gestor documental ORFEO durante la vigencia 2024.</t>
  </si>
  <si>
    <t xml:space="preserve">La Alcaldía Local dio respuesta a 159 de los 203 requerimientos tipificados como derechos de petición en los aplicativos Bogotá te escucha y ORFEO. </t>
  </si>
  <si>
    <t>Rta a requerimienos ciudadanos de la Oficina de atencion a la ciudadania</t>
  </si>
  <si>
    <t xml:space="preserve">la alcaldia local dio respuesta a 148 requerimeintos de los 194 instaurados </t>
  </si>
  <si>
    <t xml:space="preserve">Reporte de  requerimientos ciudadanos  Radicado No. 20244600316223 Fecha: 09-10-2024 . Según aplicativo Bogota te escucha </t>
  </si>
  <si>
    <t xml:space="preserve">la alcaldia local dio respuesta a 208 requerimientos de los 237 instaurados para el periodo </t>
  </si>
  <si>
    <t>Rta a Reqerimientos ciudadanos Radicado No. 20254600001173
Fecha: 03-01-2025</t>
  </si>
  <si>
    <t>La Alcaldía Local obtuvo un porcentaje de 79,52% dio respuesta a los requrimientos instaurados y tipificados como derechos de petición en los aplicativos Bogotá te escucha y ORFEO.  Segun Radicado No. 20254600001173
Fecha: 03-01-2025</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</si>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</sst>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sz val="11"/>
      <color rgb="FF000000"/>
      <name val="Calibri Light"/>
      <family val="2"/>
    </font>
    <font>
      <sz val="11"/>
      <name val="Calibri Light"/>
      <family val="2"/>
    </font>
    <font>
      <b/>
      <u/>
      <sz val="11"/>
      <color theme="1"/>
      <name val="Calibri Light"/>
      <family val="2"/>
      <scheme val="major"/>
    </font>
    <font>
      <sz val="11"/>
      <color theme="8" tint="-0.249977111117893"/>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7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1" xfId="0" applyFont="1" applyFill="1" applyBorder="1" applyAlignment="1">
      <alignment horizontal="justify" vertical="center" wrapText="1"/>
    </xf>
    <xf numFmtId="0" fontId="19" fillId="9" borderId="1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1" fontId="1" fillId="9" borderId="1" xfId="0" applyNumberFormat="1" applyFont="1" applyFill="1" applyBorder="1" applyAlignment="1">
      <alignment horizontal="justify" vertical="center" wrapText="1"/>
    </xf>
    <xf numFmtId="0" fontId="1" fillId="9" borderId="12" xfId="0" applyFont="1" applyFill="1" applyBorder="1" applyAlignment="1">
      <alignment horizontal="justify" vertical="center" wrapText="1"/>
    </xf>
    <xf numFmtId="0" fontId="18" fillId="9" borderId="3"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8" fillId="0" borderId="11" xfId="0"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1" xfId="1" applyNumberFormat="1" applyFont="1" applyFill="1" applyBorder="1" applyAlignment="1">
      <alignment horizontal="center" vertical="center" wrapText="1"/>
    </xf>
    <xf numFmtId="10" fontId="1" fillId="9" borderId="2"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10" fontId="2" fillId="8" borderId="1" xfId="1" applyNumberFormat="1" applyFont="1" applyFill="1" applyBorder="1" applyAlignment="1">
      <alignment horizontal="center" vertical="center" wrapText="1"/>
    </xf>
    <xf numFmtId="0" fontId="1" fillId="9" borderId="0" xfId="0" applyFont="1" applyFill="1" applyAlignment="1">
      <alignment horizontal="left" wrapText="1"/>
    </xf>
    <xf numFmtId="10"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0" fontId="6" fillId="3" borderId="1" xfId="0" applyFont="1" applyFill="1" applyBorder="1" applyAlignment="1">
      <alignment horizontal="left" wrapText="1"/>
    </xf>
    <xf numFmtId="0" fontId="10" fillId="3" borderId="1" xfId="0" applyFont="1" applyFill="1" applyBorder="1" applyAlignment="1">
      <alignment horizontal="left" wrapText="1"/>
    </xf>
    <xf numFmtId="0" fontId="8" fillId="2" borderId="1" xfId="0" applyFont="1" applyFill="1" applyBorder="1" applyAlignment="1">
      <alignment horizontal="left" wrapText="1"/>
    </xf>
    <xf numFmtId="0" fontId="1" fillId="0" borderId="0" xfId="0" applyFont="1" applyAlignment="1">
      <alignment horizontal="left" wrapText="1"/>
    </xf>
    <xf numFmtId="49"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9" borderId="0" xfId="0" applyFont="1" applyFill="1" applyAlignment="1">
      <alignment horizontal="justify" vertical="center" wrapText="1"/>
    </xf>
    <xf numFmtId="9" fontId="5" fillId="0" borderId="1" xfId="1" applyFont="1" applyBorder="1" applyAlignment="1">
      <alignment horizontal="left" vertical="center" wrapText="1"/>
    </xf>
    <xf numFmtId="10" fontId="1" fillId="0" borderId="1" xfId="1" applyNumberFormat="1" applyFont="1" applyBorder="1" applyAlignment="1">
      <alignment horizontal="justify" vertical="center" wrapText="1"/>
    </xf>
    <xf numFmtId="10" fontId="1" fillId="9" borderId="1" xfId="1"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64" fontId="1" fillId="0" borderId="1" xfId="1" applyNumberFormat="1" applyFont="1" applyBorder="1" applyAlignment="1">
      <alignment horizontal="center" vertical="center" wrapText="1"/>
    </xf>
    <xf numFmtId="10" fontId="7" fillId="9" borderId="1" xfId="1" applyNumberFormat="1" applyFont="1" applyFill="1" applyBorder="1" applyAlignment="1">
      <alignment wrapText="1"/>
    </xf>
    <xf numFmtId="10" fontId="7" fillId="3" borderId="1" xfId="0" applyNumberFormat="1" applyFont="1" applyFill="1" applyBorder="1" applyAlignment="1">
      <alignment wrapText="1"/>
    </xf>
    <xf numFmtId="164" fontId="9" fillId="10"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0" fontId="21" fillId="0" borderId="0" xfId="0" applyFont="1" applyAlignment="1">
      <alignment wrapText="1"/>
    </xf>
    <xf numFmtId="10" fontId="7" fillId="3" borderId="1" xfId="1" applyNumberFormat="1" applyFont="1" applyFill="1" applyBorder="1" applyAlignment="1">
      <alignment wrapText="1"/>
    </xf>
    <xf numFmtId="10" fontId="9" fillId="2" borderId="1" xfId="1" applyNumberFormat="1" applyFont="1" applyFill="1" applyBorder="1" applyAlignment="1">
      <alignment wrapText="1"/>
    </xf>
    <xf numFmtId="164" fontId="1" fillId="0" borderId="1" xfId="0" applyNumberFormat="1" applyFont="1" applyBorder="1" applyAlignment="1">
      <alignment horizontal="center" vertical="center" wrapText="1"/>
    </xf>
    <xf numFmtId="0" fontId="1" fillId="9" borderId="13"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1" fillId="9" borderId="12" xfId="0" applyFont="1" applyFill="1" applyBorder="1" applyAlignment="1">
      <alignment horizontal="center" vertical="center" wrapText="1"/>
    </xf>
    <xf numFmtId="0" fontId="1" fillId="9" borderId="12" xfId="0" applyFont="1" applyFill="1" applyBorder="1" applyAlignment="1">
      <alignment horizontal="left" vertical="center" wrapText="1"/>
    </xf>
    <xf numFmtId="0" fontId="18" fillId="9" borderId="1" xfId="0" applyFont="1" applyFill="1" applyBorder="1" applyAlignment="1">
      <alignment vertical="center" wrapText="1"/>
    </xf>
    <xf numFmtId="10" fontId="9" fillId="2" borderId="1" xfId="0" applyNumberFormat="1" applyFont="1" applyFill="1" applyBorder="1" applyAlignment="1">
      <alignment wrapText="1"/>
    </xf>
    <xf numFmtId="10" fontId="1" fillId="9" borderId="1" xfId="0" applyNumberFormat="1" applyFont="1" applyFill="1" applyBorder="1" applyAlignment="1">
      <alignment horizontal="justify" vertical="center" wrapText="1"/>
    </xf>
    <xf numFmtId="164" fontId="1" fillId="0" borderId="1" xfId="0" applyNumberFormat="1" applyFont="1" applyBorder="1" applyAlignment="1">
      <alignment horizontal="justify" vertical="center" wrapText="1"/>
    </xf>
    <xf numFmtId="0" fontId="5" fillId="9" borderId="0" xfId="0" applyFont="1" applyFill="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2"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298986</xdr:colOff>
      <xdr:row>0</xdr:row>
      <xdr:rowOff>838200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
          <a:ext cx="2280186"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zoomScale="80" zoomScaleNormal="80" workbookViewId="0">
      <selection activeCell="AQ18" sqref="AQ18"/>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28515625" style="103"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9.42578125" style="81" hidden="1" customWidth="1"/>
    <col min="23" max="23" width="16.5703125" style="81" hidden="1" customWidth="1"/>
    <col min="24" max="24" width="16.5703125" style="91" hidden="1" customWidth="1"/>
    <col min="25" max="25" width="47.5703125" style="1" hidden="1" customWidth="1"/>
    <col min="26" max="26" width="19.85546875" style="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2" width="20.42578125" style="81" customWidth="1"/>
    <col min="43" max="43" width="16.5703125" style="81" customWidth="1"/>
    <col min="44" max="44" width="21.5703125" style="91" customWidth="1"/>
    <col min="45" max="45" width="39.42578125" style="1" customWidth="1"/>
    <col min="46" max="16384" width="10.85546875" style="1"/>
  </cols>
  <sheetData>
    <row r="1" spans="1:45" s="32" customFormat="1" ht="70.5" customHeight="1">
      <c r="A1" s="137" t="s">
        <v>0</v>
      </c>
      <c r="B1" s="138"/>
      <c r="C1" s="138"/>
      <c r="D1" s="138"/>
      <c r="E1" s="138"/>
      <c r="F1" s="138"/>
      <c r="G1" s="138"/>
      <c r="H1" s="138"/>
      <c r="I1" s="138"/>
      <c r="J1" s="138"/>
      <c r="K1" s="138"/>
      <c r="L1" s="139" t="s">
        <v>1</v>
      </c>
      <c r="M1" s="139"/>
      <c r="N1" s="139"/>
      <c r="O1" s="139"/>
      <c r="P1" s="139"/>
      <c r="V1" s="68"/>
      <c r="W1" s="68"/>
      <c r="X1" s="83"/>
      <c r="AP1" s="68"/>
      <c r="AQ1" s="68"/>
      <c r="AR1" s="83"/>
    </row>
    <row r="2" spans="1:45" s="34" customFormat="1" ht="23.45" customHeight="1">
      <c r="A2" s="141" t="s">
        <v>2</v>
      </c>
      <c r="B2" s="142"/>
      <c r="C2" s="142"/>
      <c r="D2" s="142"/>
      <c r="E2" s="142"/>
      <c r="F2" s="142"/>
      <c r="G2" s="142"/>
      <c r="H2" s="142"/>
      <c r="I2" s="142"/>
      <c r="J2" s="142"/>
      <c r="K2" s="142"/>
      <c r="L2" s="33"/>
      <c r="M2" s="33"/>
      <c r="N2" s="33"/>
      <c r="O2" s="33"/>
      <c r="P2" s="33"/>
      <c r="V2" s="69"/>
      <c r="W2" s="69"/>
      <c r="X2" s="84"/>
      <c r="AP2" s="69"/>
      <c r="AQ2" s="69"/>
      <c r="AR2" s="84"/>
    </row>
    <row r="3" spans="1:45" s="32" customFormat="1">
      <c r="I3" s="96"/>
      <c r="V3" s="68"/>
      <c r="W3" s="68"/>
      <c r="X3" s="83"/>
      <c r="AP3" s="68"/>
      <c r="AQ3" s="68"/>
      <c r="AR3" s="83"/>
    </row>
    <row r="4" spans="1:45" s="32" customFormat="1" ht="29.1" customHeight="1">
      <c r="F4" s="131" t="s">
        <v>3</v>
      </c>
      <c r="G4" s="132"/>
      <c r="H4" s="132"/>
      <c r="I4" s="132"/>
      <c r="J4" s="132"/>
      <c r="K4" s="133"/>
      <c r="V4" s="68"/>
      <c r="W4" s="68"/>
      <c r="X4" s="83"/>
      <c r="AP4" s="68"/>
      <c r="AQ4" s="68"/>
      <c r="AR4" s="83"/>
    </row>
    <row r="5" spans="1:45" s="32" customFormat="1" ht="15" customHeight="1">
      <c r="F5" s="2" t="s">
        <v>4</v>
      </c>
      <c r="G5" s="2" t="s">
        <v>5</v>
      </c>
      <c r="H5" s="131" t="s">
        <v>6</v>
      </c>
      <c r="I5" s="132"/>
      <c r="J5" s="132"/>
      <c r="K5" s="133"/>
      <c r="V5" s="68"/>
      <c r="W5" s="68"/>
      <c r="X5" s="83"/>
      <c r="AP5" s="68"/>
      <c r="AQ5" s="68"/>
      <c r="AR5" s="83"/>
    </row>
    <row r="6" spans="1:45" s="32" customFormat="1">
      <c r="F6" s="31">
        <v>1</v>
      </c>
      <c r="G6" s="105" t="s">
        <v>7</v>
      </c>
      <c r="H6" s="134" t="s">
        <v>8</v>
      </c>
      <c r="I6" s="135"/>
      <c r="J6" s="135"/>
      <c r="K6" s="135"/>
      <c r="V6" s="68"/>
      <c r="W6" s="68"/>
      <c r="X6" s="83"/>
      <c r="AP6" s="68"/>
      <c r="AQ6" s="68"/>
      <c r="AR6" s="83"/>
    </row>
    <row r="7" spans="1:45" s="32" customFormat="1" ht="36" customHeight="1">
      <c r="F7" s="31">
        <v>2</v>
      </c>
      <c r="G7" s="105" t="s">
        <v>9</v>
      </c>
      <c r="H7" s="135" t="s">
        <v>10</v>
      </c>
      <c r="I7" s="135"/>
      <c r="J7" s="135"/>
      <c r="K7" s="135"/>
      <c r="V7" s="68"/>
      <c r="W7" s="68"/>
      <c r="X7" s="83"/>
      <c r="AP7" s="68"/>
      <c r="AQ7" s="68"/>
      <c r="AR7" s="83"/>
    </row>
    <row r="8" spans="1:45" s="32" customFormat="1" ht="23.25" customHeight="1">
      <c r="F8" s="31">
        <v>3</v>
      </c>
      <c r="G8" s="105" t="s">
        <v>11</v>
      </c>
      <c r="H8" s="135" t="s">
        <v>12</v>
      </c>
      <c r="I8" s="135"/>
      <c r="J8" s="135"/>
      <c r="K8" s="135"/>
      <c r="V8" s="68"/>
      <c r="W8" s="68"/>
      <c r="X8" s="83"/>
      <c r="AP8" s="68"/>
      <c r="AQ8" s="68"/>
      <c r="AR8" s="83"/>
    </row>
    <row r="9" spans="1:45" s="32" customFormat="1" ht="52.5" customHeight="1">
      <c r="F9" s="123">
        <v>4</v>
      </c>
      <c r="G9" s="124" t="s">
        <v>13</v>
      </c>
      <c r="H9" s="136" t="s">
        <v>14</v>
      </c>
      <c r="I9" s="136"/>
      <c r="J9" s="136"/>
      <c r="K9" s="136"/>
      <c r="V9" s="68"/>
      <c r="W9" s="68"/>
      <c r="X9" s="83"/>
      <c r="AP9" s="68"/>
      <c r="AQ9" s="68"/>
      <c r="AR9" s="83"/>
    </row>
    <row r="10" spans="1:45" s="32" customFormat="1" ht="52.5" customHeight="1">
      <c r="F10" s="121">
        <v>5</v>
      </c>
      <c r="G10" s="122" t="s">
        <v>15</v>
      </c>
      <c r="H10" s="143" t="s">
        <v>16</v>
      </c>
      <c r="I10" s="143"/>
      <c r="J10" s="143"/>
      <c r="K10" s="143"/>
      <c r="V10" s="68"/>
      <c r="W10" s="68"/>
      <c r="X10" s="83"/>
      <c r="AP10" s="68"/>
      <c r="AQ10" s="68"/>
      <c r="AR10" s="83"/>
    </row>
    <row r="11" spans="1:45" s="32" customFormat="1">
      <c r="I11" s="96"/>
      <c r="V11" s="68"/>
      <c r="W11" s="68"/>
      <c r="X11" s="83"/>
      <c r="AP11" s="68"/>
      <c r="AQ11" s="68"/>
      <c r="AR11" s="83"/>
    </row>
    <row r="12" spans="1:45" ht="14.45" customHeight="1">
      <c r="A12" s="130" t="s">
        <v>17</v>
      </c>
      <c r="B12" s="130"/>
      <c r="C12" s="130" t="s">
        <v>18</v>
      </c>
      <c r="D12" s="130" t="s">
        <v>19</v>
      </c>
      <c r="E12" s="130"/>
      <c r="F12" s="130"/>
      <c r="G12" s="140" t="s">
        <v>20</v>
      </c>
      <c r="H12" s="140"/>
      <c r="I12" s="140"/>
      <c r="J12" s="140"/>
      <c r="K12" s="140"/>
      <c r="L12" s="140"/>
      <c r="M12" s="140"/>
      <c r="N12" s="140"/>
      <c r="O12" s="140"/>
      <c r="P12" s="140"/>
      <c r="Q12" s="140"/>
      <c r="R12" s="130" t="s">
        <v>21</v>
      </c>
      <c r="S12" s="130"/>
      <c r="T12" s="130"/>
      <c r="U12" s="130"/>
      <c r="V12" s="144" t="s">
        <v>22</v>
      </c>
      <c r="W12" s="145"/>
      <c r="X12" s="145"/>
      <c r="Y12" s="145"/>
      <c r="Z12" s="146"/>
      <c r="AA12" s="150" t="s">
        <v>23</v>
      </c>
      <c r="AB12" s="151"/>
      <c r="AC12" s="151"/>
      <c r="AD12" s="151"/>
      <c r="AE12" s="152"/>
      <c r="AF12" s="156" t="s">
        <v>24</v>
      </c>
      <c r="AG12" s="157"/>
      <c r="AH12" s="157"/>
      <c r="AI12" s="157"/>
      <c r="AJ12" s="158"/>
      <c r="AK12" s="162" t="s">
        <v>25</v>
      </c>
      <c r="AL12" s="163"/>
      <c r="AM12" s="163"/>
      <c r="AN12" s="163"/>
      <c r="AO12" s="164"/>
      <c r="AP12" s="168" t="s">
        <v>26</v>
      </c>
      <c r="AQ12" s="169"/>
      <c r="AR12" s="169"/>
      <c r="AS12" s="170"/>
    </row>
    <row r="13" spans="1:45" ht="14.45" customHeight="1">
      <c r="A13" s="130"/>
      <c r="B13" s="130"/>
      <c r="C13" s="130"/>
      <c r="D13" s="130"/>
      <c r="E13" s="130"/>
      <c r="F13" s="130"/>
      <c r="G13" s="140"/>
      <c r="H13" s="140"/>
      <c r="I13" s="140"/>
      <c r="J13" s="140"/>
      <c r="K13" s="140"/>
      <c r="L13" s="140"/>
      <c r="M13" s="140"/>
      <c r="N13" s="140"/>
      <c r="O13" s="140"/>
      <c r="P13" s="140"/>
      <c r="Q13" s="140"/>
      <c r="R13" s="130"/>
      <c r="S13" s="130"/>
      <c r="T13" s="130"/>
      <c r="U13" s="130"/>
      <c r="V13" s="147"/>
      <c r="W13" s="148"/>
      <c r="X13" s="148"/>
      <c r="Y13" s="148"/>
      <c r="Z13" s="149"/>
      <c r="AA13" s="153"/>
      <c r="AB13" s="154"/>
      <c r="AC13" s="154"/>
      <c r="AD13" s="154"/>
      <c r="AE13" s="155"/>
      <c r="AF13" s="159"/>
      <c r="AG13" s="160"/>
      <c r="AH13" s="160"/>
      <c r="AI13" s="160"/>
      <c r="AJ13" s="161"/>
      <c r="AK13" s="165"/>
      <c r="AL13" s="166"/>
      <c r="AM13" s="166"/>
      <c r="AN13" s="166"/>
      <c r="AO13" s="167"/>
      <c r="AP13" s="171"/>
      <c r="AQ13" s="172"/>
      <c r="AR13" s="172"/>
      <c r="AS13" s="173"/>
    </row>
    <row r="14" spans="1:45" ht="45">
      <c r="A14" s="2" t="s">
        <v>27</v>
      </c>
      <c r="B14" s="2" t="s">
        <v>28</v>
      </c>
      <c r="C14" s="130"/>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85"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95" t="s">
        <v>49</v>
      </c>
      <c r="AS14" s="4" t="s">
        <v>50</v>
      </c>
    </row>
    <row r="15" spans="1:45" s="25" customFormat="1" ht="126" customHeight="1">
      <c r="A15" s="17">
        <v>4</v>
      </c>
      <c r="B15" s="16" t="s">
        <v>52</v>
      </c>
      <c r="C15" s="16" t="s">
        <v>53</v>
      </c>
      <c r="D15" s="21" t="s">
        <v>54</v>
      </c>
      <c r="E15" s="16" t="s">
        <v>55</v>
      </c>
      <c r="F15" s="16" t="s">
        <v>56</v>
      </c>
      <c r="G15" s="16" t="s">
        <v>57</v>
      </c>
      <c r="H15" s="16" t="s">
        <v>58</v>
      </c>
      <c r="I15" s="97" t="s">
        <v>59</v>
      </c>
      <c r="J15" s="16" t="s">
        <v>60</v>
      </c>
      <c r="K15" s="16" t="s">
        <v>61</v>
      </c>
      <c r="L15" s="27">
        <v>0</v>
      </c>
      <c r="M15" s="27">
        <v>0</v>
      </c>
      <c r="N15" s="27">
        <v>0</v>
      </c>
      <c r="O15" s="27">
        <v>0.9</v>
      </c>
      <c r="P15" s="27">
        <v>0.9</v>
      </c>
      <c r="Q15" s="16" t="s">
        <v>62</v>
      </c>
      <c r="R15" s="16" t="s">
        <v>63</v>
      </c>
      <c r="S15" s="16" t="s">
        <v>64</v>
      </c>
      <c r="T15" s="16" t="s">
        <v>65</v>
      </c>
      <c r="U15" s="16" t="s">
        <v>66</v>
      </c>
      <c r="V15" s="70" t="s">
        <v>67</v>
      </c>
      <c r="W15" s="70" t="s">
        <v>67</v>
      </c>
      <c r="X15" s="86" t="s">
        <v>67</v>
      </c>
      <c r="Y15" s="16" t="s">
        <v>68</v>
      </c>
      <c r="Z15" s="60" t="s">
        <v>69</v>
      </c>
      <c r="AA15" s="28">
        <f t="shared" ref="AA15:AA31" si="0">M15</f>
        <v>0</v>
      </c>
      <c r="AB15" s="16" t="s">
        <v>67</v>
      </c>
      <c r="AC15" s="108" t="s">
        <v>70</v>
      </c>
      <c r="AD15" s="16" t="s">
        <v>71</v>
      </c>
      <c r="AE15" s="16" t="s">
        <v>72</v>
      </c>
      <c r="AF15" s="28">
        <f t="shared" ref="AF15:AF31" si="1">N15</f>
        <v>0</v>
      </c>
      <c r="AG15" s="16" t="s">
        <v>73</v>
      </c>
      <c r="AH15" s="28" t="s">
        <v>73</v>
      </c>
      <c r="AI15" s="16" t="s">
        <v>74</v>
      </c>
      <c r="AJ15" s="16" t="s">
        <v>75</v>
      </c>
      <c r="AK15" s="28">
        <f t="shared" ref="AK15:AK31" si="2">O15</f>
        <v>0.9</v>
      </c>
      <c r="AL15" s="128">
        <v>0.84899999999999998</v>
      </c>
      <c r="AM15" s="116">
        <f>IF(AL15/AK15&gt;100%,100%,AL15/AK15)</f>
        <v>0.94333333333333325</v>
      </c>
      <c r="AN15" s="16" t="s">
        <v>76</v>
      </c>
      <c r="AO15" s="16" t="s">
        <v>77</v>
      </c>
      <c r="AP15" s="82">
        <f t="shared" ref="AP15:AP31" si="3">P15</f>
        <v>0.9</v>
      </c>
      <c r="AQ15" s="120">
        <v>0.84899999999999998</v>
      </c>
      <c r="AR15" s="86">
        <f>IF(AQ15/AP15&gt;100%,100%,AQ15/AP15)</f>
        <v>0.94333333333333325</v>
      </c>
      <c r="AS15" s="16" t="s">
        <v>78</v>
      </c>
    </row>
    <row r="16" spans="1:45" s="25" customFormat="1" ht="117">
      <c r="A16" s="17">
        <v>4</v>
      </c>
      <c r="B16" s="16" t="s">
        <v>52</v>
      </c>
      <c r="C16" s="16" t="s">
        <v>79</v>
      </c>
      <c r="D16" s="21" t="s">
        <v>80</v>
      </c>
      <c r="E16" s="16" t="s">
        <v>81</v>
      </c>
      <c r="F16" s="16" t="s">
        <v>56</v>
      </c>
      <c r="G16" s="16" t="s">
        <v>82</v>
      </c>
      <c r="H16" s="16" t="s">
        <v>83</v>
      </c>
      <c r="I16" s="98" t="s">
        <v>59</v>
      </c>
      <c r="J16" s="16" t="s">
        <v>60</v>
      </c>
      <c r="K16" s="16" t="s">
        <v>61</v>
      </c>
      <c r="L16" s="27">
        <v>0.12</v>
      </c>
      <c r="M16" s="27">
        <v>0.27</v>
      </c>
      <c r="N16" s="27">
        <v>0.45</v>
      </c>
      <c r="O16" s="27">
        <v>0.63</v>
      </c>
      <c r="P16" s="27">
        <v>0.63</v>
      </c>
      <c r="Q16" s="16" t="s">
        <v>84</v>
      </c>
      <c r="R16" s="16" t="s">
        <v>85</v>
      </c>
      <c r="S16" s="16" t="s">
        <v>86</v>
      </c>
      <c r="T16" s="16" t="s">
        <v>65</v>
      </c>
      <c r="U16" s="16" t="s">
        <v>66</v>
      </c>
      <c r="V16" s="71">
        <v>0.12</v>
      </c>
      <c r="W16" s="72">
        <v>0.63819999999999999</v>
      </c>
      <c r="X16" s="86">
        <v>1</v>
      </c>
      <c r="Y16" s="16" t="s">
        <v>87</v>
      </c>
      <c r="Z16" s="61" t="s">
        <v>88</v>
      </c>
      <c r="AA16" s="28">
        <f t="shared" si="0"/>
        <v>0.27</v>
      </c>
      <c r="AB16" s="108">
        <v>0.75480000000000003</v>
      </c>
      <c r="AC16" s="108">
        <f t="shared" ref="AC16:AC31" si="4">IF(AB16/AA16&gt;100%,100%,AB16/AA16)</f>
        <v>1</v>
      </c>
      <c r="AD16" s="16" t="s">
        <v>89</v>
      </c>
      <c r="AE16" s="16" t="s">
        <v>90</v>
      </c>
      <c r="AF16" s="28">
        <f t="shared" si="1"/>
        <v>0.45</v>
      </c>
      <c r="AG16" s="116">
        <v>0.35299999999999998</v>
      </c>
      <c r="AH16" s="108">
        <f t="shared" ref="AH16:AH31" si="5">IF(AG16/AF16&gt;100%,100%,AG16/AF16)</f>
        <v>0.78444444444444439</v>
      </c>
      <c r="AI16" s="16" t="s">
        <v>91</v>
      </c>
      <c r="AJ16" s="16" t="s">
        <v>92</v>
      </c>
      <c r="AK16" s="28">
        <f t="shared" si="2"/>
        <v>0.63</v>
      </c>
      <c r="AL16" s="128">
        <v>0.8538</v>
      </c>
      <c r="AM16" s="116">
        <f t="shared" ref="AM16:AM31" si="6">IF(AL16/AK16&gt;100%,100%,AL16/AK16)</f>
        <v>1</v>
      </c>
      <c r="AN16" s="16" t="s">
        <v>93</v>
      </c>
      <c r="AO16" s="16" t="s">
        <v>77</v>
      </c>
      <c r="AP16" s="82">
        <f t="shared" si="3"/>
        <v>0.63</v>
      </c>
      <c r="AQ16" s="120">
        <v>0.8538</v>
      </c>
      <c r="AR16" s="86">
        <f t="shared" ref="AR16:AR31" si="7">IF(AQ16/AP16&gt;100%,100%,AQ16/AP16)</f>
        <v>1</v>
      </c>
      <c r="AS16" s="16" t="s">
        <v>94</v>
      </c>
    </row>
    <row r="17" spans="1:46" s="25" customFormat="1" ht="117">
      <c r="A17" s="17">
        <v>4</v>
      </c>
      <c r="B17" s="16" t="s">
        <v>52</v>
      </c>
      <c r="C17" s="16" t="s">
        <v>79</v>
      </c>
      <c r="D17" s="21" t="s">
        <v>95</v>
      </c>
      <c r="E17" s="16" t="s">
        <v>96</v>
      </c>
      <c r="F17" s="16" t="s">
        <v>56</v>
      </c>
      <c r="G17" s="16" t="s">
        <v>97</v>
      </c>
      <c r="H17" s="16" t="s">
        <v>98</v>
      </c>
      <c r="I17" s="98" t="s">
        <v>59</v>
      </c>
      <c r="J17" s="16" t="s">
        <v>60</v>
      </c>
      <c r="K17" s="16" t="s">
        <v>61</v>
      </c>
      <c r="L17" s="27">
        <v>0.12</v>
      </c>
      <c r="M17" s="27">
        <v>0.25</v>
      </c>
      <c r="N17" s="27">
        <v>0.43</v>
      </c>
      <c r="O17" s="27">
        <v>0.63</v>
      </c>
      <c r="P17" s="27">
        <v>0.63</v>
      </c>
      <c r="Q17" s="16" t="s">
        <v>84</v>
      </c>
      <c r="R17" s="16" t="s">
        <v>85</v>
      </c>
      <c r="S17" s="16" t="s">
        <v>86</v>
      </c>
      <c r="T17" s="16" t="s">
        <v>65</v>
      </c>
      <c r="U17" s="16" t="s">
        <v>66</v>
      </c>
      <c r="V17" s="71">
        <v>0.12</v>
      </c>
      <c r="W17" s="72">
        <v>0.71430000000000005</v>
      </c>
      <c r="X17" s="86">
        <v>1</v>
      </c>
      <c r="Y17" s="16" t="s">
        <v>99</v>
      </c>
      <c r="Z17" s="61" t="s">
        <v>88</v>
      </c>
      <c r="AA17" s="28">
        <f t="shared" si="0"/>
        <v>0.25</v>
      </c>
      <c r="AB17" s="110">
        <v>0.76429999999999998</v>
      </c>
      <c r="AC17" s="108">
        <f t="shared" si="4"/>
        <v>1</v>
      </c>
      <c r="AD17" s="16" t="s">
        <v>100</v>
      </c>
      <c r="AE17" s="16" t="s">
        <v>101</v>
      </c>
      <c r="AF17" s="28">
        <f t="shared" si="1"/>
        <v>0.43</v>
      </c>
      <c r="AG17" s="116">
        <v>0.85299999999999998</v>
      </c>
      <c r="AH17" s="108">
        <f t="shared" si="5"/>
        <v>1</v>
      </c>
      <c r="AI17" s="16" t="s">
        <v>102</v>
      </c>
      <c r="AJ17" s="16" t="s">
        <v>92</v>
      </c>
      <c r="AK17" s="28">
        <f t="shared" si="2"/>
        <v>0.63</v>
      </c>
      <c r="AL17" s="128">
        <v>0.85970000000000002</v>
      </c>
      <c r="AM17" s="116">
        <f t="shared" si="6"/>
        <v>1</v>
      </c>
      <c r="AN17" s="16" t="s">
        <v>97</v>
      </c>
      <c r="AO17" s="16" t="s">
        <v>77</v>
      </c>
      <c r="AP17" s="111">
        <f t="shared" si="3"/>
        <v>0.63</v>
      </c>
      <c r="AQ17" s="120">
        <v>0.85970000000000002</v>
      </c>
      <c r="AR17" s="86">
        <f t="shared" si="7"/>
        <v>1</v>
      </c>
      <c r="AS17" s="16" t="s">
        <v>94</v>
      </c>
    </row>
    <row r="18" spans="1:46" s="25" customFormat="1" ht="131.25" customHeight="1">
      <c r="A18" s="17">
        <v>4</v>
      </c>
      <c r="B18" s="16" t="s">
        <v>52</v>
      </c>
      <c r="C18" s="16" t="s">
        <v>79</v>
      </c>
      <c r="D18" s="21" t="s">
        <v>103</v>
      </c>
      <c r="E18" s="16" t="s">
        <v>104</v>
      </c>
      <c r="F18" s="16" t="s">
        <v>56</v>
      </c>
      <c r="G18" s="16" t="s">
        <v>105</v>
      </c>
      <c r="H18" s="16" t="s">
        <v>106</v>
      </c>
      <c r="I18" s="99" t="s">
        <v>59</v>
      </c>
      <c r="J18" s="16" t="s">
        <v>60</v>
      </c>
      <c r="K18" s="16" t="s">
        <v>61</v>
      </c>
      <c r="L18" s="27">
        <v>0.2</v>
      </c>
      <c r="M18" s="27">
        <v>0.3</v>
      </c>
      <c r="N18" s="28">
        <v>0.6</v>
      </c>
      <c r="O18" s="28">
        <v>0.96</v>
      </c>
      <c r="P18" s="27">
        <v>0.96</v>
      </c>
      <c r="Q18" s="16" t="s">
        <v>84</v>
      </c>
      <c r="R18" s="16" t="s">
        <v>85</v>
      </c>
      <c r="S18" s="16" t="s">
        <v>86</v>
      </c>
      <c r="T18" s="16" t="s">
        <v>65</v>
      </c>
      <c r="U18" s="16" t="s">
        <v>66</v>
      </c>
      <c r="V18" s="71">
        <v>0.2</v>
      </c>
      <c r="W18" s="72">
        <v>0.10639999999999999</v>
      </c>
      <c r="X18" s="86">
        <v>0.53200000000000003</v>
      </c>
      <c r="Y18" s="16" t="s">
        <v>107</v>
      </c>
      <c r="Z18" s="61" t="s">
        <v>88</v>
      </c>
      <c r="AA18" s="28">
        <f t="shared" si="0"/>
        <v>0.3</v>
      </c>
      <c r="AB18" s="110">
        <v>0.25</v>
      </c>
      <c r="AC18" s="108">
        <f t="shared" si="4"/>
        <v>0.83333333333333337</v>
      </c>
      <c r="AD18" s="16" t="s">
        <v>108</v>
      </c>
      <c r="AE18" s="16" t="s">
        <v>101</v>
      </c>
      <c r="AF18" s="28">
        <f t="shared" si="1"/>
        <v>0.6</v>
      </c>
      <c r="AG18" s="116">
        <v>0.35299999999999998</v>
      </c>
      <c r="AH18" s="108">
        <f t="shared" si="5"/>
        <v>0.58833333333333337</v>
      </c>
      <c r="AI18" s="16" t="s">
        <v>109</v>
      </c>
      <c r="AJ18" s="16" t="s">
        <v>92</v>
      </c>
      <c r="AK18" s="28">
        <f t="shared" si="2"/>
        <v>0.96</v>
      </c>
      <c r="AL18" s="128">
        <v>0.90229999999999999</v>
      </c>
      <c r="AM18" s="116">
        <f t="shared" si="6"/>
        <v>0.93989583333333337</v>
      </c>
      <c r="AN18" s="16" t="s">
        <v>105</v>
      </c>
      <c r="AO18" s="16" t="s">
        <v>77</v>
      </c>
      <c r="AP18" s="82">
        <f t="shared" si="3"/>
        <v>0.96</v>
      </c>
      <c r="AQ18" s="120">
        <v>0.90229999999999999</v>
      </c>
      <c r="AR18" s="86">
        <f t="shared" si="7"/>
        <v>0.93989583333333337</v>
      </c>
      <c r="AS18" s="16" t="s">
        <v>110</v>
      </c>
    </row>
    <row r="19" spans="1:46" s="25" customFormat="1" ht="124.5" customHeight="1">
      <c r="A19" s="17">
        <v>4</v>
      </c>
      <c r="B19" s="16" t="s">
        <v>52</v>
      </c>
      <c r="C19" s="16" t="s">
        <v>79</v>
      </c>
      <c r="D19" s="21" t="s">
        <v>111</v>
      </c>
      <c r="E19" s="16" t="s">
        <v>112</v>
      </c>
      <c r="F19" s="16" t="s">
        <v>56</v>
      </c>
      <c r="G19" s="16" t="s">
        <v>113</v>
      </c>
      <c r="H19" s="16" t="s">
        <v>114</v>
      </c>
      <c r="I19" s="99" t="s">
        <v>59</v>
      </c>
      <c r="J19" s="16" t="s">
        <v>60</v>
      </c>
      <c r="K19" s="16" t="s">
        <v>61</v>
      </c>
      <c r="L19" s="27">
        <v>0.05</v>
      </c>
      <c r="M19" s="27">
        <v>0.2</v>
      </c>
      <c r="N19" s="28">
        <v>0.35</v>
      </c>
      <c r="O19" s="28">
        <v>0.5</v>
      </c>
      <c r="P19" s="27">
        <v>0.5</v>
      </c>
      <c r="Q19" s="16" t="s">
        <v>84</v>
      </c>
      <c r="R19" s="16" t="s">
        <v>85</v>
      </c>
      <c r="S19" s="16" t="s">
        <v>86</v>
      </c>
      <c r="T19" s="16" t="s">
        <v>65</v>
      </c>
      <c r="U19" s="16" t="s">
        <v>66</v>
      </c>
      <c r="V19" s="71">
        <v>0.05</v>
      </c>
      <c r="W19" s="72">
        <v>7.1999999999999998E-3</v>
      </c>
      <c r="X19" s="86">
        <v>0.14399999999999999</v>
      </c>
      <c r="Y19" s="16" t="s">
        <v>115</v>
      </c>
      <c r="Z19" s="62" t="s">
        <v>116</v>
      </c>
      <c r="AA19" s="28">
        <f t="shared" si="0"/>
        <v>0.2</v>
      </c>
      <c r="AB19" s="110">
        <v>0.08</v>
      </c>
      <c r="AC19" s="108">
        <f t="shared" si="4"/>
        <v>0.39999999999999997</v>
      </c>
      <c r="AD19" s="16" t="s">
        <v>117</v>
      </c>
      <c r="AE19" s="16" t="s">
        <v>101</v>
      </c>
      <c r="AF19" s="28">
        <f t="shared" si="1"/>
        <v>0.35</v>
      </c>
      <c r="AG19" s="116">
        <v>0.28100000000000003</v>
      </c>
      <c r="AH19" s="108">
        <f t="shared" si="5"/>
        <v>0.80285714285714294</v>
      </c>
      <c r="AI19" s="16" t="s">
        <v>118</v>
      </c>
      <c r="AJ19" s="16" t="s">
        <v>119</v>
      </c>
      <c r="AK19" s="28">
        <f t="shared" si="2"/>
        <v>0.5</v>
      </c>
      <c r="AL19" s="128">
        <v>0.36009999999999998</v>
      </c>
      <c r="AM19" s="116">
        <f t="shared" si="6"/>
        <v>0.72019999999999995</v>
      </c>
      <c r="AN19" s="16" t="s">
        <v>113</v>
      </c>
      <c r="AO19" s="16" t="s">
        <v>77</v>
      </c>
      <c r="AP19" s="82">
        <f t="shared" si="3"/>
        <v>0.5</v>
      </c>
      <c r="AQ19" s="111">
        <v>0.36009999999999998</v>
      </c>
      <c r="AR19" s="86">
        <f t="shared" si="7"/>
        <v>0.72019999999999995</v>
      </c>
      <c r="AS19" s="16" t="s">
        <v>120</v>
      </c>
    </row>
    <row r="20" spans="1:46" s="25" customFormat="1" ht="265.5">
      <c r="A20" s="17">
        <v>4</v>
      </c>
      <c r="B20" s="16" t="s">
        <v>52</v>
      </c>
      <c r="C20" s="16" t="s">
        <v>79</v>
      </c>
      <c r="D20" s="21" t="s">
        <v>121</v>
      </c>
      <c r="E20" s="16" t="s">
        <v>122</v>
      </c>
      <c r="F20" s="16" t="s">
        <v>123</v>
      </c>
      <c r="G20" s="16" t="s">
        <v>124</v>
      </c>
      <c r="H20" s="16" t="s">
        <v>125</v>
      </c>
      <c r="I20" s="98" t="s">
        <v>59</v>
      </c>
      <c r="J20" s="16" t="s">
        <v>126</v>
      </c>
      <c r="K20" s="16" t="s">
        <v>61</v>
      </c>
      <c r="L20" s="27">
        <v>1</v>
      </c>
      <c r="M20" s="27">
        <v>1</v>
      </c>
      <c r="N20" s="27">
        <v>1</v>
      </c>
      <c r="O20" s="27">
        <v>1</v>
      </c>
      <c r="P20" s="27">
        <v>1</v>
      </c>
      <c r="Q20" s="16" t="s">
        <v>84</v>
      </c>
      <c r="R20" s="16" t="s">
        <v>127</v>
      </c>
      <c r="S20" s="16" t="s">
        <v>128</v>
      </c>
      <c r="T20" s="16" t="s">
        <v>65</v>
      </c>
      <c r="U20" s="16" t="s">
        <v>66</v>
      </c>
      <c r="V20" s="71">
        <v>1</v>
      </c>
      <c r="W20" s="71" t="s">
        <v>129</v>
      </c>
      <c r="X20" s="71" t="s">
        <v>129</v>
      </c>
      <c r="Y20" s="125" t="s">
        <v>130</v>
      </c>
      <c r="Z20" s="71" t="s">
        <v>129</v>
      </c>
      <c r="AA20" s="28">
        <f>M20</f>
        <v>1</v>
      </c>
      <c r="AB20" s="110">
        <v>0</v>
      </c>
      <c r="AC20" s="108">
        <f t="shared" si="4"/>
        <v>0</v>
      </c>
      <c r="AD20" s="16" t="s">
        <v>131</v>
      </c>
      <c r="AE20" s="16" t="s">
        <v>132</v>
      </c>
      <c r="AF20" s="28">
        <f t="shared" si="1"/>
        <v>1</v>
      </c>
      <c r="AG20" s="110">
        <v>0.77300000000000002</v>
      </c>
      <c r="AH20" s="108">
        <f t="shared" si="5"/>
        <v>0.77300000000000002</v>
      </c>
      <c r="AI20" s="16" t="s">
        <v>131</v>
      </c>
      <c r="AJ20" s="16" t="s">
        <v>133</v>
      </c>
      <c r="AK20" s="28">
        <f t="shared" si="2"/>
        <v>1</v>
      </c>
      <c r="AL20" s="110">
        <v>0.52610000000000001</v>
      </c>
      <c r="AM20" s="116">
        <f t="shared" si="6"/>
        <v>0.52610000000000001</v>
      </c>
      <c r="AN20" s="16" t="s">
        <v>134</v>
      </c>
      <c r="AO20" s="16" t="s">
        <v>77</v>
      </c>
      <c r="AP20" s="82">
        <f t="shared" si="3"/>
        <v>1</v>
      </c>
      <c r="AQ20" s="120">
        <f>AVERAGE(W20,AB20,AG20,AL20)</f>
        <v>0.43303333333333338</v>
      </c>
      <c r="AR20" s="86">
        <f t="shared" si="7"/>
        <v>0.43303333333333338</v>
      </c>
      <c r="AS20" s="16" t="s">
        <v>135</v>
      </c>
      <c r="AT20" s="16"/>
    </row>
    <row r="21" spans="1:46" s="25" customFormat="1" ht="198" customHeight="1">
      <c r="A21" s="17">
        <v>4</v>
      </c>
      <c r="B21" s="16" t="s">
        <v>52</v>
      </c>
      <c r="C21" s="16" t="s">
        <v>79</v>
      </c>
      <c r="D21" s="21" t="s">
        <v>136</v>
      </c>
      <c r="E21" s="16" t="s">
        <v>137</v>
      </c>
      <c r="F21" s="16" t="s">
        <v>123</v>
      </c>
      <c r="G21" s="16" t="s">
        <v>138</v>
      </c>
      <c r="H21" s="16" t="s">
        <v>139</v>
      </c>
      <c r="I21" s="98" t="s">
        <v>59</v>
      </c>
      <c r="J21" s="16" t="s">
        <v>126</v>
      </c>
      <c r="K21" s="16" t="s">
        <v>61</v>
      </c>
      <c r="L21" s="27">
        <v>1</v>
      </c>
      <c r="M21" s="27">
        <v>1</v>
      </c>
      <c r="N21" s="27">
        <v>1</v>
      </c>
      <c r="O21" s="27">
        <v>1</v>
      </c>
      <c r="P21" s="27">
        <v>1</v>
      </c>
      <c r="Q21" s="16" t="s">
        <v>84</v>
      </c>
      <c r="R21" s="16" t="s">
        <v>127</v>
      </c>
      <c r="S21" s="16" t="s">
        <v>140</v>
      </c>
      <c r="T21" s="16" t="s">
        <v>65</v>
      </c>
      <c r="U21" s="16" t="s">
        <v>66</v>
      </c>
      <c r="V21" s="71">
        <v>1</v>
      </c>
      <c r="W21" s="86">
        <v>0.1983</v>
      </c>
      <c r="X21" s="86">
        <f t="shared" ref="X21:X31" si="8">IF(W21/V21&gt;100%,100%,W21/V21)</f>
        <v>0.1983</v>
      </c>
      <c r="Y21" s="125" t="s">
        <v>141</v>
      </c>
      <c r="Z21" s="125" t="s">
        <v>133</v>
      </c>
      <c r="AA21" s="28">
        <f t="shared" si="0"/>
        <v>1</v>
      </c>
      <c r="AB21" s="110">
        <v>0</v>
      </c>
      <c r="AC21" s="108">
        <f t="shared" si="4"/>
        <v>0</v>
      </c>
      <c r="AD21" s="16" t="s">
        <v>131</v>
      </c>
      <c r="AE21" s="16" t="s">
        <v>132</v>
      </c>
      <c r="AF21" s="110">
        <f t="shared" si="1"/>
        <v>1</v>
      </c>
      <c r="AG21" s="110">
        <v>0.92200000000000004</v>
      </c>
      <c r="AH21" s="108">
        <f t="shared" si="5"/>
        <v>0.92200000000000004</v>
      </c>
      <c r="AI21" s="16" t="s">
        <v>131</v>
      </c>
      <c r="AJ21" s="16" t="s">
        <v>133</v>
      </c>
      <c r="AK21" s="28">
        <f t="shared" si="2"/>
        <v>1</v>
      </c>
      <c r="AL21" s="110">
        <v>0.98399999999999999</v>
      </c>
      <c r="AM21" s="116">
        <f t="shared" si="6"/>
        <v>0.98399999999999999</v>
      </c>
      <c r="AN21" s="16" t="s">
        <v>142</v>
      </c>
      <c r="AO21" s="16" t="s">
        <v>77</v>
      </c>
      <c r="AP21" s="27">
        <f>P21</f>
        <v>1</v>
      </c>
      <c r="AQ21" s="120">
        <f>AVERAGE(W21,AB21,AG21,AL21)</f>
        <v>0.52607500000000007</v>
      </c>
      <c r="AR21" s="86">
        <f t="shared" si="7"/>
        <v>0.52607500000000007</v>
      </c>
      <c r="AS21" s="16" t="s">
        <v>143</v>
      </c>
    </row>
    <row r="22" spans="1:46" s="25" customFormat="1" ht="169.5" customHeight="1">
      <c r="A22" s="17">
        <v>4</v>
      </c>
      <c r="B22" s="16" t="s">
        <v>52</v>
      </c>
      <c r="C22" s="16" t="s">
        <v>79</v>
      </c>
      <c r="D22" s="21" t="s">
        <v>144</v>
      </c>
      <c r="E22" s="16" t="s">
        <v>145</v>
      </c>
      <c r="F22" s="16" t="s">
        <v>123</v>
      </c>
      <c r="G22" s="16" t="s">
        <v>146</v>
      </c>
      <c r="H22" s="16" t="s">
        <v>147</v>
      </c>
      <c r="I22" s="98" t="s">
        <v>59</v>
      </c>
      <c r="J22" s="16" t="s">
        <v>126</v>
      </c>
      <c r="K22" s="16" t="s">
        <v>61</v>
      </c>
      <c r="L22" s="27">
        <v>0.9</v>
      </c>
      <c r="M22" s="27">
        <v>0.9</v>
      </c>
      <c r="N22" s="27">
        <v>0.9</v>
      </c>
      <c r="O22" s="27">
        <v>0.9</v>
      </c>
      <c r="P22" s="27">
        <v>0.9</v>
      </c>
      <c r="Q22" s="16" t="s">
        <v>84</v>
      </c>
      <c r="R22" s="16" t="s">
        <v>148</v>
      </c>
      <c r="S22" s="16" t="s">
        <v>140</v>
      </c>
      <c r="T22" s="16" t="s">
        <v>65</v>
      </c>
      <c r="U22" s="16" t="s">
        <v>66</v>
      </c>
      <c r="V22" s="73">
        <v>0.9</v>
      </c>
      <c r="W22" s="71" t="s">
        <v>129</v>
      </c>
      <c r="X22" s="71" t="s">
        <v>129</v>
      </c>
      <c r="Y22" s="125" t="s">
        <v>130</v>
      </c>
      <c r="Z22" s="71" t="s">
        <v>129</v>
      </c>
      <c r="AA22" s="28">
        <f t="shared" si="0"/>
        <v>0.9</v>
      </c>
      <c r="AB22" s="110">
        <v>0</v>
      </c>
      <c r="AC22" s="108">
        <f t="shared" si="4"/>
        <v>0</v>
      </c>
      <c r="AD22" s="16" t="s">
        <v>149</v>
      </c>
      <c r="AE22" s="16" t="s">
        <v>132</v>
      </c>
      <c r="AF22" s="28">
        <f t="shared" si="1"/>
        <v>0.9</v>
      </c>
      <c r="AG22" s="110">
        <v>1</v>
      </c>
      <c r="AH22" s="108">
        <f t="shared" si="5"/>
        <v>1</v>
      </c>
      <c r="AI22" s="16" t="s">
        <v>150</v>
      </c>
      <c r="AJ22" s="16"/>
      <c r="AK22" s="28">
        <f t="shared" si="2"/>
        <v>0.9</v>
      </c>
      <c r="AL22" s="110">
        <v>1</v>
      </c>
      <c r="AM22" s="116">
        <f t="shared" si="6"/>
        <v>1</v>
      </c>
      <c r="AN22" s="16" t="s">
        <v>151</v>
      </c>
      <c r="AO22" s="16" t="s">
        <v>77</v>
      </c>
      <c r="AP22" s="82">
        <f t="shared" si="3"/>
        <v>0.9</v>
      </c>
      <c r="AQ22" s="120">
        <f>AVERAGE(W22,AB22,AG22,AL22)</f>
        <v>0.66666666666666663</v>
      </c>
      <c r="AR22" s="86">
        <f t="shared" si="7"/>
        <v>0.7407407407407407</v>
      </c>
      <c r="AS22" s="16" t="s">
        <v>152</v>
      </c>
    </row>
    <row r="23" spans="1:46" s="25" customFormat="1" ht="99.75">
      <c r="A23" s="17">
        <v>4</v>
      </c>
      <c r="B23" s="16" t="s">
        <v>52</v>
      </c>
      <c r="C23" s="16" t="s">
        <v>79</v>
      </c>
      <c r="D23" s="21" t="s">
        <v>153</v>
      </c>
      <c r="E23" s="16" t="s">
        <v>154</v>
      </c>
      <c r="F23" s="16" t="s">
        <v>123</v>
      </c>
      <c r="G23" s="16" t="s">
        <v>146</v>
      </c>
      <c r="H23" s="16" t="s">
        <v>155</v>
      </c>
      <c r="I23" s="98" t="s">
        <v>59</v>
      </c>
      <c r="J23" s="16" t="s">
        <v>60</v>
      </c>
      <c r="K23" s="16" t="s">
        <v>61</v>
      </c>
      <c r="L23" s="27">
        <v>0</v>
      </c>
      <c r="M23" s="27">
        <v>0</v>
      </c>
      <c r="N23" s="27">
        <v>0</v>
      </c>
      <c r="O23" s="27">
        <v>1</v>
      </c>
      <c r="P23" s="27">
        <v>1</v>
      </c>
      <c r="Q23" s="16" t="s">
        <v>84</v>
      </c>
      <c r="R23" s="29" t="s">
        <v>148</v>
      </c>
      <c r="S23" s="29" t="s">
        <v>140</v>
      </c>
      <c r="T23" s="29" t="s">
        <v>65</v>
      </c>
      <c r="U23" s="29" t="s">
        <v>156</v>
      </c>
      <c r="V23" s="74" t="s">
        <v>67</v>
      </c>
      <c r="W23" s="73" t="s">
        <v>67</v>
      </c>
      <c r="X23" s="87" t="s">
        <v>67</v>
      </c>
      <c r="Y23" s="64" t="s">
        <v>157</v>
      </c>
      <c r="Z23" s="87" t="s">
        <v>67</v>
      </c>
      <c r="AA23" s="28">
        <f t="shared" si="0"/>
        <v>0</v>
      </c>
      <c r="AB23" s="16" t="s">
        <v>67</v>
      </c>
      <c r="AC23" s="108" t="s">
        <v>70</v>
      </c>
      <c r="AD23" s="16" t="s">
        <v>158</v>
      </c>
      <c r="AE23" s="16" t="s">
        <v>158</v>
      </c>
      <c r="AF23" s="28">
        <f t="shared" si="1"/>
        <v>0</v>
      </c>
      <c r="AG23" s="16" t="s">
        <v>73</v>
      </c>
      <c r="AH23" s="28" t="s">
        <v>73</v>
      </c>
      <c r="AI23" s="16" t="s">
        <v>159</v>
      </c>
      <c r="AJ23" s="16" t="s">
        <v>160</v>
      </c>
      <c r="AK23" s="28">
        <f t="shared" si="2"/>
        <v>1</v>
      </c>
      <c r="AL23" s="128">
        <v>1</v>
      </c>
      <c r="AM23" s="116">
        <f t="shared" si="6"/>
        <v>1</v>
      </c>
      <c r="AN23" s="16" t="s">
        <v>151</v>
      </c>
      <c r="AO23" s="16" t="s">
        <v>77</v>
      </c>
      <c r="AP23" s="82">
        <f t="shared" si="3"/>
        <v>1</v>
      </c>
      <c r="AQ23" s="120">
        <v>1</v>
      </c>
      <c r="AR23" s="86">
        <f t="shared" si="7"/>
        <v>1</v>
      </c>
      <c r="AS23" s="16" t="s">
        <v>94</v>
      </c>
    </row>
    <row r="24" spans="1:46" s="106" customFormat="1" ht="138.75" customHeight="1">
      <c r="A24" s="31">
        <v>4</v>
      </c>
      <c r="B24" s="59" t="s">
        <v>52</v>
      </c>
      <c r="C24" s="59" t="s">
        <v>161</v>
      </c>
      <c r="D24" s="104" t="s">
        <v>162</v>
      </c>
      <c r="E24" s="59" t="s">
        <v>163</v>
      </c>
      <c r="F24" s="59" t="s">
        <v>123</v>
      </c>
      <c r="G24" s="59" t="s">
        <v>164</v>
      </c>
      <c r="H24" s="59" t="s">
        <v>165</v>
      </c>
      <c r="I24" s="105" t="s">
        <v>59</v>
      </c>
      <c r="J24" s="59" t="s">
        <v>166</v>
      </c>
      <c r="K24" s="59" t="s">
        <v>167</v>
      </c>
      <c r="L24" s="59">
        <v>5400</v>
      </c>
      <c r="M24" s="59">
        <v>5400</v>
      </c>
      <c r="N24" s="59">
        <v>5400</v>
      </c>
      <c r="O24" s="59">
        <v>5400</v>
      </c>
      <c r="P24" s="59">
        <f t="shared" ref="P24:P31" si="9">SUM(L24:O24)</f>
        <v>21600</v>
      </c>
      <c r="Q24" s="59" t="s">
        <v>84</v>
      </c>
      <c r="R24" s="59" t="s">
        <v>168</v>
      </c>
      <c r="S24" s="59" t="s">
        <v>169</v>
      </c>
      <c r="T24" s="59" t="s">
        <v>170</v>
      </c>
      <c r="U24" s="59" t="s">
        <v>171</v>
      </c>
      <c r="V24" s="74">
        <f t="shared" ref="V24:V31" si="10">L24</f>
        <v>5400</v>
      </c>
      <c r="W24" s="31">
        <v>3579</v>
      </c>
      <c r="X24" s="88">
        <f t="shared" si="8"/>
        <v>0.6627777777777778</v>
      </c>
      <c r="Y24" s="59" t="s">
        <v>172</v>
      </c>
      <c r="Z24" s="59" t="s">
        <v>173</v>
      </c>
      <c r="AA24" s="63">
        <f t="shared" si="0"/>
        <v>5400</v>
      </c>
      <c r="AB24" s="59">
        <v>3859</v>
      </c>
      <c r="AC24" s="109">
        <f t="shared" si="4"/>
        <v>0.71462962962962961</v>
      </c>
      <c r="AD24" s="59" t="s">
        <v>174</v>
      </c>
      <c r="AE24" s="59" t="s">
        <v>175</v>
      </c>
      <c r="AF24" s="63">
        <f t="shared" si="1"/>
        <v>5400</v>
      </c>
      <c r="AG24" s="59">
        <v>2061</v>
      </c>
      <c r="AH24" s="109">
        <f t="shared" si="5"/>
        <v>0.38166666666666665</v>
      </c>
      <c r="AI24" s="59" t="s">
        <v>176</v>
      </c>
      <c r="AJ24" s="59" t="s">
        <v>177</v>
      </c>
      <c r="AK24" s="63">
        <f t="shared" si="2"/>
        <v>5400</v>
      </c>
      <c r="AL24" s="59">
        <v>5225</v>
      </c>
      <c r="AM24" s="127">
        <f t="shared" si="6"/>
        <v>0.96759259259259256</v>
      </c>
      <c r="AN24" s="59" t="s">
        <v>178</v>
      </c>
      <c r="AO24" s="59" t="s">
        <v>179</v>
      </c>
      <c r="AP24" s="31">
        <f t="shared" si="3"/>
        <v>21600</v>
      </c>
      <c r="AQ24" s="31">
        <f t="shared" ref="AQ24:AQ31" si="11">SUM(W24,AB24,AG24,AL24)</f>
        <v>14724</v>
      </c>
      <c r="AR24" s="87">
        <f t="shared" si="7"/>
        <v>0.68166666666666664</v>
      </c>
      <c r="AS24" s="16" t="s">
        <v>180</v>
      </c>
    </row>
    <row r="25" spans="1:46" s="25" customFormat="1" ht="126" customHeight="1">
      <c r="A25" s="17">
        <v>4</v>
      </c>
      <c r="B25" s="16" t="s">
        <v>52</v>
      </c>
      <c r="C25" s="16" t="s">
        <v>161</v>
      </c>
      <c r="D25" s="21" t="s">
        <v>181</v>
      </c>
      <c r="E25" s="16" t="s">
        <v>182</v>
      </c>
      <c r="F25" s="16" t="s">
        <v>56</v>
      </c>
      <c r="G25" s="16" t="s">
        <v>183</v>
      </c>
      <c r="H25" s="16" t="s">
        <v>184</v>
      </c>
      <c r="I25" s="98" t="s">
        <v>59</v>
      </c>
      <c r="J25" s="16" t="s">
        <v>166</v>
      </c>
      <c r="K25" s="16" t="s">
        <v>185</v>
      </c>
      <c r="L25" s="35">
        <v>1350</v>
      </c>
      <c r="M25" s="35">
        <v>1350</v>
      </c>
      <c r="N25" s="35">
        <v>1350</v>
      </c>
      <c r="O25" s="35">
        <v>1350</v>
      </c>
      <c r="P25" s="16">
        <f t="shared" si="9"/>
        <v>5400</v>
      </c>
      <c r="Q25" s="16" t="s">
        <v>84</v>
      </c>
      <c r="R25" s="16" t="s">
        <v>186</v>
      </c>
      <c r="S25" s="16" t="s">
        <v>169</v>
      </c>
      <c r="T25" s="16" t="s">
        <v>170</v>
      </c>
      <c r="U25" s="16" t="s">
        <v>171</v>
      </c>
      <c r="V25" s="74">
        <f t="shared" si="10"/>
        <v>1350</v>
      </c>
      <c r="W25" s="31">
        <v>601</v>
      </c>
      <c r="X25" s="88">
        <f t="shared" si="8"/>
        <v>0.44518518518518518</v>
      </c>
      <c r="Y25" s="67" t="s">
        <v>187</v>
      </c>
      <c r="Z25" s="65" t="s">
        <v>188</v>
      </c>
      <c r="AA25" s="24">
        <f t="shared" si="0"/>
        <v>1350</v>
      </c>
      <c r="AB25" s="16">
        <v>457</v>
      </c>
      <c r="AC25" s="108">
        <f t="shared" si="4"/>
        <v>0.3385185185185185</v>
      </c>
      <c r="AD25" s="16" t="s">
        <v>189</v>
      </c>
      <c r="AE25" s="16" t="s">
        <v>175</v>
      </c>
      <c r="AF25" s="24">
        <f t="shared" si="1"/>
        <v>1350</v>
      </c>
      <c r="AG25" s="16">
        <v>214</v>
      </c>
      <c r="AH25" s="108">
        <f t="shared" si="5"/>
        <v>0.15851851851851853</v>
      </c>
      <c r="AI25" s="16" t="s">
        <v>190</v>
      </c>
      <c r="AJ25" s="16" t="s">
        <v>191</v>
      </c>
      <c r="AK25" s="24">
        <f t="shared" si="2"/>
        <v>1350</v>
      </c>
      <c r="AL25" s="16">
        <v>1280</v>
      </c>
      <c r="AM25" s="116">
        <f t="shared" si="6"/>
        <v>0.94814814814814818</v>
      </c>
      <c r="AN25" s="16" t="s">
        <v>192</v>
      </c>
      <c r="AO25" s="59" t="s">
        <v>179</v>
      </c>
      <c r="AP25" s="17">
        <f t="shared" si="3"/>
        <v>5400</v>
      </c>
      <c r="AQ25" s="31">
        <f t="shared" si="11"/>
        <v>2552</v>
      </c>
      <c r="AR25" s="86">
        <f t="shared" si="7"/>
        <v>0.47259259259259262</v>
      </c>
      <c r="AS25" s="16" t="s">
        <v>193</v>
      </c>
    </row>
    <row r="26" spans="1:46" s="25" customFormat="1" ht="98.25" customHeight="1">
      <c r="A26" s="17">
        <v>4</v>
      </c>
      <c r="B26" s="16" t="s">
        <v>52</v>
      </c>
      <c r="C26" s="16" t="s">
        <v>161</v>
      </c>
      <c r="D26" s="21" t="s">
        <v>194</v>
      </c>
      <c r="E26" s="16" t="s">
        <v>195</v>
      </c>
      <c r="F26" s="16" t="s">
        <v>56</v>
      </c>
      <c r="G26" s="16" t="s">
        <v>196</v>
      </c>
      <c r="H26" s="16" t="s">
        <v>197</v>
      </c>
      <c r="I26" s="98" t="s">
        <v>59</v>
      </c>
      <c r="J26" s="16" t="s">
        <v>166</v>
      </c>
      <c r="K26" s="16" t="s">
        <v>198</v>
      </c>
      <c r="L26" s="35">
        <v>90</v>
      </c>
      <c r="M26" s="35">
        <v>150</v>
      </c>
      <c r="N26" s="35">
        <v>213</v>
      </c>
      <c r="O26" s="35">
        <v>153</v>
      </c>
      <c r="P26" s="16">
        <f t="shared" si="9"/>
        <v>606</v>
      </c>
      <c r="Q26" s="16" t="s">
        <v>84</v>
      </c>
      <c r="R26" s="16" t="s">
        <v>199</v>
      </c>
      <c r="S26" s="16" t="s">
        <v>200</v>
      </c>
      <c r="T26" s="16" t="s">
        <v>170</v>
      </c>
      <c r="U26" s="16" t="s">
        <v>171</v>
      </c>
      <c r="V26" s="74">
        <f t="shared" si="10"/>
        <v>90</v>
      </c>
      <c r="W26" s="31">
        <v>34</v>
      </c>
      <c r="X26" s="87">
        <f t="shared" si="8"/>
        <v>0.37777777777777777</v>
      </c>
      <c r="Y26" s="66" t="s">
        <v>201</v>
      </c>
      <c r="Z26" s="62" t="s">
        <v>202</v>
      </c>
      <c r="AA26" s="24">
        <f t="shared" si="0"/>
        <v>150</v>
      </c>
      <c r="AB26" s="16">
        <v>199</v>
      </c>
      <c r="AC26" s="108">
        <f t="shared" si="4"/>
        <v>1</v>
      </c>
      <c r="AD26" s="16" t="s">
        <v>203</v>
      </c>
      <c r="AE26" s="16" t="s">
        <v>175</v>
      </c>
      <c r="AF26" s="24">
        <f t="shared" si="1"/>
        <v>213</v>
      </c>
      <c r="AG26" s="16">
        <v>149</v>
      </c>
      <c r="AH26" s="108">
        <f t="shared" si="5"/>
        <v>0.69953051643192488</v>
      </c>
      <c r="AI26" s="16" t="s">
        <v>204</v>
      </c>
      <c r="AJ26" s="16" t="s">
        <v>205</v>
      </c>
      <c r="AK26" s="24">
        <f t="shared" si="2"/>
        <v>153</v>
      </c>
      <c r="AL26" s="16">
        <v>232</v>
      </c>
      <c r="AM26" s="116">
        <f t="shared" si="6"/>
        <v>1</v>
      </c>
      <c r="AN26" s="16" t="s">
        <v>206</v>
      </c>
      <c r="AO26" s="59" t="s">
        <v>179</v>
      </c>
      <c r="AP26" s="17">
        <f t="shared" si="3"/>
        <v>606</v>
      </c>
      <c r="AQ26" s="31">
        <f t="shared" si="11"/>
        <v>614</v>
      </c>
      <c r="AR26" s="86">
        <f t="shared" si="7"/>
        <v>1</v>
      </c>
      <c r="AS26" s="16" t="s">
        <v>94</v>
      </c>
    </row>
    <row r="27" spans="1:46" s="25" customFormat="1" ht="127.5" customHeight="1">
      <c r="A27" s="17">
        <v>4</v>
      </c>
      <c r="B27" s="16" t="s">
        <v>52</v>
      </c>
      <c r="C27" s="16" t="s">
        <v>161</v>
      </c>
      <c r="D27" s="21" t="s">
        <v>207</v>
      </c>
      <c r="E27" s="16" t="s">
        <v>208</v>
      </c>
      <c r="F27" s="16" t="s">
        <v>123</v>
      </c>
      <c r="G27" s="16" t="s">
        <v>209</v>
      </c>
      <c r="H27" s="16" t="s">
        <v>210</v>
      </c>
      <c r="I27" s="98" t="s">
        <v>59</v>
      </c>
      <c r="J27" s="16" t="s">
        <v>166</v>
      </c>
      <c r="K27" s="16" t="s">
        <v>211</v>
      </c>
      <c r="L27" s="16">
        <v>80</v>
      </c>
      <c r="M27" s="16">
        <v>173</v>
      </c>
      <c r="N27" s="16">
        <v>174</v>
      </c>
      <c r="O27" s="16">
        <v>173</v>
      </c>
      <c r="P27" s="16">
        <f t="shared" si="9"/>
        <v>600</v>
      </c>
      <c r="Q27" s="16" t="s">
        <v>84</v>
      </c>
      <c r="R27" s="16" t="s">
        <v>199</v>
      </c>
      <c r="S27" s="16" t="s">
        <v>200</v>
      </c>
      <c r="T27" s="16" t="s">
        <v>170</v>
      </c>
      <c r="U27" s="16" t="s">
        <v>171</v>
      </c>
      <c r="V27" s="74">
        <f t="shared" si="10"/>
        <v>80</v>
      </c>
      <c r="W27" s="31">
        <v>0</v>
      </c>
      <c r="X27" s="87">
        <f t="shared" si="8"/>
        <v>0</v>
      </c>
      <c r="Y27" s="67" t="s">
        <v>212</v>
      </c>
      <c r="Z27" s="62" t="s">
        <v>202</v>
      </c>
      <c r="AA27" s="24">
        <f t="shared" si="0"/>
        <v>173</v>
      </c>
      <c r="AB27" s="16">
        <v>53</v>
      </c>
      <c r="AC27" s="108">
        <f t="shared" si="4"/>
        <v>0.30635838150289019</v>
      </c>
      <c r="AD27" s="16" t="s">
        <v>213</v>
      </c>
      <c r="AE27" s="16" t="s">
        <v>175</v>
      </c>
      <c r="AF27" s="24">
        <f t="shared" si="1"/>
        <v>174</v>
      </c>
      <c r="AG27" s="16">
        <v>80</v>
      </c>
      <c r="AH27" s="108">
        <f t="shared" si="5"/>
        <v>0.45977011494252873</v>
      </c>
      <c r="AI27" s="16" t="s">
        <v>214</v>
      </c>
      <c r="AJ27" s="16" t="s">
        <v>205</v>
      </c>
      <c r="AK27" s="24">
        <f t="shared" si="2"/>
        <v>173</v>
      </c>
      <c r="AL27" s="16">
        <v>32</v>
      </c>
      <c r="AM27" s="116">
        <f t="shared" si="6"/>
        <v>0.18497109826589594</v>
      </c>
      <c r="AN27" s="16" t="s">
        <v>215</v>
      </c>
      <c r="AO27" s="59" t="s">
        <v>179</v>
      </c>
      <c r="AP27" s="17">
        <f t="shared" si="3"/>
        <v>600</v>
      </c>
      <c r="AQ27" s="31">
        <f t="shared" si="11"/>
        <v>165</v>
      </c>
      <c r="AR27" s="86">
        <f t="shared" si="7"/>
        <v>0.27500000000000002</v>
      </c>
      <c r="AS27" s="16" t="s">
        <v>216</v>
      </c>
    </row>
    <row r="28" spans="1:46" s="25" customFormat="1" ht="130.5" customHeight="1">
      <c r="A28" s="17">
        <v>4</v>
      </c>
      <c r="B28" s="16" t="s">
        <v>52</v>
      </c>
      <c r="C28" s="16" t="s">
        <v>161</v>
      </c>
      <c r="D28" s="21" t="s">
        <v>217</v>
      </c>
      <c r="E28" s="16" t="s">
        <v>218</v>
      </c>
      <c r="F28" s="16" t="s">
        <v>123</v>
      </c>
      <c r="G28" s="16" t="s">
        <v>219</v>
      </c>
      <c r="H28" s="16" t="s">
        <v>220</v>
      </c>
      <c r="I28" s="98" t="s">
        <v>59</v>
      </c>
      <c r="J28" s="16" t="s">
        <v>166</v>
      </c>
      <c r="K28" s="16" t="s">
        <v>221</v>
      </c>
      <c r="L28" s="16">
        <v>25</v>
      </c>
      <c r="M28" s="16">
        <v>30</v>
      </c>
      <c r="N28" s="16">
        <v>30</v>
      </c>
      <c r="O28" s="16">
        <v>26</v>
      </c>
      <c r="P28" s="16">
        <f t="shared" si="9"/>
        <v>111</v>
      </c>
      <c r="Q28" s="16" t="s">
        <v>84</v>
      </c>
      <c r="R28" s="16" t="s">
        <v>222</v>
      </c>
      <c r="S28" s="16" t="s">
        <v>223</v>
      </c>
      <c r="T28" s="16" t="s">
        <v>170</v>
      </c>
      <c r="U28" s="29" t="s">
        <v>156</v>
      </c>
      <c r="V28" s="74">
        <f t="shared" si="10"/>
        <v>25</v>
      </c>
      <c r="W28" s="31">
        <v>4</v>
      </c>
      <c r="X28" s="87">
        <f t="shared" si="8"/>
        <v>0.16</v>
      </c>
      <c r="Y28" s="67" t="s">
        <v>224</v>
      </c>
      <c r="Z28" s="62" t="s">
        <v>225</v>
      </c>
      <c r="AA28" s="24">
        <f t="shared" si="0"/>
        <v>30</v>
      </c>
      <c r="AB28" s="16">
        <v>29</v>
      </c>
      <c r="AC28" s="108">
        <f t="shared" si="4"/>
        <v>0.96666666666666667</v>
      </c>
      <c r="AD28" s="16" t="s">
        <v>226</v>
      </c>
      <c r="AE28" s="16" t="s">
        <v>225</v>
      </c>
      <c r="AF28" s="24">
        <f t="shared" si="1"/>
        <v>30</v>
      </c>
      <c r="AG28" s="59">
        <v>31</v>
      </c>
      <c r="AH28" s="108">
        <f t="shared" si="5"/>
        <v>1</v>
      </c>
      <c r="AI28" s="16" t="s">
        <v>227</v>
      </c>
      <c r="AJ28" s="16" t="s">
        <v>225</v>
      </c>
      <c r="AK28" s="24">
        <f t="shared" si="2"/>
        <v>26</v>
      </c>
      <c r="AL28" s="59">
        <v>25</v>
      </c>
      <c r="AM28" s="116">
        <f t="shared" si="6"/>
        <v>0.96153846153846156</v>
      </c>
      <c r="AN28" s="59" t="s">
        <v>228</v>
      </c>
      <c r="AO28" s="16" t="s">
        <v>229</v>
      </c>
      <c r="AP28" s="17">
        <f t="shared" si="3"/>
        <v>111</v>
      </c>
      <c r="AQ28" s="31">
        <f t="shared" si="11"/>
        <v>89</v>
      </c>
      <c r="AR28" s="86">
        <f t="shared" si="7"/>
        <v>0.80180180180180183</v>
      </c>
      <c r="AS28" s="16" t="s">
        <v>230</v>
      </c>
    </row>
    <row r="29" spans="1:46" s="25" customFormat="1" ht="150">
      <c r="A29" s="17">
        <v>4</v>
      </c>
      <c r="B29" s="16" t="s">
        <v>52</v>
      </c>
      <c r="C29" s="16" t="s">
        <v>161</v>
      </c>
      <c r="D29" s="21" t="s">
        <v>231</v>
      </c>
      <c r="E29" s="16" t="s">
        <v>232</v>
      </c>
      <c r="F29" s="16" t="s">
        <v>123</v>
      </c>
      <c r="G29" s="16" t="s">
        <v>233</v>
      </c>
      <c r="H29" s="16" t="s">
        <v>234</v>
      </c>
      <c r="I29" s="98" t="s">
        <v>59</v>
      </c>
      <c r="J29" s="16" t="s">
        <v>166</v>
      </c>
      <c r="K29" s="16" t="s">
        <v>221</v>
      </c>
      <c r="L29" s="16">
        <v>40</v>
      </c>
      <c r="M29" s="16">
        <v>48</v>
      </c>
      <c r="N29" s="16">
        <v>48</v>
      </c>
      <c r="O29" s="16">
        <v>47</v>
      </c>
      <c r="P29" s="16">
        <f t="shared" si="9"/>
        <v>183</v>
      </c>
      <c r="Q29" s="16" t="s">
        <v>84</v>
      </c>
      <c r="R29" s="16" t="s">
        <v>235</v>
      </c>
      <c r="S29" s="16" t="s">
        <v>223</v>
      </c>
      <c r="T29" s="16" t="s">
        <v>170</v>
      </c>
      <c r="U29" s="29" t="s">
        <v>156</v>
      </c>
      <c r="V29" s="74">
        <f t="shared" si="10"/>
        <v>40</v>
      </c>
      <c r="W29" s="31">
        <v>7</v>
      </c>
      <c r="X29" s="87">
        <f t="shared" si="8"/>
        <v>0.17499999999999999</v>
      </c>
      <c r="Y29" s="67" t="s">
        <v>236</v>
      </c>
      <c r="Z29" s="62" t="s">
        <v>237</v>
      </c>
      <c r="AA29" s="24">
        <f t="shared" si="0"/>
        <v>48</v>
      </c>
      <c r="AB29" s="16">
        <v>84</v>
      </c>
      <c r="AC29" s="108">
        <f t="shared" si="4"/>
        <v>1</v>
      </c>
      <c r="AD29" s="16" t="s">
        <v>238</v>
      </c>
      <c r="AE29" s="16" t="s">
        <v>237</v>
      </c>
      <c r="AF29" s="24">
        <f t="shared" si="1"/>
        <v>48</v>
      </c>
      <c r="AG29" s="59">
        <v>42</v>
      </c>
      <c r="AH29" s="108">
        <f t="shared" si="5"/>
        <v>0.875</v>
      </c>
      <c r="AI29" s="16" t="s">
        <v>239</v>
      </c>
      <c r="AJ29" s="16" t="s">
        <v>237</v>
      </c>
      <c r="AK29" s="24">
        <f t="shared" si="2"/>
        <v>47</v>
      </c>
      <c r="AL29" s="16">
        <v>103</v>
      </c>
      <c r="AM29" s="116">
        <f t="shared" si="6"/>
        <v>1</v>
      </c>
      <c r="AN29" s="16" t="s">
        <v>240</v>
      </c>
      <c r="AO29" s="16" t="s">
        <v>237</v>
      </c>
      <c r="AP29" s="17">
        <f t="shared" si="3"/>
        <v>183</v>
      </c>
      <c r="AQ29" s="31">
        <f t="shared" si="11"/>
        <v>236</v>
      </c>
      <c r="AR29" s="86">
        <f t="shared" si="7"/>
        <v>1</v>
      </c>
      <c r="AS29" s="59" t="s">
        <v>94</v>
      </c>
    </row>
    <row r="30" spans="1:46" s="25" customFormat="1" ht="133.5">
      <c r="A30" s="17">
        <v>4</v>
      </c>
      <c r="B30" s="16" t="s">
        <v>52</v>
      </c>
      <c r="C30" s="16" t="s">
        <v>161</v>
      </c>
      <c r="D30" s="21" t="s">
        <v>241</v>
      </c>
      <c r="E30" s="16" t="s">
        <v>242</v>
      </c>
      <c r="F30" s="16" t="s">
        <v>123</v>
      </c>
      <c r="G30" s="16" t="s">
        <v>243</v>
      </c>
      <c r="H30" s="16" t="s">
        <v>244</v>
      </c>
      <c r="I30" s="98" t="s">
        <v>59</v>
      </c>
      <c r="J30" s="16" t="s">
        <v>166</v>
      </c>
      <c r="K30" s="16" t="s">
        <v>221</v>
      </c>
      <c r="L30" s="16">
        <v>7</v>
      </c>
      <c r="M30" s="16">
        <v>12</v>
      </c>
      <c r="N30" s="16">
        <v>12</v>
      </c>
      <c r="O30" s="16">
        <v>11</v>
      </c>
      <c r="P30" s="16">
        <f t="shared" si="9"/>
        <v>42</v>
      </c>
      <c r="Q30" s="16" t="s">
        <v>84</v>
      </c>
      <c r="R30" s="16" t="s">
        <v>245</v>
      </c>
      <c r="S30" s="16" t="s">
        <v>223</v>
      </c>
      <c r="T30" s="16" t="s">
        <v>170</v>
      </c>
      <c r="U30" s="29" t="s">
        <v>156</v>
      </c>
      <c r="V30" s="74">
        <f t="shared" si="10"/>
        <v>7</v>
      </c>
      <c r="W30" s="31">
        <v>6</v>
      </c>
      <c r="X30" s="87">
        <f t="shared" si="8"/>
        <v>0.8571428571428571</v>
      </c>
      <c r="Y30" s="67" t="s">
        <v>246</v>
      </c>
      <c r="Z30" s="62" t="s">
        <v>247</v>
      </c>
      <c r="AA30" s="24">
        <f t="shared" si="0"/>
        <v>12</v>
      </c>
      <c r="AB30" s="16">
        <v>5</v>
      </c>
      <c r="AC30" s="108">
        <f t="shared" si="4"/>
        <v>0.41666666666666669</v>
      </c>
      <c r="AD30" s="16" t="s">
        <v>248</v>
      </c>
      <c r="AE30" s="16" t="s">
        <v>247</v>
      </c>
      <c r="AF30" s="24">
        <f t="shared" si="1"/>
        <v>12</v>
      </c>
      <c r="AG30" s="59">
        <v>6</v>
      </c>
      <c r="AH30" s="108">
        <f t="shared" si="5"/>
        <v>0.5</v>
      </c>
      <c r="AI30" s="16" t="s">
        <v>249</v>
      </c>
      <c r="AJ30" s="16" t="s">
        <v>247</v>
      </c>
      <c r="AK30" s="24">
        <f t="shared" si="2"/>
        <v>11</v>
      </c>
      <c r="AL30" s="59">
        <v>14</v>
      </c>
      <c r="AM30" s="116">
        <f t="shared" si="6"/>
        <v>1</v>
      </c>
      <c r="AN30" s="59" t="s">
        <v>250</v>
      </c>
      <c r="AO30" s="16" t="s">
        <v>237</v>
      </c>
      <c r="AP30" s="17">
        <f t="shared" si="3"/>
        <v>42</v>
      </c>
      <c r="AQ30" s="31">
        <f t="shared" si="11"/>
        <v>31</v>
      </c>
      <c r="AR30" s="86">
        <f t="shared" si="7"/>
        <v>0.73809523809523814</v>
      </c>
      <c r="AS30" s="59" t="s">
        <v>251</v>
      </c>
    </row>
    <row r="31" spans="1:46" s="25" customFormat="1" ht="135.75" customHeight="1">
      <c r="A31" s="17">
        <v>4</v>
      </c>
      <c r="B31" s="16" t="s">
        <v>52</v>
      </c>
      <c r="C31" s="16" t="s">
        <v>161</v>
      </c>
      <c r="D31" s="21" t="s">
        <v>252</v>
      </c>
      <c r="E31" s="16" t="s">
        <v>253</v>
      </c>
      <c r="F31" s="16" t="s">
        <v>123</v>
      </c>
      <c r="G31" s="16" t="s">
        <v>254</v>
      </c>
      <c r="H31" s="16" t="s">
        <v>255</v>
      </c>
      <c r="I31" s="98" t="s">
        <v>59</v>
      </c>
      <c r="J31" s="16" t="s">
        <v>166</v>
      </c>
      <c r="K31" s="16" t="s">
        <v>221</v>
      </c>
      <c r="L31" s="16">
        <v>6</v>
      </c>
      <c r="M31" s="16">
        <v>30</v>
      </c>
      <c r="N31" s="16">
        <v>30</v>
      </c>
      <c r="O31" s="16">
        <v>18</v>
      </c>
      <c r="P31" s="16">
        <f t="shared" si="9"/>
        <v>84</v>
      </c>
      <c r="Q31" s="16" t="s">
        <v>84</v>
      </c>
      <c r="R31" s="16" t="s">
        <v>256</v>
      </c>
      <c r="S31" s="16" t="s">
        <v>223</v>
      </c>
      <c r="T31" s="16" t="s">
        <v>170</v>
      </c>
      <c r="U31" s="29" t="s">
        <v>156</v>
      </c>
      <c r="V31" s="74">
        <f t="shared" si="10"/>
        <v>6</v>
      </c>
      <c r="W31" s="31">
        <v>8</v>
      </c>
      <c r="X31" s="87">
        <f t="shared" si="8"/>
        <v>1</v>
      </c>
      <c r="Y31" s="67" t="s">
        <v>257</v>
      </c>
      <c r="Z31" s="62" t="s">
        <v>258</v>
      </c>
      <c r="AA31" s="24">
        <f t="shared" si="0"/>
        <v>30</v>
      </c>
      <c r="AB31" s="16">
        <v>40</v>
      </c>
      <c r="AC31" s="108">
        <f t="shared" si="4"/>
        <v>1</v>
      </c>
      <c r="AD31" s="16" t="s">
        <v>259</v>
      </c>
      <c r="AE31" s="16" t="s">
        <v>260</v>
      </c>
      <c r="AF31" s="24">
        <f t="shared" si="1"/>
        <v>30</v>
      </c>
      <c r="AG31" s="59">
        <v>19</v>
      </c>
      <c r="AH31" s="108">
        <f t="shared" si="5"/>
        <v>0.6333333333333333</v>
      </c>
      <c r="AI31" s="16" t="s">
        <v>261</v>
      </c>
      <c r="AJ31" s="16" t="s">
        <v>262</v>
      </c>
      <c r="AK31" s="24">
        <f t="shared" si="2"/>
        <v>18</v>
      </c>
      <c r="AL31" s="59">
        <v>32</v>
      </c>
      <c r="AM31" s="116">
        <f t="shared" si="6"/>
        <v>1</v>
      </c>
      <c r="AN31" s="59" t="s">
        <v>250</v>
      </c>
      <c r="AO31" s="16" t="s">
        <v>237</v>
      </c>
      <c r="AP31" s="17">
        <f t="shared" si="3"/>
        <v>84</v>
      </c>
      <c r="AQ31" s="31">
        <f t="shared" si="11"/>
        <v>99</v>
      </c>
      <c r="AR31" s="86">
        <f t="shared" si="7"/>
        <v>1</v>
      </c>
      <c r="AS31" s="59" t="s">
        <v>94</v>
      </c>
    </row>
    <row r="32" spans="1:46" s="5" customFormat="1" ht="15.75">
      <c r="A32" s="10"/>
      <c r="B32" s="10"/>
      <c r="C32" s="10"/>
      <c r="D32" s="10"/>
      <c r="E32" s="13" t="s">
        <v>263</v>
      </c>
      <c r="F32" s="10"/>
      <c r="G32" s="10"/>
      <c r="H32" s="10"/>
      <c r="I32" s="100"/>
      <c r="J32" s="10"/>
      <c r="K32" s="10"/>
      <c r="L32" s="14"/>
      <c r="M32" s="14"/>
      <c r="N32" s="14"/>
      <c r="O32" s="14"/>
      <c r="P32" s="14"/>
      <c r="Q32" s="10"/>
      <c r="R32" s="10"/>
      <c r="S32" s="10"/>
      <c r="T32" s="10"/>
      <c r="U32" s="10"/>
      <c r="V32" s="75"/>
      <c r="W32" s="75"/>
      <c r="X32" s="89">
        <f>AVERAGE(X15:X31)*80%</f>
        <v>0.40321129833129837</v>
      </c>
      <c r="Y32" s="14"/>
      <c r="Z32" s="14"/>
      <c r="AA32" s="14"/>
      <c r="AB32" s="14"/>
      <c r="AC32" s="112">
        <f>AVERAGE(AC15:AC31)*80%</f>
        <v>0.47872923713694437</v>
      </c>
      <c r="AD32" s="14"/>
      <c r="AE32" s="14"/>
      <c r="AF32" s="14"/>
      <c r="AG32" s="14"/>
      <c r="AH32" s="118">
        <f>AVERAGE(AH15:AH31)*80%</f>
        <v>0.56418421709482103</v>
      </c>
      <c r="AI32" s="14"/>
      <c r="AJ32" s="14"/>
      <c r="AK32" s="14"/>
      <c r="AL32" s="14"/>
      <c r="AM32" s="118">
        <f>AVERAGE(AM15:AM31)*80%</f>
        <v>0.71415432786878885</v>
      </c>
      <c r="AN32" s="10"/>
      <c r="AO32" s="10"/>
      <c r="AP32" s="75"/>
      <c r="AQ32" s="75"/>
      <c r="AR32" s="89">
        <f>AVERAGE(AR15:AR31)*80%</f>
        <v>0.62458515481868426</v>
      </c>
      <c r="AS32" s="10"/>
    </row>
    <row r="33" spans="1:46" s="49" customFormat="1" ht="105" customHeight="1">
      <c r="A33" s="30">
        <v>7</v>
      </c>
      <c r="B33" s="22" t="s">
        <v>264</v>
      </c>
      <c r="C33" s="22" t="s">
        <v>265</v>
      </c>
      <c r="D33" s="36" t="s">
        <v>266</v>
      </c>
      <c r="E33" s="37" t="s">
        <v>267</v>
      </c>
      <c r="F33" s="37" t="s">
        <v>268</v>
      </c>
      <c r="G33" s="37" t="s">
        <v>269</v>
      </c>
      <c r="H33" s="37" t="s">
        <v>270</v>
      </c>
      <c r="I33" s="38" t="s">
        <v>271</v>
      </c>
      <c r="J33" s="37" t="s">
        <v>272</v>
      </c>
      <c r="K33" s="37" t="s">
        <v>273</v>
      </c>
      <c r="L33" s="39" t="s">
        <v>67</v>
      </c>
      <c r="M33" s="40">
        <v>0.8</v>
      </c>
      <c r="N33" s="39" t="s">
        <v>67</v>
      </c>
      <c r="O33" s="41">
        <v>0.8</v>
      </c>
      <c r="P33" s="41">
        <v>0.8</v>
      </c>
      <c r="Q33" s="42" t="s">
        <v>274</v>
      </c>
      <c r="R33" s="42" t="s">
        <v>275</v>
      </c>
      <c r="S33" s="37" t="s">
        <v>276</v>
      </c>
      <c r="T33" s="37" t="s">
        <v>277</v>
      </c>
      <c r="U33" s="43" t="s">
        <v>278</v>
      </c>
      <c r="V33" s="76" t="s">
        <v>67</v>
      </c>
      <c r="W33" s="30" t="s">
        <v>67</v>
      </c>
      <c r="X33" s="47" t="s">
        <v>67</v>
      </c>
      <c r="Y33" s="22" t="s">
        <v>157</v>
      </c>
      <c r="Z33" s="22" t="s">
        <v>67</v>
      </c>
      <c r="AA33" s="45">
        <f>M33</f>
        <v>0.8</v>
      </c>
      <c r="AB33" s="46">
        <v>1</v>
      </c>
      <c r="AC33" s="47">
        <f t="shared" ref="AC33:AC39" si="12">IF(AB33/AA33&gt;100%,100%,AB33/AA33)</f>
        <v>1</v>
      </c>
      <c r="AD33" s="22" t="s">
        <v>279</v>
      </c>
      <c r="AE33" s="22" t="s">
        <v>280</v>
      </c>
      <c r="AF33" s="44" t="s">
        <v>67</v>
      </c>
      <c r="AG33" s="22" t="s">
        <v>67</v>
      </c>
      <c r="AH33" s="22" t="s">
        <v>67</v>
      </c>
      <c r="AI33" s="22" t="s">
        <v>67</v>
      </c>
      <c r="AJ33" s="22" t="s">
        <v>67</v>
      </c>
      <c r="AK33" s="45">
        <f>O33</f>
        <v>0.8</v>
      </c>
      <c r="AL33" s="48">
        <v>0.8</v>
      </c>
      <c r="AM33" s="47">
        <f t="shared" ref="AM33:AM39" si="13">IF(AL33/AK33&gt;100%,100%,AL33/AK33)</f>
        <v>1</v>
      </c>
      <c r="AN33" s="22" t="s">
        <v>281</v>
      </c>
      <c r="AO33" s="22" t="s">
        <v>282</v>
      </c>
      <c r="AP33" s="58">
        <f>P33</f>
        <v>0.8</v>
      </c>
      <c r="AQ33" s="92">
        <f>AVERAGE(AB33,AL33)</f>
        <v>0.9</v>
      </c>
      <c r="AR33" s="47">
        <f t="shared" ref="AR33:AR39" si="14">IF(AQ33/AP33&gt;100%,100%,AQ33/AP33)</f>
        <v>1</v>
      </c>
      <c r="AS33" s="22" t="s">
        <v>279</v>
      </c>
    </row>
    <row r="34" spans="1:46" s="49" customFormat="1" ht="133.5">
      <c r="A34" s="30">
        <v>7</v>
      </c>
      <c r="B34" s="22" t="s">
        <v>264</v>
      </c>
      <c r="C34" s="22" t="s">
        <v>265</v>
      </c>
      <c r="D34" s="50" t="s">
        <v>283</v>
      </c>
      <c r="E34" s="42" t="s">
        <v>284</v>
      </c>
      <c r="F34" s="42" t="s">
        <v>268</v>
      </c>
      <c r="G34" s="42" t="s">
        <v>285</v>
      </c>
      <c r="H34" s="42" t="s">
        <v>286</v>
      </c>
      <c r="I34" s="42" t="s">
        <v>287</v>
      </c>
      <c r="J34" s="42" t="s">
        <v>272</v>
      </c>
      <c r="K34" s="42" t="s">
        <v>288</v>
      </c>
      <c r="L34" s="51">
        <v>1</v>
      </c>
      <c r="M34" s="51">
        <v>1</v>
      </c>
      <c r="N34" s="51">
        <v>1</v>
      </c>
      <c r="O34" s="52">
        <v>1</v>
      </c>
      <c r="P34" s="52">
        <v>1</v>
      </c>
      <c r="Q34" s="42" t="s">
        <v>274</v>
      </c>
      <c r="R34" s="42" t="s">
        <v>289</v>
      </c>
      <c r="S34" s="42" t="s">
        <v>290</v>
      </c>
      <c r="T34" s="37" t="s">
        <v>277</v>
      </c>
      <c r="U34" s="43" t="s">
        <v>291</v>
      </c>
      <c r="V34" s="77">
        <v>1</v>
      </c>
      <c r="W34" s="78">
        <v>0</v>
      </c>
      <c r="X34" s="47">
        <f t="shared" ref="X34:X39" si="15">IF(W34/V34&gt;100%,100%,W34/V34)</f>
        <v>0</v>
      </c>
      <c r="Y34" s="22" t="s">
        <v>292</v>
      </c>
      <c r="Z34" s="22" t="s">
        <v>293</v>
      </c>
      <c r="AA34" s="45">
        <f t="shared" ref="AA34:AA39" si="16">M34</f>
        <v>1</v>
      </c>
      <c r="AB34" s="48">
        <v>1</v>
      </c>
      <c r="AC34" s="47">
        <f t="shared" si="12"/>
        <v>1</v>
      </c>
      <c r="AD34" s="22" t="s">
        <v>294</v>
      </c>
      <c r="AE34" s="22" t="s">
        <v>295</v>
      </c>
      <c r="AF34" s="45">
        <f>N34</f>
        <v>1</v>
      </c>
      <c r="AG34" s="48">
        <v>1</v>
      </c>
      <c r="AH34" s="47">
        <f t="shared" ref="AH34:AH36" si="17">IF(AG34/AF34&gt;100%,100%,AG34/AF34)</f>
        <v>1</v>
      </c>
      <c r="AI34" s="22" t="s">
        <v>296</v>
      </c>
      <c r="AJ34" s="22" t="s">
        <v>297</v>
      </c>
      <c r="AK34" s="45">
        <f t="shared" ref="AK34:AK39" si="18">O34</f>
        <v>1</v>
      </c>
      <c r="AL34" s="48">
        <v>1</v>
      </c>
      <c r="AM34" s="47">
        <f t="shared" si="13"/>
        <v>1</v>
      </c>
      <c r="AN34" s="22" t="s">
        <v>298</v>
      </c>
      <c r="AO34" s="22" t="s">
        <v>297</v>
      </c>
      <c r="AP34" s="58">
        <f t="shared" ref="AP34:AP39" si="19">P34</f>
        <v>1</v>
      </c>
      <c r="AQ34" s="92">
        <f>AVERAGE(W34,AB34,AG34,AL34)</f>
        <v>0.75</v>
      </c>
      <c r="AR34" s="47">
        <f t="shared" si="14"/>
        <v>0.75</v>
      </c>
      <c r="AS34" s="22" t="s">
        <v>299</v>
      </c>
      <c r="AT34" s="129"/>
    </row>
    <row r="35" spans="1:46" s="49" customFormat="1" ht="182.25">
      <c r="A35" s="30">
        <v>7</v>
      </c>
      <c r="B35" s="22" t="s">
        <v>264</v>
      </c>
      <c r="C35" s="22" t="s">
        <v>300</v>
      </c>
      <c r="D35" s="50" t="s">
        <v>301</v>
      </c>
      <c r="E35" s="42" t="s">
        <v>302</v>
      </c>
      <c r="F35" s="42" t="s">
        <v>268</v>
      </c>
      <c r="G35" s="42" t="s">
        <v>303</v>
      </c>
      <c r="H35" s="42" t="s">
        <v>304</v>
      </c>
      <c r="I35" s="42" t="s">
        <v>287</v>
      </c>
      <c r="J35" s="42" t="s">
        <v>272</v>
      </c>
      <c r="K35" s="42" t="s">
        <v>305</v>
      </c>
      <c r="L35" s="39" t="s">
        <v>67</v>
      </c>
      <c r="M35" s="40">
        <v>1</v>
      </c>
      <c r="N35" s="40">
        <v>1</v>
      </c>
      <c r="O35" s="41">
        <v>1</v>
      </c>
      <c r="P35" s="41">
        <v>1</v>
      </c>
      <c r="Q35" s="42" t="s">
        <v>274</v>
      </c>
      <c r="R35" s="42" t="s">
        <v>306</v>
      </c>
      <c r="S35" s="42" t="s">
        <v>307</v>
      </c>
      <c r="T35" s="37" t="s">
        <v>277</v>
      </c>
      <c r="U35" s="43" t="s">
        <v>308</v>
      </c>
      <c r="V35" s="77" t="s">
        <v>67</v>
      </c>
      <c r="W35" s="30" t="s">
        <v>67</v>
      </c>
      <c r="X35" s="47" t="s">
        <v>67</v>
      </c>
      <c r="Y35" s="22" t="s">
        <v>157</v>
      </c>
      <c r="Z35" s="22" t="s">
        <v>67</v>
      </c>
      <c r="AA35" s="45">
        <f t="shared" si="16"/>
        <v>1</v>
      </c>
      <c r="AB35" s="115">
        <v>1</v>
      </c>
      <c r="AC35" s="47">
        <f t="shared" si="12"/>
        <v>1</v>
      </c>
      <c r="AD35" s="22" t="s">
        <v>309</v>
      </c>
      <c r="AE35" s="22" t="s">
        <v>310</v>
      </c>
      <c r="AF35" s="45">
        <f t="shared" ref="AF35:AF36" si="20">N35</f>
        <v>1</v>
      </c>
      <c r="AG35" s="48">
        <v>1</v>
      </c>
      <c r="AH35" s="47">
        <f t="shared" si="17"/>
        <v>1</v>
      </c>
      <c r="AI35" s="22" t="s">
        <v>311</v>
      </c>
      <c r="AJ35" s="22" t="s">
        <v>312</v>
      </c>
      <c r="AK35" s="45">
        <f t="shared" si="18"/>
        <v>1</v>
      </c>
      <c r="AL35" s="48">
        <v>1</v>
      </c>
      <c r="AM35" s="47">
        <f t="shared" si="13"/>
        <v>1</v>
      </c>
      <c r="AN35" s="22" t="s">
        <v>309</v>
      </c>
      <c r="AO35" s="22" t="s">
        <v>313</v>
      </c>
      <c r="AP35" s="58">
        <f t="shared" si="19"/>
        <v>1</v>
      </c>
      <c r="AQ35" s="92">
        <f>AVERAGE(W35,AB35,AG35,AL35)</f>
        <v>1</v>
      </c>
      <c r="AR35" s="47">
        <f t="shared" si="14"/>
        <v>1</v>
      </c>
      <c r="AS35" s="22" t="s">
        <v>314</v>
      </c>
    </row>
    <row r="36" spans="1:46" s="49" customFormat="1" ht="133.5">
      <c r="A36" s="30">
        <v>7</v>
      </c>
      <c r="B36" s="22" t="s">
        <v>264</v>
      </c>
      <c r="C36" s="22" t="s">
        <v>265</v>
      </c>
      <c r="D36" s="50" t="s">
        <v>315</v>
      </c>
      <c r="E36" s="42" t="s">
        <v>316</v>
      </c>
      <c r="F36" s="42" t="s">
        <v>268</v>
      </c>
      <c r="G36" s="42" t="s">
        <v>317</v>
      </c>
      <c r="H36" s="42" t="s">
        <v>318</v>
      </c>
      <c r="I36" s="42" t="s">
        <v>287</v>
      </c>
      <c r="J36" s="42" t="s">
        <v>126</v>
      </c>
      <c r="K36" s="42" t="s">
        <v>317</v>
      </c>
      <c r="L36" s="40">
        <v>1</v>
      </c>
      <c r="M36" s="39" t="s">
        <v>67</v>
      </c>
      <c r="N36" s="40">
        <v>1</v>
      </c>
      <c r="O36" s="41" t="s">
        <v>67</v>
      </c>
      <c r="P36" s="41">
        <v>1</v>
      </c>
      <c r="Q36" s="42" t="s">
        <v>84</v>
      </c>
      <c r="R36" s="42" t="s">
        <v>319</v>
      </c>
      <c r="S36" s="42" t="s">
        <v>319</v>
      </c>
      <c r="T36" s="37" t="s">
        <v>277</v>
      </c>
      <c r="U36" s="43" t="s">
        <v>291</v>
      </c>
      <c r="V36" s="77">
        <v>1</v>
      </c>
      <c r="W36" s="78">
        <v>1</v>
      </c>
      <c r="X36" s="47">
        <f t="shared" si="15"/>
        <v>1</v>
      </c>
      <c r="Y36" s="22" t="s">
        <v>320</v>
      </c>
      <c r="Z36" s="22" t="s">
        <v>321</v>
      </c>
      <c r="AA36" s="45" t="str">
        <f t="shared" si="16"/>
        <v>No programada</v>
      </c>
      <c r="AB36" s="48" t="s">
        <v>67</v>
      </c>
      <c r="AC36" s="47" t="s">
        <v>67</v>
      </c>
      <c r="AD36" s="22" t="s">
        <v>67</v>
      </c>
      <c r="AE36" s="22" t="s">
        <v>322</v>
      </c>
      <c r="AF36" s="45">
        <f t="shared" si="20"/>
        <v>1</v>
      </c>
      <c r="AG36" s="48">
        <v>1</v>
      </c>
      <c r="AH36" s="47">
        <f t="shared" si="17"/>
        <v>1</v>
      </c>
      <c r="AI36" s="22" t="s">
        <v>323</v>
      </c>
      <c r="AJ36" s="22" t="s">
        <v>324</v>
      </c>
      <c r="AK36" s="45" t="str">
        <f t="shared" si="18"/>
        <v>No programada</v>
      </c>
      <c r="AL36" s="26" t="s">
        <v>67</v>
      </c>
      <c r="AM36" s="26" t="s">
        <v>67</v>
      </c>
      <c r="AN36" s="26" t="s">
        <v>67</v>
      </c>
      <c r="AO36" s="26" t="s">
        <v>67</v>
      </c>
      <c r="AP36" s="58">
        <f t="shared" si="19"/>
        <v>1</v>
      </c>
      <c r="AQ36" s="92">
        <f>AVERAGE(W36,AG36)</f>
        <v>1</v>
      </c>
      <c r="AR36" s="47">
        <f t="shared" si="14"/>
        <v>1</v>
      </c>
      <c r="AS36" s="22" t="s">
        <v>325</v>
      </c>
      <c r="AT36" s="129"/>
    </row>
    <row r="37" spans="1:46" s="49" customFormat="1" ht="150">
      <c r="A37" s="30">
        <v>7</v>
      </c>
      <c r="B37" s="22" t="s">
        <v>264</v>
      </c>
      <c r="C37" s="22" t="s">
        <v>265</v>
      </c>
      <c r="D37" s="50" t="s">
        <v>326</v>
      </c>
      <c r="E37" s="22" t="s">
        <v>327</v>
      </c>
      <c r="F37" s="22" t="s">
        <v>268</v>
      </c>
      <c r="G37" s="22" t="s">
        <v>328</v>
      </c>
      <c r="H37" s="22" t="s">
        <v>329</v>
      </c>
      <c r="I37" s="54" t="s">
        <v>129</v>
      </c>
      <c r="J37" s="23" t="s">
        <v>166</v>
      </c>
      <c r="K37" s="22" t="s">
        <v>328</v>
      </c>
      <c r="L37" s="53">
        <v>0</v>
      </c>
      <c r="M37" s="53">
        <v>1</v>
      </c>
      <c r="N37" s="53">
        <v>0</v>
      </c>
      <c r="O37" s="53">
        <v>1</v>
      </c>
      <c r="P37" s="53">
        <v>2</v>
      </c>
      <c r="Q37" s="22" t="s">
        <v>84</v>
      </c>
      <c r="R37" s="54" t="s">
        <v>319</v>
      </c>
      <c r="S37" s="54" t="s">
        <v>319</v>
      </c>
      <c r="T37" s="22" t="s">
        <v>330</v>
      </c>
      <c r="U37" s="55" t="s">
        <v>67</v>
      </c>
      <c r="V37" s="76" t="s">
        <v>67</v>
      </c>
      <c r="W37" s="76" t="s">
        <v>67</v>
      </c>
      <c r="X37" s="47" t="s">
        <v>67</v>
      </c>
      <c r="Y37" s="55" t="s">
        <v>157</v>
      </c>
      <c r="Z37" s="55" t="s">
        <v>67</v>
      </c>
      <c r="AA37" s="56">
        <f t="shared" si="16"/>
        <v>1</v>
      </c>
      <c r="AB37" s="57">
        <v>1</v>
      </c>
      <c r="AC37" s="47">
        <f t="shared" si="12"/>
        <v>1</v>
      </c>
      <c r="AD37" s="22" t="s">
        <v>331</v>
      </c>
      <c r="AE37" s="55" t="s">
        <v>332</v>
      </c>
      <c r="AF37" s="55" t="s">
        <v>67</v>
      </c>
      <c r="AG37" s="55" t="s">
        <v>67</v>
      </c>
      <c r="AH37" s="55" t="s">
        <v>67</v>
      </c>
      <c r="AI37" s="55" t="s">
        <v>67</v>
      </c>
      <c r="AJ37" s="56" t="s">
        <v>67</v>
      </c>
      <c r="AK37" s="56">
        <f t="shared" si="18"/>
        <v>1</v>
      </c>
      <c r="AL37" s="57">
        <v>1</v>
      </c>
      <c r="AM37" s="47">
        <f t="shared" si="13"/>
        <v>1</v>
      </c>
      <c r="AN37" s="22" t="s">
        <v>333</v>
      </c>
      <c r="AO37" s="55" t="s">
        <v>334</v>
      </c>
      <c r="AP37" s="93">
        <f t="shared" si="19"/>
        <v>2</v>
      </c>
      <c r="AQ37" s="93">
        <f>SUM(AB37,AL37)</f>
        <v>2</v>
      </c>
      <c r="AR37" s="47">
        <f t="shared" si="14"/>
        <v>1</v>
      </c>
      <c r="AS37" s="55" t="s">
        <v>325</v>
      </c>
      <c r="AT37" s="129"/>
    </row>
    <row r="38" spans="1:46" s="49" customFormat="1" ht="117">
      <c r="A38" s="30">
        <v>5</v>
      </c>
      <c r="B38" s="22" t="s">
        <v>335</v>
      </c>
      <c r="C38" s="22" t="s">
        <v>336</v>
      </c>
      <c r="D38" s="50" t="s">
        <v>337</v>
      </c>
      <c r="E38" s="42" t="s">
        <v>338</v>
      </c>
      <c r="F38" s="42" t="s">
        <v>268</v>
      </c>
      <c r="G38" s="42" t="s">
        <v>339</v>
      </c>
      <c r="H38" s="42" t="s">
        <v>340</v>
      </c>
      <c r="I38" s="42" t="s">
        <v>341</v>
      </c>
      <c r="J38" s="42" t="s">
        <v>166</v>
      </c>
      <c r="K38" s="42" t="s">
        <v>342</v>
      </c>
      <c r="L38" s="40">
        <v>1</v>
      </c>
      <c r="M38" s="40">
        <v>0</v>
      </c>
      <c r="N38" s="40">
        <v>0</v>
      </c>
      <c r="O38" s="41">
        <v>0</v>
      </c>
      <c r="P38" s="41">
        <v>1</v>
      </c>
      <c r="Q38" s="42" t="s">
        <v>84</v>
      </c>
      <c r="R38" s="42" t="s">
        <v>343</v>
      </c>
      <c r="S38" s="42" t="s">
        <v>344</v>
      </c>
      <c r="T38" s="37" t="s">
        <v>156</v>
      </c>
      <c r="U38" s="43" t="s">
        <v>345</v>
      </c>
      <c r="V38" s="58">
        <v>1</v>
      </c>
      <c r="W38" s="58">
        <v>0.97</v>
      </c>
      <c r="X38" s="47">
        <f t="shared" si="15"/>
        <v>0.97</v>
      </c>
      <c r="Y38" s="45" t="s">
        <v>346</v>
      </c>
      <c r="Z38" s="107" t="s">
        <v>347</v>
      </c>
      <c r="AA38" s="26" t="s">
        <v>67</v>
      </c>
      <c r="AB38" s="26" t="s">
        <v>67</v>
      </c>
      <c r="AC38" s="26" t="s">
        <v>67</v>
      </c>
      <c r="AD38" s="26" t="s">
        <v>67</v>
      </c>
      <c r="AE38" s="26" t="s">
        <v>67</v>
      </c>
      <c r="AF38" s="26" t="s">
        <v>67</v>
      </c>
      <c r="AG38" s="26" t="s">
        <v>67</v>
      </c>
      <c r="AH38" s="26" t="s">
        <v>67</v>
      </c>
      <c r="AI38" s="26" t="s">
        <v>67</v>
      </c>
      <c r="AJ38" s="26" t="s">
        <v>67</v>
      </c>
      <c r="AK38" s="26" t="s">
        <v>67</v>
      </c>
      <c r="AL38" s="26" t="s">
        <v>67</v>
      </c>
      <c r="AM38" s="26" t="s">
        <v>67</v>
      </c>
      <c r="AN38" s="26" t="s">
        <v>67</v>
      </c>
      <c r="AO38" s="26" t="s">
        <v>67</v>
      </c>
      <c r="AP38" s="58">
        <f t="shared" si="19"/>
        <v>1</v>
      </c>
      <c r="AQ38" s="94">
        <v>1</v>
      </c>
      <c r="AR38" s="47">
        <f t="shared" si="14"/>
        <v>1</v>
      </c>
      <c r="AS38" s="55" t="s">
        <v>325</v>
      </c>
      <c r="AT38" s="129"/>
    </row>
    <row r="39" spans="1:46" s="49" customFormat="1" ht="182.25">
      <c r="A39" s="30">
        <v>5</v>
      </c>
      <c r="B39" s="22" t="s">
        <v>335</v>
      </c>
      <c r="C39" s="22" t="s">
        <v>336</v>
      </c>
      <c r="D39" s="50" t="s">
        <v>348</v>
      </c>
      <c r="E39" s="42" t="s">
        <v>349</v>
      </c>
      <c r="F39" s="42" t="s">
        <v>268</v>
      </c>
      <c r="G39" s="42" t="s">
        <v>350</v>
      </c>
      <c r="H39" s="42" t="s">
        <v>351</v>
      </c>
      <c r="I39" s="42" t="s">
        <v>129</v>
      </c>
      <c r="J39" s="42" t="s">
        <v>126</v>
      </c>
      <c r="K39" s="42" t="s">
        <v>352</v>
      </c>
      <c r="L39" s="40">
        <v>1</v>
      </c>
      <c r="M39" s="40">
        <v>1</v>
      </c>
      <c r="N39" s="40">
        <v>1</v>
      </c>
      <c r="O39" s="40">
        <v>1</v>
      </c>
      <c r="P39" s="40">
        <v>1</v>
      </c>
      <c r="Q39" s="42" t="s">
        <v>353</v>
      </c>
      <c r="R39" s="42" t="s">
        <v>354</v>
      </c>
      <c r="S39" s="42" t="s">
        <v>344</v>
      </c>
      <c r="T39" s="37" t="s">
        <v>156</v>
      </c>
      <c r="U39" s="43" t="s">
        <v>345</v>
      </c>
      <c r="V39" s="58">
        <v>1</v>
      </c>
      <c r="W39" s="47">
        <v>0.75690000000000002</v>
      </c>
      <c r="X39" s="47">
        <f t="shared" si="15"/>
        <v>0.75690000000000002</v>
      </c>
      <c r="Y39" s="45" t="s">
        <v>355</v>
      </c>
      <c r="Z39" s="107" t="s">
        <v>347</v>
      </c>
      <c r="AA39" s="45">
        <f t="shared" si="16"/>
        <v>1</v>
      </c>
      <c r="AB39" s="47">
        <v>0.78320000000000001</v>
      </c>
      <c r="AC39" s="47">
        <f t="shared" si="12"/>
        <v>0.78320000000000001</v>
      </c>
      <c r="AD39" s="45" t="s">
        <v>356</v>
      </c>
      <c r="AE39" s="45" t="s">
        <v>357</v>
      </c>
      <c r="AF39" s="45">
        <f t="shared" ref="AF39" si="21">N39</f>
        <v>1</v>
      </c>
      <c r="AG39" s="46">
        <v>0.76300000000000001</v>
      </c>
      <c r="AH39" s="47">
        <f t="shared" ref="AH39" si="22">IF(AG39/AF39&gt;100%,100%,AG39/AF39)</f>
        <v>0.76300000000000001</v>
      </c>
      <c r="AI39" s="45" t="s">
        <v>358</v>
      </c>
      <c r="AJ39" s="117" t="s">
        <v>359</v>
      </c>
      <c r="AK39" s="45">
        <f t="shared" si="18"/>
        <v>1</v>
      </c>
      <c r="AL39" s="46">
        <f>208/237</f>
        <v>0.87763713080168781</v>
      </c>
      <c r="AM39" s="47">
        <f t="shared" si="13"/>
        <v>0.87763713080168781</v>
      </c>
      <c r="AN39" s="45" t="s">
        <v>360</v>
      </c>
      <c r="AO39" s="45" t="s">
        <v>361</v>
      </c>
      <c r="AP39" s="58">
        <f t="shared" si="19"/>
        <v>1</v>
      </c>
      <c r="AQ39" s="77">
        <f>AVERAGE(W39,AB39,AG39,AL39)</f>
        <v>0.79518428270042196</v>
      </c>
      <c r="AR39" s="47">
        <f t="shared" si="14"/>
        <v>0.79518428270042196</v>
      </c>
      <c r="AS39" s="45" t="s">
        <v>362</v>
      </c>
      <c r="AT39" s="129"/>
    </row>
    <row r="40" spans="1:46" s="5" customFormat="1" ht="15.75">
      <c r="A40" s="10"/>
      <c r="B40" s="10"/>
      <c r="C40" s="10"/>
      <c r="D40" s="10"/>
      <c r="E40" s="11" t="s">
        <v>363</v>
      </c>
      <c r="F40" s="11"/>
      <c r="G40" s="11"/>
      <c r="H40" s="11"/>
      <c r="I40" s="101"/>
      <c r="J40" s="11"/>
      <c r="K40" s="11"/>
      <c r="L40" s="12"/>
      <c r="M40" s="12"/>
      <c r="N40" s="12"/>
      <c r="O40" s="12"/>
      <c r="P40" s="12"/>
      <c r="Q40" s="11"/>
      <c r="R40" s="10"/>
      <c r="S40" s="10"/>
      <c r="T40" s="10"/>
      <c r="U40" s="10"/>
      <c r="V40" s="79"/>
      <c r="W40" s="79"/>
      <c r="X40" s="89">
        <f>AVERAGE(X33:X39)*20%</f>
        <v>0.13634500000000002</v>
      </c>
      <c r="Y40" s="10"/>
      <c r="Z40" s="10"/>
      <c r="AA40" s="12"/>
      <c r="AB40" s="12"/>
      <c r="AC40" s="113">
        <f>AVERAGE(AC33:AC39)*20%</f>
        <v>0.191328</v>
      </c>
      <c r="AD40" s="10"/>
      <c r="AE40" s="10"/>
      <c r="AF40" s="12"/>
      <c r="AG40" s="12"/>
      <c r="AH40" s="118">
        <f>AVERAGE(AH33:AH39)*20%</f>
        <v>0.18815000000000001</v>
      </c>
      <c r="AI40" s="10"/>
      <c r="AJ40" s="10"/>
      <c r="AK40" s="12"/>
      <c r="AL40" s="12"/>
      <c r="AM40" s="113">
        <f>AVERAGE(AM33:AM39)*20%</f>
        <v>0.1951054852320675</v>
      </c>
      <c r="AN40" s="10"/>
      <c r="AO40" s="10"/>
      <c r="AP40" s="79"/>
      <c r="AQ40" s="79"/>
      <c r="AR40" s="89">
        <f>AVERAGE(AR33:AR39)*20%</f>
        <v>0.18700526522001207</v>
      </c>
      <c r="AS40" s="10"/>
    </row>
    <row r="41" spans="1:46" s="9" customFormat="1" ht="20.25">
      <c r="A41" s="6"/>
      <c r="B41" s="6"/>
      <c r="C41" s="6"/>
      <c r="D41" s="6"/>
      <c r="E41" s="7" t="s">
        <v>364</v>
      </c>
      <c r="F41" s="6"/>
      <c r="G41" s="6"/>
      <c r="H41" s="6"/>
      <c r="I41" s="102"/>
      <c r="J41" s="6"/>
      <c r="K41" s="6"/>
      <c r="L41" s="8"/>
      <c r="M41" s="8"/>
      <c r="N41" s="8"/>
      <c r="O41" s="8"/>
      <c r="P41" s="8"/>
      <c r="Q41" s="6"/>
      <c r="R41" s="6"/>
      <c r="S41" s="6"/>
      <c r="T41" s="6"/>
      <c r="U41" s="6"/>
      <c r="V41" s="80"/>
      <c r="W41" s="80"/>
      <c r="X41" s="90">
        <f>X32+X40</f>
        <v>0.53955629833129837</v>
      </c>
      <c r="Y41" s="6"/>
      <c r="Z41" s="6"/>
      <c r="AA41" s="8"/>
      <c r="AB41" s="8"/>
      <c r="AC41" s="114">
        <f>AC32+AC40</f>
        <v>0.67005723713694443</v>
      </c>
      <c r="AD41" s="6"/>
      <c r="AE41" s="6"/>
      <c r="AF41" s="8"/>
      <c r="AG41" s="8"/>
      <c r="AH41" s="119">
        <f>AH32+AH40</f>
        <v>0.75233421709482107</v>
      </c>
      <c r="AI41" s="6"/>
      <c r="AJ41" s="6"/>
      <c r="AK41" s="8"/>
      <c r="AL41" s="8"/>
      <c r="AM41" s="126">
        <f>AM32+AM40</f>
        <v>0.90925981310085635</v>
      </c>
      <c r="AN41" s="6"/>
      <c r="AO41" s="6"/>
      <c r="AP41" s="80"/>
      <c r="AQ41" s="80"/>
      <c r="AR41" s="90">
        <f>AR32+AR40</f>
        <v>0.8115904200386963</v>
      </c>
      <c r="AS41" s="6"/>
    </row>
  </sheetData>
  <autoFilter ref="A14:AS41" xr:uid="{00000000-0001-0000-0000-000000000000}"/>
  <mergeCells count="20">
    <mergeCell ref="V12:Z13"/>
    <mergeCell ref="AA12:AE13"/>
    <mergeCell ref="AF12:AJ13"/>
    <mergeCell ref="AK12:AO13"/>
    <mergeCell ref="AP12:AS13"/>
    <mergeCell ref="A12:B13"/>
    <mergeCell ref="C12:C14"/>
    <mergeCell ref="A1:K1"/>
    <mergeCell ref="L1:P1"/>
    <mergeCell ref="D12:F13"/>
    <mergeCell ref="G12:Q13"/>
    <mergeCell ref="A2:K2"/>
    <mergeCell ref="H10:K10"/>
    <mergeCell ref="R12:U13"/>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123</v>
      </c>
    </row>
    <row r="3" spans="1:1">
      <c r="A3" t="s">
        <v>56</v>
      </c>
    </row>
    <row r="4" spans="1:1">
      <c r="A4"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2025-01-29T21:08:22Z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