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1 PLANES 2024/PLANES ALCALDIAS2024/6 TUNJUELITO/"/>
    </mc:Choice>
  </mc:AlternateContent>
  <xr:revisionPtr revIDLastSave="322" documentId="13_ncr:1_{FB239A00-9057-4151-AE33-D74B03B1F8FC}" xr6:coauthVersionLast="47" xr6:coauthVersionMax="47" xr10:uidLastSave="{0F5A33CD-68A6-4DE0-987B-CB628FF45C6D}"/>
  <bookViews>
    <workbookView xWindow="-120" yWindow="-120" windowWidth="29040" windowHeight="15840" xr2:uid="{00000000-000D-0000-FFFF-FFFF00000000}"/>
  </bookViews>
  <sheets>
    <sheet name="Hoja1" sheetId="1" r:id="rId1"/>
    <sheet name="Listas" sheetId="2" state="hidden" r:id="rId2"/>
  </sheets>
  <definedNames>
    <definedName name="_xlnm._FilterDatabase" localSheetId="0" hidden="1">Hoja1!$A$14:$AS$40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0" i="1" l="1"/>
  <c r="AR22" i="1"/>
  <c r="AQ22" i="1"/>
  <c r="AQ21" i="1"/>
  <c r="AQ20" i="1"/>
  <c r="AR15" i="1"/>
  <c r="AL38" i="1"/>
  <c r="AQ25" i="1"/>
  <c r="AQ36" i="1"/>
  <c r="AQ35" i="1"/>
  <c r="AQ34" i="1"/>
  <c r="AQ33" i="1"/>
  <c r="AQ32" i="1"/>
  <c r="AQ28" i="1"/>
  <c r="AQ29" i="1"/>
  <c r="AQ30" i="1"/>
  <c r="AQ26" i="1"/>
  <c r="AQ27" i="1"/>
  <c r="AQ24" i="1"/>
  <c r="AB38" i="1"/>
  <c r="AQ38" i="1" s="1"/>
  <c r="AP17" i="1" l="1"/>
  <c r="V24" i="1" l="1"/>
  <c r="V25" i="1"/>
  <c r="V26" i="1"/>
  <c r="V27" i="1"/>
  <c r="AP38" i="1" l="1"/>
  <c r="AR38" i="1" s="1"/>
  <c r="AK38" i="1"/>
  <c r="AM38" i="1" s="1"/>
  <c r="AF38" i="1"/>
  <c r="AH38" i="1" s="1"/>
  <c r="AA38" i="1"/>
  <c r="AC38" i="1" s="1"/>
  <c r="X38" i="1"/>
  <c r="AP37" i="1"/>
  <c r="AR37" i="1" s="1"/>
  <c r="X37" i="1"/>
  <c r="AP36" i="1"/>
  <c r="AR36" i="1" s="1"/>
  <c r="AK36" i="1"/>
  <c r="AM36" i="1" s="1"/>
  <c r="AA36" i="1"/>
  <c r="AC36" i="1" s="1"/>
  <c r="AP35" i="1"/>
  <c r="AR35" i="1" s="1"/>
  <c r="AK35" i="1"/>
  <c r="AF35" i="1"/>
  <c r="AH35" i="1" s="1"/>
  <c r="AA35" i="1"/>
  <c r="X35" i="1"/>
  <c r="AP34" i="1"/>
  <c r="AR34" i="1" s="1"/>
  <c r="AK34" i="1"/>
  <c r="AM34" i="1" s="1"/>
  <c r="AF34" i="1"/>
  <c r="AH34" i="1" s="1"/>
  <c r="AA34" i="1"/>
  <c r="AC34" i="1" s="1"/>
  <c r="AP33" i="1"/>
  <c r="AR33" i="1" s="1"/>
  <c r="AK33" i="1"/>
  <c r="AM33" i="1" s="1"/>
  <c r="AF33" i="1"/>
  <c r="AH33" i="1" s="1"/>
  <c r="AA33" i="1"/>
  <c r="AC33" i="1" s="1"/>
  <c r="X33" i="1"/>
  <c r="AP32" i="1"/>
  <c r="AR32" i="1" s="1"/>
  <c r="AK32" i="1"/>
  <c r="AM32" i="1" s="1"/>
  <c r="AA32" i="1"/>
  <c r="AC32" i="1" s="1"/>
  <c r="AM39" i="1" l="1"/>
  <c r="AH39" i="1"/>
  <c r="X39" i="1"/>
  <c r="AC39" i="1"/>
  <c r="AR39" i="1"/>
  <c r="P30" i="1"/>
  <c r="AP30" i="1" s="1"/>
  <c r="AR30" i="1" s="1"/>
  <c r="P29" i="1"/>
  <c r="AP29" i="1" s="1"/>
  <c r="AR29" i="1" s="1"/>
  <c r="P28" i="1"/>
  <c r="AP28" i="1" s="1"/>
  <c r="AR28" i="1" s="1"/>
  <c r="P27" i="1"/>
  <c r="AP27" i="1" s="1"/>
  <c r="AR27" i="1" s="1"/>
  <c r="P26" i="1"/>
  <c r="AP26" i="1" s="1"/>
  <c r="AR26" i="1" s="1"/>
  <c r="P25" i="1"/>
  <c r="P24" i="1"/>
  <c r="AP24" i="1" s="1"/>
  <c r="AR24" i="1" s="1"/>
  <c r="AP15" i="1"/>
  <c r="AK15" i="1"/>
  <c r="AM15" i="1" s="1"/>
  <c r="AP23" i="1"/>
  <c r="AR23" i="1" s="1"/>
  <c r="AP22" i="1"/>
  <c r="AP21" i="1"/>
  <c r="AR21" i="1" s="1"/>
  <c r="AP20" i="1"/>
  <c r="AP19" i="1"/>
  <c r="AR19" i="1" s="1"/>
  <c r="AP18" i="1"/>
  <c r="AR18" i="1" s="1"/>
  <c r="AR17" i="1"/>
  <c r="AP16" i="1"/>
  <c r="AR16" i="1" s="1"/>
  <c r="AK30" i="1"/>
  <c r="AM30"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F30" i="1"/>
  <c r="AH30" i="1" s="1"/>
  <c r="AF29" i="1"/>
  <c r="AH29" i="1" s="1"/>
  <c r="AF28" i="1"/>
  <c r="AH28" i="1" s="1"/>
  <c r="AF27" i="1"/>
  <c r="AH27" i="1" s="1"/>
  <c r="AF26" i="1"/>
  <c r="AH26" i="1" s="1"/>
  <c r="AF25" i="1"/>
  <c r="AH25" i="1" s="1"/>
  <c r="AF24" i="1"/>
  <c r="AH24" i="1" s="1"/>
  <c r="AF23" i="1"/>
  <c r="AF22" i="1"/>
  <c r="AH22" i="1" s="1"/>
  <c r="AF21" i="1"/>
  <c r="AH21" i="1" s="1"/>
  <c r="AF20" i="1"/>
  <c r="AH20" i="1" s="1"/>
  <c r="AF19" i="1"/>
  <c r="AH19" i="1" s="1"/>
  <c r="AF18" i="1"/>
  <c r="AH18" i="1" s="1"/>
  <c r="AF17" i="1"/>
  <c r="AH17" i="1" s="1"/>
  <c r="AF16" i="1"/>
  <c r="AH16" i="1" s="1"/>
  <c r="AF15" i="1"/>
  <c r="AA30" i="1"/>
  <c r="AC30" i="1" s="1"/>
  <c r="AA29" i="1"/>
  <c r="AC29" i="1" s="1"/>
  <c r="AA28" i="1"/>
  <c r="AC28" i="1" s="1"/>
  <c r="AA27" i="1"/>
  <c r="AC27" i="1" s="1"/>
  <c r="AA26" i="1"/>
  <c r="AC26" i="1" s="1"/>
  <c r="AA25" i="1"/>
  <c r="AC25" i="1" s="1"/>
  <c r="AA24" i="1"/>
  <c r="AC24" i="1" s="1"/>
  <c r="AA23" i="1"/>
  <c r="AA22" i="1"/>
  <c r="AC22" i="1" s="1"/>
  <c r="AA21" i="1"/>
  <c r="AC21" i="1" s="1"/>
  <c r="AA20" i="1"/>
  <c r="AC20" i="1" s="1"/>
  <c r="AA19" i="1"/>
  <c r="AC19" i="1" s="1"/>
  <c r="AA18" i="1"/>
  <c r="AC18" i="1" s="1"/>
  <c r="AA17" i="1"/>
  <c r="AC17" i="1" s="1"/>
  <c r="AA16" i="1"/>
  <c r="AC16" i="1" s="1"/>
  <c r="AA15" i="1"/>
  <c r="V30" i="1"/>
  <c r="X30" i="1" s="1"/>
  <c r="V29" i="1"/>
  <c r="X29" i="1" s="1"/>
  <c r="V28" i="1"/>
  <c r="X28" i="1" s="1"/>
  <c r="X27" i="1"/>
  <c r="X26" i="1"/>
  <c r="X25" i="1"/>
  <c r="X24" i="1"/>
  <c r="V22" i="1"/>
  <c r="V21" i="1"/>
  <c r="X21" i="1" s="1"/>
  <c r="V20" i="1"/>
  <c r="V19" i="1"/>
  <c r="X19" i="1" s="1"/>
  <c r="V18" i="1"/>
  <c r="X18" i="1" s="1"/>
  <c r="V17" i="1"/>
  <c r="X17" i="1" s="1"/>
  <c r="V16" i="1"/>
  <c r="X16" i="1" s="1"/>
  <c r="AC31" i="1" l="1"/>
  <c r="AC40" i="1" s="1"/>
  <c r="AP25" i="1"/>
  <c r="AR25" i="1" s="1"/>
  <c r="AR31" i="1" s="1"/>
  <c r="AR40" i="1" s="1"/>
  <c r="X31" i="1"/>
  <c r="X40" i="1" s="1"/>
  <c r="AM31" i="1"/>
  <c r="AH31" i="1"/>
  <c r="AH40" i="1" l="1"/>
  <c r="AM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2" authorId="0" shapeId="0" xr:uid="{00000000-0006-0000-0000-000005000000}">
      <text>
        <r>
          <rPr>
            <b/>
            <sz val="9"/>
            <color indexed="81"/>
            <rFont val="Tahoma"/>
            <family val="2"/>
          </rPr>
          <t>Indique el nombre del proceso al cual está asociada la meta</t>
        </r>
      </text>
    </comment>
    <comment ref="A14" authorId="0" shapeId="0" xr:uid="{00000000-0006-0000-0000-000006000000}">
      <text>
        <r>
          <rPr>
            <b/>
            <sz val="9"/>
            <color indexed="81"/>
            <rFont val="Tahoma"/>
            <family val="2"/>
          </rPr>
          <t>Incluya el número del objetivo estratégico, de acuerdo con lo adoptado en el Plan Estratégico Institucional</t>
        </r>
      </text>
    </comment>
    <comment ref="B14"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4" authorId="0" shapeId="0" xr:uid="{00000000-0006-0000-0000-000008000000}">
      <text>
        <r>
          <rPr>
            <b/>
            <sz val="9"/>
            <color indexed="81"/>
            <rFont val="Tahoma"/>
            <family val="2"/>
          </rPr>
          <t>Escriba el número de la meta, en orden consecutivo</t>
        </r>
      </text>
    </comment>
    <comment ref="E14"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4" authorId="0" shapeId="0" xr:uid="{00000000-0006-0000-0000-00000A000000}">
      <text>
        <r>
          <rPr>
            <b/>
            <sz val="9"/>
            <color indexed="81"/>
            <rFont val="Tahoma"/>
            <family val="2"/>
          </rPr>
          <t xml:space="preserve">Seleccione la opción que corresponda
</t>
        </r>
      </text>
    </comment>
    <comment ref="G14" authorId="0" shapeId="0" xr:uid="{00000000-0006-0000-0000-00000B000000}">
      <text>
        <r>
          <rPr>
            <b/>
            <sz val="9"/>
            <color indexed="81"/>
            <rFont val="Tahoma"/>
            <family val="2"/>
          </rPr>
          <t>Indique un nombre corto que refleje lo que pretende medir. 
Ej. Porcentaje de giros acumulados</t>
        </r>
      </text>
    </comment>
    <comment ref="H14"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4"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4"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4"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4" authorId="0" shapeId="0" xr:uid="{00000000-0006-0000-0000-000010000000}">
      <text>
        <r>
          <rPr>
            <b/>
            <sz val="9"/>
            <color indexed="81"/>
            <rFont val="Tahoma"/>
            <family val="2"/>
          </rPr>
          <t xml:space="preserve">Indique la magnitud programada para el trimestre. </t>
        </r>
      </text>
    </comment>
    <comment ref="M14" authorId="0" shapeId="0" xr:uid="{00000000-0006-0000-0000-000011000000}">
      <text>
        <r>
          <rPr>
            <b/>
            <sz val="9"/>
            <color indexed="81"/>
            <rFont val="Tahoma"/>
            <family val="2"/>
          </rPr>
          <t xml:space="preserve">Indique la magnitud programada para el trimestre. </t>
        </r>
      </text>
    </comment>
    <comment ref="N14" authorId="0" shapeId="0" xr:uid="{00000000-0006-0000-0000-000012000000}">
      <text>
        <r>
          <rPr>
            <b/>
            <sz val="9"/>
            <color indexed="81"/>
            <rFont val="Tahoma"/>
            <family val="2"/>
          </rPr>
          <t xml:space="preserve">Indique la magnitud programada para el trimestre. </t>
        </r>
      </text>
    </comment>
    <comment ref="O14" authorId="0" shapeId="0" xr:uid="{00000000-0006-0000-0000-000013000000}">
      <text>
        <r>
          <rPr>
            <b/>
            <sz val="9"/>
            <color indexed="81"/>
            <rFont val="Tahoma"/>
            <family val="2"/>
          </rPr>
          <t xml:space="preserve">Indique la magnitud programada para el trimestre. </t>
        </r>
      </text>
    </comment>
    <comment ref="P14" authorId="0" shapeId="0" xr:uid="{00000000-0006-0000-0000-000014000000}">
      <text>
        <r>
          <rPr>
            <b/>
            <sz val="9"/>
            <color indexed="81"/>
            <rFont val="Tahoma"/>
            <family val="2"/>
          </rPr>
          <t>Indique la programación total de la vigencia. 
Debe ser coherente con la meta.</t>
        </r>
      </text>
    </comment>
    <comment ref="Q14" authorId="0" shapeId="0" xr:uid="{00000000-0006-0000-0000-000015000000}">
      <text>
        <r>
          <rPr>
            <b/>
            <sz val="9"/>
            <color indexed="81"/>
            <rFont val="Tahoma"/>
            <family val="2"/>
          </rPr>
          <t xml:space="preserve">Indique el tipo de indicador: 
- Eficancia 
- Eficiencia 
- Efectividad </t>
        </r>
      </text>
    </comment>
    <comment ref="R14" authorId="0" shapeId="0" xr:uid="{00000000-0006-0000-0000-000016000000}">
      <text>
        <r>
          <rPr>
            <b/>
            <sz val="9"/>
            <color indexed="81"/>
            <rFont val="Tahoma"/>
            <family val="2"/>
          </rPr>
          <t>Indique la evidencia a presentar del cumplimiento de la meta. Se debe redactar de forma concreta y coherente con la meta</t>
        </r>
      </text>
    </comment>
    <comment ref="S14"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4" authorId="0" shapeId="0" xr:uid="{00000000-0006-0000-0000-000018000000}">
      <text>
        <r>
          <rPr>
            <b/>
            <sz val="9"/>
            <color indexed="81"/>
            <rFont val="Tahoma"/>
            <family val="2"/>
          </rPr>
          <t>Indique el área y grupo de trabajo (si se tiene), responsable de cumplir o ejecutar la meta</t>
        </r>
      </text>
    </comment>
    <comment ref="U14" authorId="0" shapeId="0" xr:uid="{00000000-0006-0000-0000-000019000000}">
      <text>
        <r>
          <rPr>
            <b/>
            <sz val="9"/>
            <color indexed="81"/>
            <rFont val="Tahoma"/>
            <family val="2"/>
          </rPr>
          <t>Indique el nombre de la dependencia responsable de reportar trimestralmente la meta a la OAP</t>
        </r>
      </text>
    </comment>
    <comment ref="V14" authorId="0" shapeId="0" xr:uid="{00000000-0006-0000-0000-00001A000000}">
      <text>
        <r>
          <rPr>
            <b/>
            <sz val="9"/>
            <color indexed="81"/>
            <rFont val="Tahoma"/>
            <family val="2"/>
          </rPr>
          <t>Indique la magnitud programada</t>
        </r>
      </text>
    </comment>
    <comment ref="W14" authorId="0" shapeId="0" xr:uid="{00000000-0006-0000-0000-00001B000000}">
      <text>
        <r>
          <rPr>
            <b/>
            <sz val="9"/>
            <color indexed="81"/>
            <rFont val="Tahoma"/>
            <family val="2"/>
          </rPr>
          <t>Indique la magnitud ejecutada. Corresponde al resultado de medir el indicador de la meta</t>
        </r>
      </text>
    </comment>
    <comment ref="X14"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4"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4" authorId="0" shapeId="0" xr:uid="{00000000-0006-0000-0000-00001E000000}">
      <text>
        <r>
          <rPr>
            <b/>
            <sz val="9"/>
            <color indexed="81"/>
            <rFont val="Tahoma"/>
            <family val="2"/>
          </rPr>
          <t xml:space="preserve">Indicar el nombre concreto de la evidencia aportada. </t>
        </r>
      </text>
    </comment>
    <comment ref="AA14" authorId="0" shapeId="0" xr:uid="{00000000-0006-0000-0000-00001F000000}">
      <text>
        <r>
          <rPr>
            <b/>
            <sz val="9"/>
            <color indexed="81"/>
            <rFont val="Tahoma"/>
            <family val="2"/>
          </rPr>
          <t>Indique la magnitud programada</t>
        </r>
      </text>
    </comment>
    <comment ref="AB14" authorId="0" shapeId="0" xr:uid="{00000000-0006-0000-0000-000020000000}">
      <text>
        <r>
          <rPr>
            <b/>
            <sz val="9"/>
            <color indexed="81"/>
            <rFont val="Tahoma"/>
            <family val="2"/>
          </rPr>
          <t>Indique la magnitud ejecutada. Corresponde al resultado de medir el indicador de la meta</t>
        </r>
      </text>
    </comment>
    <comment ref="AC14"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4"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4" authorId="0" shapeId="0" xr:uid="{00000000-0006-0000-0000-000023000000}">
      <text>
        <r>
          <rPr>
            <b/>
            <sz val="9"/>
            <color indexed="81"/>
            <rFont val="Tahoma"/>
            <family val="2"/>
          </rPr>
          <t xml:space="preserve">Indicar el nombre concreto de la evidencia aportada. </t>
        </r>
      </text>
    </comment>
    <comment ref="AF14" authorId="0" shapeId="0" xr:uid="{00000000-0006-0000-0000-000024000000}">
      <text>
        <r>
          <rPr>
            <b/>
            <sz val="9"/>
            <color indexed="81"/>
            <rFont val="Tahoma"/>
            <family val="2"/>
          </rPr>
          <t>Indique la magnitud programada</t>
        </r>
      </text>
    </comment>
    <comment ref="AG14" authorId="0" shapeId="0" xr:uid="{00000000-0006-0000-0000-000025000000}">
      <text>
        <r>
          <rPr>
            <b/>
            <sz val="9"/>
            <color indexed="81"/>
            <rFont val="Tahoma"/>
            <family val="2"/>
          </rPr>
          <t>Indique la magnitud ejecutada. Corresponde al resultado de medir el indicador de la meta</t>
        </r>
      </text>
    </comment>
    <comment ref="AH14"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4"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4" authorId="0" shapeId="0" xr:uid="{00000000-0006-0000-0000-000028000000}">
      <text>
        <r>
          <rPr>
            <b/>
            <sz val="9"/>
            <color indexed="81"/>
            <rFont val="Tahoma"/>
            <family val="2"/>
          </rPr>
          <t xml:space="preserve">Indicar el nombre concreto de la evidencia aportada. </t>
        </r>
      </text>
    </comment>
    <comment ref="AK14" authorId="0" shapeId="0" xr:uid="{00000000-0006-0000-0000-000029000000}">
      <text>
        <r>
          <rPr>
            <b/>
            <sz val="9"/>
            <color indexed="81"/>
            <rFont val="Tahoma"/>
            <family val="2"/>
          </rPr>
          <t>Indique la magnitud programada</t>
        </r>
      </text>
    </comment>
    <comment ref="AL14" authorId="0" shapeId="0" xr:uid="{00000000-0006-0000-0000-00002A000000}">
      <text>
        <r>
          <rPr>
            <b/>
            <sz val="9"/>
            <color indexed="81"/>
            <rFont val="Tahoma"/>
            <family val="2"/>
          </rPr>
          <t>Indique la magnitud ejecutada. Corresponde al resultado de medir el indicador de la meta</t>
        </r>
      </text>
    </comment>
    <comment ref="AM14"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4"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4" authorId="0" shapeId="0" xr:uid="{00000000-0006-0000-0000-00002D000000}">
      <text>
        <r>
          <rPr>
            <b/>
            <sz val="9"/>
            <color indexed="81"/>
            <rFont val="Tahoma"/>
            <family val="2"/>
          </rPr>
          <t xml:space="preserve">Indicar el nombre concreto de la evidencia aportada. </t>
        </r>
      </text>
    </comment>
    <comment ref="AP14" authorId="0" shapeId="0" xr:uid="{00000000-0006-0000-0000-00002E000000}">
      <text>
        <r>
          <rPr>
            <b/>
            <sz val="9"/>
            <color indexed="81"/>
            <rFont val="Tahoma"/>
            <family val="2"/>
          </rPr>
          <t>Indique la magnitud total programada para la vigencia</t>
        </r>
      </text>
    </comment>
    <comment ref="AQ14" authorId="0" shapeId="0" xr:uid="{00000000-0006-0000-0000-00002F000000}">
      <text>
        <r>
          <rPr>
            <b/>
            <sz val="9"/>
            <color indexed="81"/>
            <rFont val="Tahoma"/>
            <family val="2"/>
          </rPr>
          <t xml:space="preserve">Indique la magnitud ejecutada acumulada para la vigencia </t>
        </r>
      </text>
    </comment>
    <comment ref="AR14"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4" authorId="0" shapeId="0" xr:uid="{00000000-0006-0000-0000-000031000000}">
      <text>
        <r>
          <rPr>
            <b/>
            <sz val="9"/>
            <color indexed="81"/>
            <rFont val="Tahoma"/>
            <family val="2"/>
          </rPr>
          <t>Es la descripción detallada de los avances y logros obtenidos con la ejecución de la meta acumulados para la vigencia</t>
        </r>
      </text>
    </comment>
    <comment ref="E31" authorId="0" shapeId="0" xr:uid="{00000000-0006-0000-0000-000032000000}">
      <text>
        <r>
          <rPr>
            <b/>
            <sz val="9"/>
            <color indexed="81"/>
            <rFont val="Tahoma"/>
            <family val="2"/>
          </rPr>
          <t>Promedio obtenido para el periodo x 80%</t>
        </r>
      </text>
    </comment>
    <comment ref="E39" authorId="0" shapeId="0" xr:uid="{00000000-0006-0000-0000-000033000000}">
      <text>
        <r>
          <rPr>
            <b/>
            <sz val="9"/>
            <color indexed="81"/>
            <rFont val="Tahoma"/>
            <family val="2"/>
          </rPr>
          <t>Promedio obtenido en las metas transversales para el periodo x 20%</t>
        </r>
      </text>
    </comment>
    <comment ref="E40"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<sst xmlns="http://schemas.openxmlformats.org/spreadsheetml/2006/main" count="681" uniqueCount="344">
  <si>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TUNJUELITO</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</si>
  <si>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</si>
  <si>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</si>
  <si>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CONTROL DE CAMBIOS</t>
  </si>
  <si>
    <t>VERSIÓN</t>
  </si>
  <si>
    <t>FECHA</t>
  </si>
  <si>
    <t>DESCRIPCIÓN DE LA MODIFICACIÓN</t>
  </si>
  <si>
    <t>30 de enero de 2024</t>
  </si>
  <si>
    <r>
      <rPr>
        <sz val="11"/>
        <color rgb="FF000000"/>
        <rFont val="Calibri Light"/>
        <family val="2"/>
        <scheme val="major"/>
      </rPr>
      <t xml:space="preserve">Publicación del plan de gestión aprobado. Caso HOLA: </t>
    </r>
    <r>
      <rPr>
        <b/>
        <sz val="11"/>
        <color rgb="FF000000"/>
        <rFont val="Calibri Light"/>
        <family val="2"/>
        <scheme val="major"/>
      </rPr>
      <t>14537</t>
    </r>
  </si>
  <si>
    <t>10 de mayo de 2024</t>
  </si>
  <si>
    <t>Para el primer trimestre de la vigencia 2024, el Plan de Gestión de la Alcaldía Local alcanzó un nivel de desempeño del 72,85% y del 24,12% acumulado para la vigencia. Se corrige el responsable de reporte.</t>
  </si>
  <si>
    <t>30 de julio de 2024</t>
  </si>
  <si>
    <t xml:space="preserve">Para el segundo  trimestre de la vigencia 2024, el Plan de Gestión de la Alcaldía Local alcanzó un nivel de desempeño del 65,8% y del 57,07% acumulado para la vigencia. </t>
  </si>
  <si>
    <t>30 de octubre de 2024</t>
  </si>
  <si>
    <t xml:space="preserve">Para el tercer   trimestre de la vigencia 2024, el Plan de Gestión de la Alcaldía Local alcanzó un nivel de desempeño del 82,61% y del 63,77% acumulado para la vigencia. </t>
  </si>
  <si>
    <t>31 de enero de 2025</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</si>
  <si>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</si>
  <si>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</si>
  <si>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</si>
  <si>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</si>
  <si>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</si>
  <si>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</si>
  <si>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</si>
  <si>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</si>
  <si>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</si>
  <si>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</si>
  <si>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</si>
  <si>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</si>
  <si>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</si>
  <si>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</si>
  <si>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</si>
  <si>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</si>
  <si>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</si>
  <si>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</si>
  <si>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</si>
  <si>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</si>
  <si>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</si>
  <si>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</si>
  <si>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</si>
  <si>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</si>
  <si>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</si>
  <si>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</si>
  <si>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</si>
  <si>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</si>
  <si>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</si>
  <si>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</si>
  <si>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</si>
  <si>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</si>
  <si>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</si>
  <si>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</si>
  <si>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</si>
  <si>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</si>
  <si>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</si>
  <si>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</si>
  <si>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t>Alcanzar en un 75% el avance de las metas del Plan de Desarrollo Local acumuladas al 30 de septiembre de 2024 (metas entregadas)</t>
  </si>
  <si>
    <t>Retadora (mejora)</t>
  </si>
  <si>
    <t>Avance cumplimiento metas Plan de Desarrollo Local (metas entregadas)</t>
  </si>
  <si>
    <t>% de avance de metas del Plan de Desarrollo Local acumulado al 30 de septiembre de 2024</t>
  </si>
  <si>
    <t>Resultados a 31 de diciembre de 2023</t>
  </si>
  <si>
    <t>Creciente</t>
  </si>
  <si>
    <t>Porcentaje</t>
  </si>
  <si>
    <t>Efectividad</t>
  </si>
  <si>
    <t>Reporte trimestral de avance del Plan de Desarrollo Local - PDL</t>
  </si>
  <si>
    <t>MUSI</t>
  </si>
  <si>
    <t>Alcaldía Local - Área de Gestión del Desarrollo, Adminsitrativa y Financiera</t>
  </si>
  <si>
    <t>Dirección para la Gestión del Desarrollo Local</t>
  </si>
  <si>
    <t xml:space="preserve">No programada </t>
  </si>
  <si>
    <t>No programada para el primer trimestre. 
No se realiza reporte dado que se depende de la información de la matriz unificada a la inversión la cual es publicada por la Secretaria de Planeacion y al corte 11 de abril no se encuentra oficialmente en la pagina.</t>
  </si>
  <si>
    <t xml:space="preserve">Meta no programada </t>
  </si>
  <si>
    <t>Meta no programada</t>
  </si>
  <si>
    <t>De acuerdo con lo establecido en la formulación del Plan de Gestión para las 20 Alcaldías Locales, esta meta solo se reportará con corte al 4to trimestre, dado que los valores parciales de avance tienen un amplio margen de variación  teniendo presente que los cambios de alcaldes-as locales y de equipos de trabajo inciden directamente en el avance en la contratación y ejecución de las diferentes actividades asociadas a las metas del respectivo PDL.</t>
  </si>
  <si>
    <t xml:space="preserve">Meta No programada </t>
  </si>
  <si>
    <t>De acuerdo con lo establecido en la formulación del Plan de Gestión para las 20 Alcaldías Locales, esta meta solo se reportara con corte al 4to trimestre, dado que los valores parciales de avance tienen un amplio margen de variación  teniendo presente que los cambios de alcaldes-as locales y de equipos de trabajo, inciden directamente en el avance en la contratación y ejecución de las diferentes actividades asociadas a las metas del respectivo PDL.</t>
  </si>
  <si>
    <t>REPORTE PGAL 2024 III TRIMESTRE</t>
  </si>
  <si>
    <t xml:space="preserve">Se alcanzó en un 80% el avance de las metas del Plan de Desarrollo Local acumuladas al 30 de septiembre de 2024. </t>
  </si>
  <si>
    <t>REPORTE PGAL 2024 IV TRIMESTRE y Ejecución Presupuestal de Gastos FDL DICIEMBRE</t>
  </si>
  <si>
    <t>Gestión Corporativa Institucional</t>
  </si>
  <si>
    <t>2</t>
  </si>
  <si>
    <t>Girar mínimo el 65% del presupuesto comprometido constituido como obligaciones por pagar de la vigencia 2023</t>
  </si>
  <si>
    <t>Porcentaje de giros acumulados de obligaciones por pagar de la vigencia 2023</t>
  </si>
  <si>
    <t>(Giros acumulados/Presupuesto comprometido constituido como obligaciones por pagar de la vigencia 2023)*100</t>
  </si>
  <si>
    <t>Eficacia</t>
  </si>
  <si>
    <t>Reporte seguimiento mensual consolidado</t>
  </si>
  <si>
    <t>BOGDATA</t>
  </si>
  <si>
    <t>Se giraron $5.913.004.241 del presupuesto comprometido constituido como obligaciones por pagar de la vigencia 2023, que equivale al 24,89%. 
Considerando que a la fecha de corte, la ejecución de compromisos en general se encuentra en el 74,13% de la apropiación disponible, se podría presentar una disminución en el valor ejecutado del indicador para el próximo reporte, en caso de que hayan CRP pendientes de ser expedidos.
Dado que estas obligaciones se generan por contratos firmados en 2023 la ejecucion de los mismos y sus pagos contribuye al logro de esta meta.</t>
  </si>
  <si>
    <t>I TRIMESTRE - REPORTE PLAN DE GESTIÓN ALCALDÍAS LOCALES y Ejecución Presupuestal de Gasto</t>
  </si>
  <si>
    <t>Se giraron $12.790.062.831 del presupuesto comprometido constituido como obligaciones por pagar de la vigencia 2023, que equivale al 54%. 
Considerando que a la fecha de corte, la ejecución de compromisos en general se encuentra en el 74,13% de la apropiación disponible, se podría presentar una disminución en el valor ejecutado del indicador para el próximo reporte, en caso de que hayan CRP pendientes de ser expedidos.
Dado que estas obligaciones se generan por contratos firmados en 2023 la ejecucion de los mismos y sus pagos contribuye al logro de esta meta.</t>
  </si>
  <si>
    <t>II TRIMESTRE - REPORTE PLAN DE GESTIÓN ALCALDÍAS LOCALES y Ejecución Presupuestal de Gasto</t>
  </si>
  <si>
    <t>Se giraron $17,746,462,129 del presupuesto comprometido constituido como obligaciones por pagar de la vigencia 2023, que equivale al 76%. 
Considerando que a la fecha de corte, la ejecución de compromisos en general se encuentra en el 74,13% de la apropiación disponible, se podría presentar una disminución en el valor ejecutado del indicador para el próximo reporte, en caso de que hayan CRP pendientes de ser expedidos.
Dado que estas obligaciones se generan por contratos firmados en 2023 la ejecucion de los mismos y sus pagos contribuye al logro de esta meta.</t>
  </si>
  <si>
    <t>De los $22.764.555.275 constituidos como obligaciones por pagar  en el rubro O230616 al 31 de diciembre de 2024 Se giraron $21.992.496.354. con lo cual se logro un avance del 96,61%</t>
  </si>
  <si>
    <t>3</t>
  </si>
  <si>
    <t>Girar mínimo el 63% del presupuesto comprometido constituido como obligaciones por pagar de la vigencia 2022 y anteriores</t>
  </si>
  <si>
    <t>Porcentaje de giros acumulados de obligaciones por pagar de la vigencia 2022 y anteriores</t>
  </si>
  <si>
    <t>(Giros acumulados/Presupuesto comprometido constituido como obligaciones por pagar de la vigencia 2022 y anteriores)*100</t>
  </si>
  <si>
    <t xml:space="preserve">Se realizó el giro de $3.974.516.422 del presupuesto comprometido constituido como obligaciones por pagar de la vigencia 2022 y anteriores.
El FDL dentro de sus actividades ha depurado obligaciones de vigencias anteriores, entre ellas el contrato 108-2018, el cual  tenia un gran peso en estas obligaciones.  </t>
  </si>
  <si>
    <t xml:space="preserve">Se realizó el giro de  $12.371.858.207  del presupuesto comprometido constituido como obligaciones por pagar de la vigencia 2022 y anteriores.
El FDL dentro de sus actividades ha depurado obligaciones de vigencias anteriores, entre ellas el contrato 108-2018, el cual  tenia un gran peso en estas obligaciones.  </t>
  </si>
  <si>
    <t xml:space="preserve">Se realizó el giro de  $4,635,172,671  del presupuesto comprometido constituido como obligaciones por pagar de la vigencia 2022 y anteriores.
El FDL dentro de sus actividades ha depurado obligaciones de vigencias anteriores, entre ellas el contrato 108-2018, el cual  tenia un gran peso en estas obligaciones.  </t>
  </si>
  <si>
    <t>De la apropiacion vigente despues de modificaciones esta qeudao en $6,470,390,860 de los cuales se giraron $5,145,167,845 con lo cual se grio el 79,52%</t>
  </si>
  <si>
    <t>4</t>
  </si>
  <si>
    <t>Comprometer mínimo el 30% al 30 de junio y el 96% al 31 de diciembre del presupuesto de inversión directa de la vigencia 2024</t>
  </si>
  <si>
    <t>Porcentaje de compromiso del presupuesto de inversión directa de la vigencia 2024</t>
  </si>
  <si>
    <t>(Valor de RP de inversión directa de la vigencia  / Valor total del presupuesto de inversión directa de la Vigencia)*100</t>
  </si>
  <si>
    <t>Se comprometió $7.999.853.352 del presupuesto de inversión directa de la vigencia 2024, que equivale al 16%.
Teniendo en cuenta el cambio de administración, la directriz de nivel central de mermar la contratación y la austeridad del gasto, no se ha avanzado en el comprometer el recurso.</t>
  </si>
  <si>
    <t>Se comprometió $ 12.371.858.207 del presupuesto de inversión directa de la vigencia 2024, que equivale al 16%.
Teniendo en cuenta el cambio de administración, la directriz de nivel central de mermar la contratación y la austeridad del gasto, no se ha avanzado en el comprometer el recurso.</t>
  </si>
  <si>
    <t>Se comprometió $ 27,087,261,354 del presupuesto de inversión directa de la vigencia 2024, que equivale al 51%.
Teniendo en cuenta el cambio de administración, la directriz de nivel central de mermar la contratación y la austeridad del gasto, no se ha avanzado en el comprometer el recurso.</t>
  </si>
  <si>
    <t>De los $53.812.885.438 Asignados par a inversion directa en la vigencia 2024 con corte a 31 de Diciembre  se ocmprometieron en registros presupuestales $53.810.674.822, con lo cual se logro una ejecucion presupuestal del 99,99589%</t>
  </si>
  <si>
    <t>5</t>
  </si>
  <si>
    <t>Girar mínimo el 52% del presupuesto total  disponible de inversión directa de la vigencia</t>
  </si>
  <si>
    <t>Porcentaje de giros acumulados de inversión directa de la vigencia</t>
  </si>
  <si>
    <t>(Giros acumulados de inversión directa/Presupuesto disponible de inversión directa de la vigencia)*100</t>
  </si>
  <si>
    <t xml:space="preserve">Se giró $1.341.752.239 del presupuesto total  disponible de inversión directa de la vigencia, que equivale al 2,68%. 
Teniendo en cuenta que a la fecha solo se han priorizado contratos de funcionamiento, y contratos de personas naturales, la ejecucion va de la mano con la poca contratación. 
El porcentaje de avance se deriva principalmente de la contratación de prestación de servicios mínima. Esta vigencia es compleja en los compromisos y ejecución de recursos dado que ingresa la nueva administración y el cumplimiento de la meta no se ve al 100% por la falta de personal para el desarrollo de los procesos contractuales y precontractuales de las diferentes líneas de inversión local. </t>
  </si>
  <si>
    <t xml:space="preserve">Se giró $50.007.615.000 del presupuesto total  disponible de inversión directa de la vigencia, que equivale al 45%. 
Teniendo en cuenta que a la fecha solo se han priorizado contratos de funcionamiento, y contratos de personas naturales, la ejecucion va de la mano con la poca contratación. 
El porcentaje de avance se deriva principalmente de la contratación de prestación de servicios mínima. Esta vigencia es compleja en los compromisos y ejecución de recursos dado que ingresa la nueva administración y el cumplimiento de la meta no se ve al 100% por la falta de personal para el desarrollo de los procesos contractuales y precontractuales de las diferentes líneas de inversión local. </t>
  </si>
  <si>
    <t xml:space="preserve">Se giró $16,253,072,045 del presupuesto total  disponible de inversión directa de la vigencia, que equivale al 31%. 
Teniendo en cuenta que a la fecha solo se han priorizado contratos de funcionamiento, y contratos de personas naturales, la ejecucion va de la mano con la poca contratación. 
El porcentaje de avance se deriva principalmente de la contratación de prestación de servicios mínima. Esta vigencia es compleja en los compromisos y ejecución de recursos dado que ingresa la nueva administración y el cumplimiento de la meta no se ve al 100% por la falta de personal para el desarrollo de los procesos contractuales y precontractuales de las diferentes líneas de inversión local. </t>
  </si>
  <si>
    <t>De los $53.812.885.438 Asignados par a inversion directa en la vigencia 2024 con corte a 31 de Diciembre  se giraron $25,794,299,072 lo que corresponde al 47.93%</t>
  </si>
  <si>
    <t>6</t>
  </si>
  <si>
    <t>Registrar en el sistema SIPSE Local, el 100% de los contratos publicados en la plataforma SECOP II de la vigencia. (Con excepción de comodatos, procesos de contratos de corredor de seguros, convenios interadministrativos, procesos de contratación por Tienda Virtual)</t>
  </si>
  <si>
    <t>Gestión</t>
  </si>
  <si>
    <t>Porcentaje de contratos registrados en SIPSE Local</t>
  </si>
  <si>
    <t>(Número de contratos registrados en SIPSE Local /Número de contratos publicados en la plataforma SECOP II)*100%
Nota: No se tendrán en cuenta los procesos registrados en SIPSE susceptibles a cambio de base de datos y que no se puedan registrar y una vez se cuente con la debida justificación tramitada por el FDL</t>
  </si>
  <si>
    <t>Constante</t>
  </si>
  <si>
    <t>Reporte de seguimiento  consolidado</t>
  </si>
  <si>
    <t>SIPSE LOCAL y SECOP</t>
  </si>
  <si>
    <t>N/A</t>
  </si>
  <si>
    <t xml:space="preserve">Meta no reportada por la Dirección para la Gestión del Desarrollo Local. </t>
  </si>
  <si>
    <t>Se estan realizando acciones enfocadas al fortalecimiento del cargue correspondiente en el sistema SIPSE Local, para poder dejar al  100% de los contratos publicados en la plataforma SECOP II de la vigencia. (Con excepción de comodatos, procesos de contratos de corredor de seguros, convenios interadministrativos, procesos de contratación por Tienda Virtual).</t>
  </si>
  <si>
    <t>Meta no reportada por la DGDL</t>
  </si>
  <si>
    <t>Se realizaron acciones enfocadas al fortalecimiento del cargue correspondiente en el sistema SIPSE Local, para poder dejar al  100% de los contratos publicados en la plataforma SECOP II de la vigencia. (Con excepción de comodatos, procesos de contratos de corredor de seguros, convenios interadministrativos, procesos de contratación por Tienda Virtual).</t>
  </si>
  <si>
    <t>REPORTE PGAL 2024 IV TRIMESTRE</t>
  </si>
  <si>
    <t>7</t>
  </si>
  <si>
    <t>Lograr que el 100%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</si>
  <si>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</si>
  <si>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</si>
  <si>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SIPSE LOCAL</t>
  </si>
  <si>
    <t>No se evidencia el cargue de ningún contrato en estado "ejecución" en SIPSE Local. 
Se recomienda realizar acciones enfocadas al fortalecimiento, para lograr que el 100% de los contratos registrados en SIPSE-Local se encuentren, dentro del sistema, en estado “ejecución”, realizando las labores administrativas necesarias para generar el cumplimieno.</t>
  </si>
  <si>
    <t>I TRIMESTRE - REPORTE PLAN DE GESTIÓN ALCALDÍAS LOCALES</t>
  </si>
  <si>
    <t>Realizar acciones enfocadas al fortalecimiento, para lograr que el 100% de los contratos registrados en SIPSE-Local se encuentren, dentro del sistema, en estado “ejecución”, realizando las labores administrativas necesarias para generar el cumplimieno.</t>
  </si>
  <si>
    <t>Se realizaron enfocadas al fortalecimiento, para lograr que el 100% de los contratos registrados en SIPSE-Local se encuentren, dentro del sistema, en estado “ejecución”, realizando las labores administrativas necesarias para generar el cumplimieno.</t>
  </si>
  <si>
    <t>8</t>
  </si>
  <si>
    <t>Registrar y actualizar al 90% la información en el Módulo de proyectos de SIPSE LOCAL de proyectos de inversión de la vigencia 2024</t>
  </si>
  <si>
    <t>Porcentaje de proyectos de inversión con información de resultados actualizada en SIPSE Local</t>
  </si>
  <si>
    <t>(Número de Proyectos de inversión con información de seguimiento actualizada en SIPSE Local / Número de Proyectos de inversión registrados en SIPSE LOCAL (SEGPLAN))*90%</t>
  </si>
  <si>
    <t>Reporte de seguimiento
consolidado</t>
  </si>
  <si>
    <t>Se registro el 100% en el Módulo de proyectos de SIPSE LOCAL de proyectos de inversión de la vigencia 2024</t>
  </si>
  <si>
    <t>9</t>
  </si>
  <si>
    <t>Registrar  al 100% la información en el Módulo de proyectos de SIPSE LOCAL de proyectos de inversión del nuevo plan de desarrollo local de la vigencia 2025 - 2028</t>
  </si>
  <si>
    <t>(Numero Proyectos de inversión registrados en SIPSE Local / Numero de Proyectos de inversión aprobados en SEGPLAN)*100%</t>
  </si>
  <si>
    <t>Alcaldía Local</t>
  </si>
  <si>
    <t>No programada para el primer trimestre</t>
  </si>
  <si>
    <t>Este indicador solo se medira al final del cuarto trimestre, en atención a que responde al cargue de proyectos de inversión de 2025 en la herramienta SIPSE.</t>
  </si>
  <si>
    <t>Se registro el 24% en el Módulo de proyectos de SIPSE LOCAL de los proyectos de inversión del nuevo plan de desarrollo local de la vigencia 2025 - 2028</t>
  </si>
  <si>
    <t>Inspección, Vigilancia y Control</t>
  </si>
  <si>
    <t>10</t>
  </si>
  <si>
    <t>Realizar 17.280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</si>
  <si>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</si>
  <si>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</si>
  <si>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Suma</t>
  </si>
  <si>
    <t>Expedientes de actuaciones de policía</t>
  </si>
  <si>
    <t>Reporte de seguimiento de impulsos procesales</t>
  </si>
  <si>
    <t>Aplicativo ARCO</t>
  </si>
  <si>
    <t>Alcaldía Local - Área de Gestión Policiva</t>
  </si>
  <si>
    <t>Dirección para la Gestión Policiva</t>
  </si>
  <si>
    <t>La alcaldía local realizó 7596 impulsos procesales sobre las actuaciones de policía que se encuentran a cargo de las inspecciones de policía con un porcentaje de cumplimiento del 100%</t>
  </si>
  <si>
    <t>I trimestre IVC - Localidades</t>
  </si>
  <si>
    <t>La alcaldía local  realizó 6425 impulsos procesales sobre las actuaciones de policía que se encuentran a cargo de las inspecciones de policía.</t>
  </si>
  <si>
    <t>II trimestre IVC - Localidades Reporte de la DGP</t>
  </si>
  <si>
    <t>La alcaldía local  realizó 8943 impulsos procesales sobre las actuaciones de policía que se encuentran a cargo de las inspecciones de policía.</t>
  </si>
  <si>
    <t>Seguimiento a metas locales Plan de Gestión tercer trimestre 2024</t>
  </si>
  <si>
    <t>La alcaldía local  realizó 3932 impulsos procesales sobre las actuaciones de policía que se encuentran a cargo de las inspecciones de policía.</t>
  </si>
  <si>
    <t>Seguimiento Metas Locales Planes de Gestión cuarto trimestre 2024 DGP</t>
  </si>
  <si>
    <t>11</t>
  </si>
  <si>
    <t>Proferir 4.320 fallos de fondo en primera instancia sobre las actuaciones de policía que se encuentran a cargo de las inspecciones de policía</t>
  </si>
  <si>
    <t>Fallos de fondo en primera instancia proferidos</t>
  </si>
  <si>
    <t>Número de Fallos de fondo en primera instancia proferidos</t>
  </si>
  <si>
    <t>Fallos de fondo</t>
  </si>
  <si>
    <t>Reporte de seguimiento de fallos de fondo de actuaciones de policía</t>
  </si>
  <si>
    <t>La alcaldía local realizó 2334 fallos en primera instancia sobre las actuaciones de policía se encuentran a cargo de las inspecciones de policíacon un porcentaje de cumplimiento del 100%.</t>
  </si>
  <si>
    <t>La alcaldía local realizó 1658 fallos en primera instancia sobre las actuaciones de policía se encuentran a cargo de las inspecciones de policía</t>
  </si>
  <si>
    <t>La alcaldía local realizó 1995 fallos en primera instancia sobre las actuaciones de policía se encuentran a cargo de las inspecciones de policía</t>
  </si>
  <si>
    <t>La alcaldía local realizó 1685 fallos en primera instancia sobre las actuaciones de policía se encuentran a cargo de las inspecciones de policía</t>
  </si>
  <si>
    <t>12</t>
  </si>
  <si>
    <t>Terminar (archivar) 33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</si>
  <si>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</si>
  <si>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</si>
  <si>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</si>
  <si>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</si>
  <si>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</si>
  <si>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La alcaldía local realizó 1 actuación administrativa terminada.</t>
  </si>
  <si>
    <t>La alcaldía local realizó 4 actuación administrativa terminada</t>
  </si>
  <si>
    <t>La alcaldía local realizó 2 actuación administrativa terminada</t>
  </si>
  <si>
    <t>La alcaldía local realizó 26 actuación administrativa terminada</t>
  </si>
  <si>
    <t>13</t>
  </si>
  <si>
    <t>Terminar 26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</si>
  <si>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</si>
  <si>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</si>
  <si>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</si>
  <si>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La alcaldía local realizó 5 actuaciones administrativas terminadas hasta la primera instancia.</t>
  </si>
  <si>
    <t>La alcaldía local realizó 24 actuaciones administrativas terminadas hasta la primera instancia.</t>
  </si>
  <si>
    <t>La alcaldía local realizó 3actuaciones administrativas terminadas hasta la primera instancia.</t>
  </si>
  <si>
    <t>La alcaldía local realizó 18 actuaciones administrativas terminadas hasta la primera instancia.</t>
  </si>
  <si>
    <t>14</t>
  </si>
  <si>
    <t>Realizar 61 operativos de inspección, vigilancia y control en materia de integridad del espacio público</t>
  </si>
  <si>
    <t>Acciones de control u operativos en materia de  integridad del espacio publico</t>
  </si>
  <si>
    <t>Número de acciones de control u operativos en materia de  integridad del espacio publico</t>
  </si>
  <si>
    <t>Acciones de control u operativos</t>
  </si>
  <si>
    <t>Formatos de evidencia de reunión diligenciados de los operativos realizados en materia de integridad del espacio público</t>
  </si>
  <si>
    <t>Registros de operativos Alcaldía Local</t>
  </si>
  <si>
    <t xml:space="preserve">Se realizó 1 operativo de inspección, vigilancia y control en materia de integridad del espacio público de los 12 que se tenían programados (18 de febrero). </t>
  </si>
  <si>
    <t>Actas de Operativo</t>
  </si>
  <si>
    <t>Se realizaron 44 operativo de inspección, vigilancia y control en materia de integridad del espacio público.</t>
  </si>
  <si>
    <t>Se realizaron 12 operativo de inspección, vigilancia y control en materia de integridad del espacio público de los 18 que se tenían programados con un porcentaje de cumplimiento del 66,67%.</t>
  </si>
  <si>
    <t>ACTAS OPERATIVOS 3ER TRIMESTRE</t>
  </si>
  <si>
    <t>Se realizan 31 operativos de IVC espacio publico dentro del periodo comprendido entre el mes de octubre y el mes de diciembre.</t>
  </si>
  <si>
    <t>Actas Operativos de inspección, vigilancia y control en materia de integridad del espacio público</t>
  </si>
  <si>
    <t>15</t>
  </si>
  <si>
    <t>Realizar 90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</si>
  <si>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</si>
  <si>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</si>
  <si>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</si>
  <si>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Se realizaron 38 operativos de inspección, vigilancia y control en materia de actividad económica, de los 15 que se tenían programados, con un porcentaje de cumplimiento del 100%.</t>
  </si>
  <si>
    <t>Se realizaron 107 operativos de inspección, vigilancia y control en materia de actividad económica.</t>
  </si>
  <si>
    <t>Se realizaron 50 operativos de inspección, vigilancia y control en materia de actividad económica de los 30 que se tenían programados con un porcentaje de cumplimiento del 100%.</t>
  </si>
  <si>
    <t>Se realizan 29 operativos de IVC actividad economica dentro del periodo comprendido entre el mes de octubre y el mes de diciembre.</t>
  </si>
  <si>
    <t>Actas Operativos de inspección, vigilancia y control en materia de actividad económica</t>
  </si>
  <si>
    <t>16</t>
  </si>
  <si>
    <t>Realizar 58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</si>
  <si>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</si>
  <si>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</si>
  <si>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</si>
  <si>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Se desarrollarón ocho 8 operativos de IVC en el marco del cumplimiento del decreto 014 del 2023, cambuches, establecimientos comerciales y puntos criticos de residuos solidos duarante el 1 er trismestre del 2024.</t>
  </si>
  <si>
    <t>Se desarrollarón ocho 14 operativos de IVC en el marco del cumplimiento del decreto 014 del 2023, cambuches, establecimientos comerciales y puntos criticos de residuos solidos duarante el II trismestre del 2024.</t>
  </si>
  <si>
    <t>Se desarrollarón 26 operativos de IVC en el marco del cumplimiento del decreto 014 del 2023, cambuches, establecimientos comerciales y puntos criticos de residuos solidos duarante el III trismestre del 2024.</t>
  </si>
  <si>
    <t>Se desarrollarón 29 operativos de IVC en el marco del cumplimiento del decreto 014 del 2023, cambuches, establecimientos comerciales y puntos criticos de residuos solidos duarante el III trismestre del 2024.</t>
  </si>
  <si>
    <t>Actas Operativos de inspección, vigilancia y control en materia de actividad ambiental</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</si>
  <si>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</si>
  <si>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</si>
  <si>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</si>
  <si>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</si>
  <si>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</si>
  <si>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</si>
  <si>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</si>
  <si>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</si>
  <si>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2023</t>
  </si>
  <si>
    <t xml:space="preserve">Constante </t>
  </si>
  <si>
    <t>Porcentaje de buenas prácticas ambientales implementadas</t>
  </si>
  <si>
    <t>No programada</t>
  </si>
  <si>
    <t xml:space="preserve">Eficacia </t>
  </si>
  <si>
    <t>Reporte de resultados de medición de los criterios ambientales</t>
  </si>
  <si>
    <t>Herramienta Oficina Asesora de Planeación</t>
  </si>
  <si>
    <t>Alcaldía local</t>
  </si>
  <si>
    <t>Oficina Asesora de Planeación Institucional - Equipo de gestión ambiental</t>
  </si>
  <si>
    <t>No programada para el trimestre</t>
  </si>
  <si>
    <t xml:space="preserve">La calificación se otorga teniendo en cuenta los siguientes parámetros:  
*Inspección ambiental ( ponderación 60%): obtuvo en inspección ambiental del 24 de junio de 2024, una calificación del 63%
*Indicadores agua, energía ( ponderación 20%):  reportes de energía hasta el mes de mayo de 2024 y de agua hasta el mes de junio de 2024 
* Reporte consumo de papel ( ponderación 10%): reporte hasta el mes de mayo de 2024  
*Reporte ciclistas ( ponderación 10%): reporte hasta el mes de junio de 2024  </t>
  </si>
  <si>
    <t xml:space="preserve">Reporte meta ambiental </t>
  </si>
  <si>
    <t xml:space="preserve">Merta no programada </t>
  </si>
  <si>
    <t>La calificación se otorga teniendo en cuenta los siguientes parámetros:  
*Inspección ambiental ( ponderación 60%): obtuvo en inspección ambiental del 04 de diciembre de 2024 una calificación del 75%
*Indicadores agua, energía ( ponderación 20%): reportes de energía hasta el mes de noviembre  de 2024 y de agua hasta el mes de octubre de 2024
* Reporte consumo de papel ( ponderación 10%):  reporte hasta el mes de noviembre de 2024
*Reporte ciclistas ( ponderación 10%):  reporte hasta el mes de noviembre de 2024</t>
  </si>
  <si>
    <t xml:space="preserve">Reporte meta ambiental OAP </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</si>
  <si>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</si>
  <si>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</si>
  <si>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</si>
  <si>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</si>
  <si>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2023</t>
  </si>
  <si>
    <t>Porcentaje de planes de mejora sin vencimientos</t>
  </si>
  <si>
    <t>Reporte de acciones de mejora sin vencimiento</t>
  </si>
  <si>
    <t>MIMEC - SIG</t>
  </si>
  <si>
    <t>Oficina Asesora de Planeación Institucional - Equipo de planeación institucional y sectorial</t>
  </si>
  <si>
    <t>La alcaldía local presenta 7 acciones de mejora vencidas de las 25 acciones abiertas</t>
  </si>
  <si>
    <t>Reporte MIMEC</t>
  </si>
  <si>
    <t xml:space="preserve">La alcaldía local cuenta con 8 acciones de mejora vencidas de las 24 acciones de mejora abiertas, lo que representa una ejecución de la meta del 66,67%. </t>
  </si>
  <si>
    <t>Reporte meta MIMEC</t>
  </si>
  <si>
    <t xml:space="preserve">La alcaldía local cuenta con 9 acciones de mejora vencidas de las 24 acciones de mejora abiertas, lo que representa una ejecución de la meta del 62,50%. </t>
  </si>
  <si>
    <t>Reporte MIMEC  DE LA OAP III TRIMESTRE</t>
  </si>
  <si>
    <t xml:space="preserve">La alcaldía local cuenta con 9 acciones de mejora vencidas de las 24 acciones de mejora abiertas, lo que representa una ejecución de la meta del 62,50__%. </t>
  </si>
  <si>
    <t xml:space="preserve">Reporte MIMEC OAP </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</si>
  <si>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</si>
  <si>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</si>
  <si>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</si>
  <si>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</si>
  <si>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</si>
  <si>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Porcentaje de requisitos cumplidos</t>
  </si>
  <si>
    <t>Reporte de actualización de la información en la página web de la alcaldía local</t>
  </si>
  <si>
    <t>Página Web Alcaldía Local</t>
  </si>
  <si>
    <t>Oficina Asesora de Comunicaciones</t>
  </si>
  <si>
    <t>No. de requisitos de la Resolución 1519 de 2020 de MINTIC de publicación de la información en la página web cumplidos</t>
  </si>
  <si>
    <t xml:space="preserve">Reporte meta ofcina Asesora de comunicaciones </t>
  </si>
  <si>
    <t>Reporte de la actualización de la información en la página web de la alcaldía local</t>
  </si>
  <si>
    <t xml:space="preserve">Rta radicado No 20241400319663 de la Oficina de Comunicaciones  </t>
  </si>
  <si>
    <t>No. de requisitos de la Resolución 1519 de 2020 de MIN</t>
  </si>
  <si>
    <t>MT4</t>
  </si>
  <si>
    <t>Participar del 100% de las capacitaciones que se realicen por parte de la Oficina Asesora de Planeación relacionadas con el Modelo Integrado de Planeación y Gestión</t>
  </si>
  <si>
    <t>Porcentaje de partipación en capacitaciones</t>
  </si>
  <si>
    <t>(Número de capacitaciones en las que se participó la alcaldía local / Número de capacitaciones convocadas) *100</t>
  </si>
  <si>
    <t>Registro de asistencia y presentación realizada</t>
  </si>
  <si>
    <t>La alcaldía local asistió a la capacitación realizada por la Oficina Asesora de Planeación sobre el sistema de gestión y el modelo integrado de Planeación y Gestión MIPG, realizada el día 13 de marzo de 2024, en el auditorio de la Localidad de Barrios Unidos</t>
  </si>
  <si>
    <t>Listado de asistencia y presentación</t>
  </si>
  <si>
    <t>Listado de asistencia del dia 16 de septiembre de 2024</t>
  </si>
  <si>
    <t xml:space="preserve">Listado de asistencia </t>
  </si>
  <si>
    <t>MT5</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</si>
  <si>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</si>
  <si>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</si>
  <si>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</si>
  <si>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Líder del proceso</t>
  </si>
  <si>
    <t xml:space="preserve">La alcaldia local  desarrollo la actividad el dia 18 de junio </t>
  </si>
  <si>
    <t xml:space="preserve">Listado de asistencia y PPT </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</si>
  <si>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</si>
  <si>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</si>
  <si>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</si>
  <si>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2023 tipificadas y registradas como Derechos de Petición en el aplicativo Bogotá te Escucha y gestor documental ORFEO.</t>
  </si>
  <si>
    <t>Porcentaje de requerimientos ciudadanos con respuesta definitiva</t>
  </si>
  <si>
    <t>(No. de respuestas efectuadas / No. requerimientos instaurados antes del 31 de diciembre 2023 pendientes de gestionar) X 100</t>
  </si>
  <si>
    <t>Peticiones pendientes por gestionar al 31 de diciembre de  2023</t>
  </si>
  <si>
    <t>Porcentaje de requerimientos ciudadanos gestionados con respuesta definitiva</t>
  </si>
  <si>
    <t>Reporte de peticiones ciudadanas gestionadas  (con respuesta definitiva o traslado por competencia)</t>
  </si>
  <si>
    <t xml:space="preserve">Reporte Sistema Distrital de Gestión de Peticiones Ciudadanas - Bogotá te  Escucha </t>
  </si>
  <si>
    <t>Subsecretaria de Gestión Institucional - Proceso Servicio de Atención a la Ciudadanía</t>
  </si>
  <si>
    <t>Lal alcaldía local logró la atención del 100% de requerimientos ciudadanos asignados a 31 de diciembre de 2023, registrados y tipificados como Derechos de Petición en el aplicativo Bogotá te Escucha y gestor documental ORFEO.</t>
  </si>
  <si>
    <t>Memorando SGI 20244600114073</t>
  </si>
  <si>
    <t>MT7</t>
  </si>
  <si>
    <t xml:space="preserve">
Gestionar oportunamente el 100% de los requerimientos  que se tipifiquen como derecho de petición ciudadano en los aplicativos Bogotá Te Escucha y  ORFEO, que  sean asignados a la Alcaldía Local durante la vigencia 2024.
</t>
  </si>
  <si>
    <t>Porcentaje de requerimientos ciudadanos  gestionados dentro del término de ley.</t>
  </si>
  <si>
    <t>(No. de peticiones gestionadas en los términos de ley / No. Requerimientos recibidos en la vigencia 2024 que deben tener respuesta) X 100</t>
  </si>
  <si>
    <t>Porcentaje de requerimientos ciudadanos gestionados</t>
  </si>
  <si>
    <t>Eficiencia</t>
  </si>
  <si>
    <t>Reporte de peticiones ciudadanas gestionadas (con respuesta definitiva o traslado por competencia)</t>
  </si>
  <si>
    <t>El proceso cumplió oportunamente con la atención de 60 requerimientos registrados y tipificados como Derechos de Petición en el aplicativo Bogotá te Escucha y gestor documental ORFEO durante la vigencia 2024.</t>
  </si>
  <si>
    <t xml:space="preserve"> El proceso cumplió oportunamente con la atención de 77  de los  88  requerimientos registrados y tipificados como Derechos de Petición en el aplicativo Bogotá te Escucha y gestor documental ORFEO durante la vigencia 2024.</t>
  </si>
  <si>
    <t>Respuesta a requerimientos ciudadanos Radicado No. 20244600214423</t>
  </si>
  <si>
    <t>la alcaldia local dio respuesta a 56 de los 62 requerimientos instaurados para el periodo</t>
  </si>
  <si>
    <t>Radicado No. 20244600316223</t>
  </si>
  <si>
    <t>Total metas transversales (20%)</t>
  </si>
  <si>
    <t xml:space="preserve">Total plan de gestión </t>
  </si>
  <si>
    <t xml:space="preserve">la alcaldia realizo la actividad programada para el periodo </t>
  </si>
  <si>
    <t>Listado de asistencia y ppt</t>
  </si>
  <si>
    <t xml:space="preserve">La alcaldia local atendio y dio respuesta a los requerimientos instaurados  en el periodo </t>
  </si>
  <si>
    <t>Según radicado No 20254600001173</t>
  </si>
  <si>
    <t xml:space="preserve">100% de cumplimiento de la meta programada </t>
  </si>
  <si>
    <t xml:space="preserve">92,12% de cumplimiento de la meta programada </t>
  </si>
  <si>
    <t xml:space="preserve">36,04% de cumplimiento de la meta programada </t>
  </si>
  <si>
    <t xml:space="preserve">43,50% de cumplimiento de la meta programada </t>
  </si>
  <si>
    <t xml:space="preserve">74,07% de cumplimiento de la meta programada </t>
  </si>
  <si>
    <t xml:space="preserve">24,10% de cumplimiento de la meta programada </t>
  </si>
  <si>
    <t>100% de cumplimiento de la meta pro</t>
  </si>
  <si>
    <t>88,36% de cumplimiento de la meta pro</t>
  </si>
  <si>
    <t>65,92% de cumplimiento de la meta pro</t>
  </si>
  <si>
    <t>Para el cuarto   trimestre de la vigencia 2024, el Plan de Gestión de la Alcaldía Local alcanzó un nivel de desempeño del 90,20% y del 87,19% acumulado para la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</si>
</sst>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17"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70C0"/>
      <name val="Calibri Light"/>
      <family val="2"/>
    </font>
    <font>
      <sz val="11"/>
      <color rgb="FF000000"/>
      <name val="Calibri Light"/>
      <family val="2"/>
      <scheme val="major"/>
    </font>
    <font>
      <b/>
      <sz val="11"/>
      <color rgb="FF000000"/>
      <name val="Calibri Light"/>
      <family val="2"/>
      <scheme val="major"/>
    </font>
    <font>
      <b/>
      <u/>
      <sz val="11"/>
      <color theme="1"/>
      <name val="Calibri Light"/>
      <family val="2"/>
      <scheme val="major"/>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38">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6" fillId="3" borderId="1" xfId="0" applyFont="1" applyFill="1" applyBorder="1" applyAlignment="1">
      <alignment wrapText="1"/>
    </xf>
    <xf numFmtId="0" fontId="8" fillId="3" borderId="1" xfId="0" applyFont="1" applyFill="1" applyBorder="1" applyAlignment="1">
      <alignment wrapText="1"/>
    </xf>
    <xf numFmtId="9" fontId="8"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0" borderId="1" xfId="2" applyNumberFormat="1" applyFont="1" applyBorder="1" applyAlignment="1">
      <alignment horizontal="justify" vertical="center" wrapText="1"/>
    </xf>
    <xf numFmtId="0" fontId="13" fillId="0" borderId="11" xfId="0" applyFont="1" applyBorder="1" applyAlignment="1">
      <alignment horizontal="center" vertical="center" wrapText="1"/>
    </xf>
    <xf numFmtId="0" fontId="13" fillId="0" borderId="11" xfId="0" applyFont="1" applyBorder="1" applyAlignment="1">
      <alignment horizontal="left" vertical="center" wrapText="1"/>
    </xf>
    <xf numFmtId="9" fontId="13" fillId="0" borderId="11" xfId="0" applyNumberFormat="1" applyFont="1" applyBorder="1" applyAlignment="1">
      <alignment horizontal="left" vertical="center" wrapText="1"/>
    </xf>
    <xf numFmtId="0" fontId="13" fillId="0" borderId="12" xfId="0" applyFont="1" applyBorder="1" applyAlignment="1">
      <alignment horizontal="center" vertical="center" wrapText="1"/>
    </xf>
    <xf numFmtId="9" fontId="13" fillId="0" borderId="12" xfId="1" applyFont="1" applyBorder="1" applyAlignment="1">
      <alignment horizontal="center" vertical="center" wrapText="1"/>
    </xf>
    <xf numFmtId="9" fontId="13" fillId="0" borderId="1" xfId="1" applyFont="1" applyBorder="1" applyAlignment="1">
      <alignment horizontal="center" vertical="center" wrapText="1"/>
    </xf>
    <xf numFmtId="0" fontId="13" fillId="0" borderId="1" xfId="0" applyFont="1" applyBorder="1" applyAlignment="1">
      <alignment horizontal="left" vertical="center" wrapText="1"/>
    </xf>
    <xf numFmtId="0" fontId="13" fillId="0" borderId="8" xfId="0" applyFont="1" applyBorder="1" applyAlignment="1">
      <alignment horizontal="left"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64" fontId="5" fillId="0" borderId="1" xfId="1" applyNumberFormat="1" applyFont="1" applyBorder="1" applyAlignment="1">
      <alignment horizontal="justify" vertical="center" wrapText="1"/>
    </xf>
    <xf numFmtId="10" fontId="5" fillId="0" borderId="1" xfId="1" applyNumberFormat="1" applyFont="1" applyBorder="1" applyAlignment="1">
      <alignment horizontal="center" vertical="center" wrapText="1"/>
    </xf>
    <xf numFmtId="164"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0" fontId="13" fillId="0" borderId="1" xfId="0" applyFont="1" applyBorder="1" applyAlignment="1">
      <alignment horizontal="center" vertical="center" wrapText="1"/>
    </xf>
    <xf numFmtId="9" fontId="13" fillId="0" borderId="12" xfId="1" applyFont="1" applyFill="1" applyBorder="1" applyAlignment="1">
      <alignment horizontal="center" vertical="center" wrapText="1"/>
    </xf>
    <xf numFmtId="9" fontId="13" fillId="0" borderId="1" xfId="1" applyFont="1" applyFill="1" applyBorder="1" applyAlignment="1">
      <alignment horizontal="center" vertical="center" wrapText="1"/>
    </xf>
    <xf numFmtId="9" fontId="5" fillId="0" borderId="1" xfId="0" applyNumberFormat="1" applyFont="1" applyBorder="1" applyAlignment="1">
      <alignment horizontal="justify" vertical="center" wrapText="1"/>
    </xf>
    <xf numFmtId="1" fontId="5" fillId="9" borderId="1" xfId="1" applyNumberFormat="1" applyFont="1" applyFill="1" applyBorder="1" applyAlignment="1">
      <alignment horizontal="center" vertical="center" wrapText="1"/>
    </xf>
    <xf numFmtId="0" fontId="5" fillId="0" borderId="1" xfId="0" applyFont="1" applyBorder="1" applyAlignment="1">
      <alignment horizontal="left" vertical="center" wrapText="1"/>
    </xf>
    <xf numFmtId="1" fontId="5" fillId="0" borderId="1" xfId="0" applyNumberFormat="1" applyFont="1" applyBorder="1" applyAlignment="1">
      <alignment horizontal="left" vertical="center" wrapText="1"/>
    </xf>
    <xf numFmtId="1" fontId="5" fillId="0" borderId="1" xfId="1" applyNumberFormat="1" applyFont="1" applyBorder="1" applyAlignment="1">
      <alignment horizontal="justify" vertical="center" wrapText="1"/>
    </xf>
    <xf numFmtId="9" fontId="5" fillId="0" borderId="1" xfId="1" applyFont="1" applyBorder="1" applyAlignment="1">
      <alignment horizontal="center" vertical="center" wrapText="1"/>
    </xf>
    <xf numFmtId="14" fontId="1" fillId="9" borderId="1" xfId="0" applyNumberFormat="1" applyFont="1" applyFill="1" applyBorder="1" applyAlignment="1">
      <alignment horizontal="center" vertical="center" wrapText="1"/>
    </xf>
    <xf numFmtId="0" fontId="1" fillId="9" borderId="1" xfId="0" applyFont="1" applyFill="1" applyBorder="1" applyAlignment="1">
      <alignment horizontal="justify" vertical="center" wrapText="1"/>
    </xf>
    <xf numFmtId="9" fontId="1" fillId="0" borderId="1" xfId="1" applyFont="1" applyFill="1" applyBorder="1" applyAlignment="1">
      <alignment horizontal="justify" vertical="center" wrapText="1"/>
    </xf>
    <xf numFmtId="10" fontId="1" fillId="0" borderId="1" xfId="1" applyNumberFormat="1" applyFont="1" applyFill="1" applyBorder="1" applyAlignment="1">
      <alignment horizontal="justify" vertical="center" wrapText="1"/>
    </xf>
    <xf numFmtId="1" fontId="1" fillId="0" borderId="1" xfId="0" applyNumberFormat="1" applyFont="1" applyBorder="1" applyAlignment="1">
      <alignment horizontal="justify" vertical="center" wrapText="1"/>
    </xf>
    <xf numFmtId="9" fontId="1" fillId="0" borderId="1" xfId="0" applyNumberFormat="1" applyFont="1" applyBorder="1" applyAlignment="1">
      <alignment horizontal="center" vertical="center"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9" fontId="1" fillId="0" borderId="1" xfId="1" applyFont="1" applyFill="1" applyBorder="1" applyAlignment="1">
      <alignment horizontal="center" vertical="center" wrapText="1"/>
    </xf>
    <xf numFmtId="10" fontId="1" fillId="0" borderId="1" xfId="1" applyNumberFormat="1" applyFont="1" applyFill="1" applyBorder="1" applyAlignment="1">
      <alignment horizontal="center" vertical="center" wrapText="1"/>
    </xf>
    <xf numFmtId="10"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9" fontId="7" fillId="3" borderId="1" xfId="1" applyFont="1" applyFill="1" applyBorder="1" applyAlignment="1">
      <alignment horizontal="center" wrapText="1"/>
    </xf>
    <xf numFmtId="164" fontId="5" fillId="0" borderId="1" xfId="0" applyNumberFormat="1" applyFont="1" applyBorder="1" applyAlignment="1">
      <alignment horizontal="center" vertical="center" wrapText="1"/>
    </xf>
    <xf numFmtId="1" fontId="5" fillId="0" borderId="1" xfId="1" applyNumberFormat="1" applyFont="1" applyBorder="1" applyAlignment="1">
      <alignment horizontal="center" vertical="center" wrapText="1"/>
    </xf>
    <xf numFmtId="9" fontId="8" fillId="3" borderId="1" xfId="0" applyNumberFormat="1" applyFont="1" applyFill="1" applyBorder="1" applyAlignment="1">
      <alignment horizontal="center" wrapText="1"/>
    </xf>
    <xf numFmtId="0" fontId="1" fillId="0" borderId="0" xfId="0" applyFont="1" applyAlignment="1">
      <alignment horizontal="center" wrapText="1"/>
    </xf>
    <xf numFmtId="1" fontId="1" fillId="0" borderId="1" xfId="1" applyNumberFormat="1" applyFont="1" applyFill="1" applyBorder="1" applyAlignment="1">
      <alignment horizontal="center" vertical="center" wrapText="1"/>
    </xf>
    <xf numFmtId="1" fontId="5"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164" fontId="5" fillId="0" borderId="1" xfId="1"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10" fontId="7" fillId="3" borderId="1" xfId="1" applyNumberFormat="1" applyFont="1" applyFill="1" applyBorder="1" applyAlignment="1">
      <alignment horizontal="center" wrapText="1"/>
    </xf>
    <xf numFmtId="10" fontId="7" fillId="3" borderId="1" xfId="0" applyNumberFormat="1" applyFont="1" applyFill="1" applyBorder="1" applyAlignment="1">
      <alignment horizontal="center" wrapText="1"/>
    </xf>
    <xf numFmtId="0" fontId="6" fillId="2" borderId="1" xfId="0" applyFont="1" applyFill="1" applyBorder="1" applyAlignment="1">
      <alignment wrapText="1"/>
    </xf>
    <xf numFmtId="0" fontId="7" fillId="2" borderId="1" xfId="0" applyFont="1" applyFill="1" applyBorder="1" applyAlignment="1">
      <alignment wrapText="1"/>
    </xf>
    <xf numFmtId="9" fontId="6" fillId="2" borderId="1" xfId="1" applyFont="1" applyFill="1" applyBorder="1" applyAlignment="1">
      <alignment wrapText="1"/>
    </xf>
    <xf numFmtId="9" fontId="6" fillId="2" borderId="1" xfId="1" applyFont="1" applyFill="1" applyBorder="1" applyAlignment="1">
      <alignment horizontal="center" wrapText="1"/>
    </xf>
    <xf numFmtId="10" fontId="7" fillId="2" borderId="1" xfId="0" applyNumberFormat="1" applyFont="1" applyFill="1" applyBorder="1" applyAlignment="1">
      <alignment horizontal="center" wrapText="1"/>
    </xf>
    <xf numFmtId="10" fontId="1" fillId="0" borderId="1" xfId="1" applyNumberFormat="1" applyFont="1" applyBorder="1" applyAlignment="1">
      <alignment horizontal="justify" vertical="center" wrapText="1"/>
    </xf>
    <xf numFmtId="164" fontId="1" fillId="0" borderId="1" xfId="1" applyNumberFormat="1" applyFont="1" applyBorder="1" applyAlignment="1">
      <alignment horizontal="justify" vertical="center" wrapText="1"/>
    </xf>
    <xf numFmtId="1" fontId="1" fillId="0" borderId="1" xfId="1" applyNumberFormat="1" applyFont="1" applyBorder="1" applyAlignment="1">
      <alignment horizontal="justify" vertical="center" wrapText="1"/>
    </xf>
    <xf numFmtId="164" fontId="1" fillId="0" borderId="1" xfId="0" applyNumberFormat="1" applyFont="1" applyBorder="1" applyAlignment="1">
      <alignment horizontal="center" vertical="center" wrapText="1"/>
    </xf>
    <xf numFmtId="10" fontId="7" fillId="3" borderId="1" xfId="1" applyNumberFormat="1" applyFont="1" applyFill="1" applyBorder="1" applyAlignment="1">
      <alignment wrapText="1"/>
    </xf>
    <xf numFmtId="10" fontId="7" fillId="3" borderId="1" xfId="0" applyNumberFormat="1" applyFont="1" applyFill="1" applyBorder="1" applyAlignment="1">
      <alignment wrapText="1"/>
    </xf>
    <xf numFmtId="164" fontId="7" fillId="2" borderId="1" xfId="0" applyNumberFormat="1" applyFont="1" applyFill="1" applyBorder="1" applyAlignment="1">
      <alignment wrapText="1"/>
    </xf>
    <xf numFmtId="164" fontId="5" fillId="9" borderId="1" xfId="0" applyNumberFormat="1" applyFont="1" applyFill="1" applyBorder="1" applyAlignment="1">
      <alignment horizontal="justify" vertical="center" wrapText="1"/>
    </xf>
    <xf numFmtId="10" fontId="5" fillId="9" borderId="1" xfId="1" applyNumberFormat="1" applyFont="1" applyFill="1" applyBorder="1" applyAlignment="1">
      <alignment horizontal="center" vertical="center" wrapText="1"/>
    </xf>
    <xf numFmtId="10" fontId="7" fillId="2" borderId="1" xfId="0" applyNumberFormat="1" applyFont="1" applyFill="1" applyBorder="1" applyAlignment="1">
      <alignment wrapText="1"/>
    </xf>
    <xf numFmtId="164" fontId="1" fillId="0" borderId="1" xfId="0" applyNumberFormat="1" applyFont="1" applyBorder="1" applyAlignment="1">
      <alignment horizontal="justify"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4" fillId="9" borderId="1" xfId="0" applyFont="1" applyFill="1" applyBorder="1" applyAlignment="1">
      <alignment horizontal="justify" vertical="center" wrapText="1"/>
    </xf>
    <xf numFmtId="0" fontId="1" fillId="9" borderId="1" xfId="0" applyFont="1" applyFill="1" applyBorder="1" applyAlignment="1">
      <alignment horizontal="justify" vertical="center" wrapText="1"/>
    </xf>
    <xf numFmtId="0" fontId="1" fillId="9" borderId="1" xfId="0" applyFont="1" applyFill="1" applyBorder="1" applyAlignment="1">
      <alignment horizontal="left"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9" fontId="2" fillId="5" borderId="5" xfId="1" applyFont="1" applyFill="1" applyBorder="1" applyAlignment="1">
      <alignment horizontal="center" vertical="center" wrapText="1"/>
    </xf>
    <xf numFmtId="9" fontId="2" fillId="5" borderId="6" xfId="1" applyFont="1" applyFill="1" applyBorder="1" applyAlignment="1">
      <alignment horizontal="center" vertical="center" wrapText="1"/>
    </xf>
    <xf numFmtId="9" fontId="2" fillId="5" borderId="7" xfId="1" applyFont="1" applyFill="1" applyBorder="1" applyAlignment="1">
      <alignment horizontal="center" vertical="center" wrapText="1"/>
    </xf>
    <xf numFmtId="9" fontId="2" fillId="5" borderId="8" xfId="1" applyFont="1" applyFill="1" applyBorder="1" applyAlignment="1">
      <alignment horizontal="center" vertical="center" wrapText="1"/>
    </xf>
    <xf numFmtId="9" fontId="2" fillId="5" borderId="9" xfId="1" applyFont="1" applyFill="1" applyBorder="1" applyAlignment="1">
      <alignment horizontal="center" vertical="center" wrapText="1"/>
    </xf>
    <xf numFmtId="9" fontId="2" fillId="5" borderId="10" xfId="1"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colors>
    <mruColors>
      <color rgb="FFF5A9EC"/>
      <color rgb="FFF299E8"/>
      <color rgb="FFEB73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40"/>
  <sheetViews>
    <sheetView tabSelected="1" topLeftCell="P37" zoomScale="80" zoomScaleNormal="80" workbookViewId="0">
      <selection activeCell="U2" sqref="U2"/>
    </sheetView>
  </sheetViews>
  <sheetFormatPr baseColWidth="10" defaultColWidth="10.85546875" defaultRowHeight="15" x14ac:dyDescent="0.2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71" hidden="1" customWidth="1"/>
    <col min="25" max="25" width="40.28515625" style="1" hidden="1" customWidth="1"/>
    <col min="26" max="26" width="19.28515625" style="1" hidden="1" customWidth="1"/>
    <col min="27" max="29" width="16.5703125" style="1" hidden="1" customWidth="1"/>
    <col min="30" max="30" width="33.42578125" style="1" hidden="1" customWidth="1"/>
    <col min="31" max="34" width="16.5703125" style="1" hidden="1" customWidth="1"/>
    <col min="35" max="35" width="43.7109375" style="1" hidden="1" customWidth="1"/>
    <col min="36" max="36" width="16.5703125" style="1" hidden="1" customWidth="1"/>
    <col min="37" max="38" width="22" style="1" customWidth="1"/>
    <col min="39" max="39" width="16.5703125" style="1" customWidth="1"/>
    <col min="40" max="40" width="34.85546875" style="1" customWidth="1"/>
    <col min="41" max="41" width="16.5703125" style="1" customWidth="1"/>
    <col min="42" max="43" width="16.5703125" style="71" customWidth="1"/>
    <col min="44" max="44" width="21.5703125" style="71" customWidth="1"/>
    <col min="45" max="45" width="39.42578125" style="1" customWidth="1"/>
    <col min="46" max="16384" width="10.85546875" style="1"/>
  </cols>
  <sheetData>
    <row r="1" spans="1:45" s="28" customFormat="1" ht="70.5" customHeight="1" x14ac:dyDescent="0.25">
      <c r="A1" s="102" t="s">
        <v>0</v>
      </c>
      <c r="B1" s="103"/>
      <c r="C1" s="103"/>
      <c r="D1" s="103"/>
      <c r="E1" s="103"/>
      <c r="F1" s="103"/>
      <c r="G1" s="103"/>
      <c r="H1" s="103"/>
      <c r="I1" s="103"/>
      <c r="J1" s="103"/>
      <c r="K1" s="103"/>
      <c r="L1" s="104" t="s">
        <v>1</v>
      </c>
      <c r="M1" s="104"/>
      <c r="N1" s="104"/>
      <c r="O1" s="104"/>
      <c r="P1" s="104"/>
      <c r="V1" s="61"/>
      <c r="W1" s="61"/>
      <c r="X1" s="61"/>
      <c r="AP1" s="61"/>
      <c r="AQ1" s="61"/>
      <c r="AR1" s="61"/>
    </row>
    <row r="2" spans="1:45" s="30" customFormat="1" ht="23.45" customHeight="1" x14ac:dyDescent="0.25">
      <c r="A2" s="106" t="s">
        <v>2</v>
      </c>
      <c r="B2" s="107"/>
      <c r="C2" s="107"/>
      <c r="D2" s="107"/>
      <c r="E2" s="107"/>
      <c r="F2" s="107"/>
      <c r="G2" s="107"/>
      <c r="H2" s="107"/>
      <c r="I2" s="107"/>
      <c r="J2" s="107"/>
      <c r="K2" s="107"/>
      <c r="L2" s="29"/>
      <c r="M2" s="29"/>
      <c r="N2" s="29"/>
      <c r="O2" s="29"/>
      <c r="P2" s="29"/>
      <c r="V2" s="62"/>
      <c r="W2" s="62"/>
      <c r="X2" s="62"/>
      <c r="AP2" s="62"/>
      <c r="AQ2" s="62"/>
      <c r="AR2" s="62"/>
    </row>
    <row r="3" spans="1:45" s="28" customFormat="1" x14ac:dyDescent="0.25">
      <c r="V3" s="61"/>
      <c r="W3" s="61"/>
      <c r="X3" s="61"/>
      <c r="AP3" s="61"/>
      <c r="AQ3" s="61"/>
      <c r="AR3" s="61"/>
    </row>
    <row r="4" spans="1:45" s="28" customFormat="1" ht="29.1" customHeight="1" x14ac:dyDescent="0.25">
      <c r="F4" s="96" t="s">
        <v>3</v>
      </c>
      <c r="G4" s="97"/>
      <c r="H4" s="97"/>
      <c r="I4" s="97"/>
      <c r="J4" s="97"/>
      <c r="K4" s="98"/>
      <c r="V4" s="61"/>
      <c r="W4" s="61"/>
      <c r="X4" s="61"/>
      <c r="AP4" s="61"/>
      <c r="AQ4" s="61"/>
      <c r="AR4" s="61"/>
    </row>
    <row r="5" spans="1:45" s="28" customFormat="1" ht="15" customHeight="1" x14ac:dyDescent="0.25">
      <c r="F5" s="2" t="s">
        <v>4</v>
      </c>
      <c r="G5" s="2" t="s">
        <v>5</v>
      </c>
      <c r="H5" s="96" t="s">
        <v>6</v>
      </c>
      <c r="I5" s="97"/>
      <c r="J5" s="97"/>
      <c r="K5" s="98"/>
      <c r="V5" s="61"/>
      <c r="W5" s="61"/>
      <c r="X5" s="61"/>
      <c r="AP5" s="61"/>
      <c r="AQ5" s="61"/>
      <c r="AR5" s="61"/>
    </row>
    <row r="6" spans="1:45" s="28" customFormat="1" x14ac:dyDescent="0.25">
      <c r="F6" s="27">
        <v>1</v>
      </c>
      <c r="G6" s="55" t="s">
        <v>7</v>
      </c>
      <c r="H6" s="99" t="s">
        <v>8</v>
      </c>
      <c r="I6" s="100"/>
      <c r="J6" s="100"/>
      <c r="K6" s="100"/>
      <c r="V6" s="61"/>
      <c r="W6" s="61"/>
      <c r="X6" s="61"/>
      <c r="AP6" s="61"/>
      <c r="AQ6" s="61"/>
      <c r="AR6" s="61"/>
    </row>
    <row r="7" spans="1:45" s="28" customFormat="1" ht="63" customHeight="1" x14ac:dyDescent="0.25">
      <c r="F7" s="27">
        <v>2</v>
      </c>
      <c r="G7" s="27" t="s">
        <v>9</v>
      </c>
      <c r="H7" s="100" t="s">
        <v>10</v>
      </c>
      <c r="I7" s="100"/>
      <c r="J7" s="100"/>
      <c r="K7" s="100"/>
      <c r="V7" s="61"/>
      <c r="W7" s="61"/>
      <c r="X7" s="61"/>
      <c r="AP7" s="61"/>
      <c r="AQ7" s="61"/>
      <c r="AR7" s="61"/>
    </row>
    <row r="8" spans="1:45" s="28" customFormat="1" ht="32.25" customHeight="1" x14ac:dyDescent="0.25">
      <c r="F8" s="27">
        <v>3</v>
      </c>
      <c r="G8" s="27" t="s">
        <v>11</v>
      </c>
      <c r="H8" s="100" t="s">
        <v>12</v>
      </c>
      <c r="I8" s="100"/>
      <c r="J8" s="100"/>
      <c r="K8" s="100"/>
      <c r="V8" s="61"/>
      <c r="W8" s="61"/>
      <c r="X8" s="61"/>
      <c r="AP8" s="61"/>
      <c r="AQ8" s="61"/>
      <c r="AR8" s="61"/>
    </row>
    <row r="9" spans="1:45" s="28" customFormat="1" ht="53.25" customHeight="1" x14ac:dyDescent="0.25">
      <c r="F9" s="27">
        <v>4</v>
      </c>
      <c r="G9" s="27" t="s">
        <v>13</v>
      </c>
      <c r="H9" s="101" t="s">
        <v>14</v>
      </c>
      <c r="I9" s="101"/>
      <c r="J9" s="101"/>
      <c r="K9" s="101"/>
      <c r="V9" s="61"/>
      <c r="W9" s="61"/>
      <c r="X9" s="61"/>
      <c r="AP9" s="61"/>
      <c r="AQ9" s="61"/>
      <c r="AR9" s="61"/>
    </row>
    <row r="10" spans="1:45" s="28" customFormat="1" ht="53.25" customHeight="1" x14ac:dyDescent="0.25">
      <c r="F10" s="27">
        <v>5</v>
      </c>
      <c r="G10" s="27" t="s">
        <v>15</v>
      </c>
      <c r="H10" s="101" t="s">
        <v>343</v>
      </c>
      <c r="I10" s="101"/>
      <c r="J10" s="101"/>
      <c r="K10" s="101"/>
      <c r="V10" s="61"/>
      <c r="W10" s="61"/>
      <c r="X10" s="61"/>
      <c r="AP10" s="61"/>
      <c r="AQ10" s="61"/>
      <c r="AR10" s="61"/>
    </row>
    <row r="11" spans="1:45" s="28" customFormat="1" x14ac:dyDescent="0.25">
      <c r="V11" s="61"/>
      <c r="W11" s="61"/>
      <c r="X11" s="61"/>
      <c r="AP11" s="61"/>
      <c r="AQ11" s="61"/>
      <c r="AR11" s="61"/>
    </row>
    <row r="12" spans="1:45" ht="14.45" customHeight="1" x14ac:dyDescent="0.25">
      <c r="A12" s="95" t="s">
        <v>16</v>
      </c>
      <c r="B12" s="95"/>
      <c r="C12" s="95" t="s">
        <v>17</v>
      </c>
      <c r="D12" s="95" t="s">
        <v>18</v>
      </c>
      <c r="E12" s="95"/>
      <c r="F12" s="95"/>
      <c r="G12" s="105" t="s">
        <v>19</v>
      </c>
      <c r="H12" s="105"/>
      <c r="I12" s="105"/>
      <c r="J12" s="105"/>
      <c r="K12" s="105"/>
      <c r="L12" s="105"/>
      <c r="M12" s="105"/>
      <c r="N12" s="105"/>
      <c r="O12" s="105"/>
      <c r="P12" s="105"/>
      <c r="Q12" s="105"/>
      <c r="R12" s="95" t="s">
        <v>20</v>
      </c>
      <c r="S12" s="95"/>
      <c r="T12" s="95"/>
      <c r="U12" s="95"/>
      <c r="V12" s="108" t="s">
        <v>21</v>
      </c>
      <c r="W12" s="109"/>
      <c r="X12" s="109"/>
      <c r="Y12" s="109"/>
      <c r="Z12" s="110"/>
      <c r="AA12" s="114" t="s">
        <v>22</v>
      </c>
      <c r="AB12" s="115"/>
      <c r="AC12" s="115"/>
      <c r="AD12" s="115"/>
      <c r="AE12" s="116"/>
      <c r="AF12" s="120" t="s">
        <v>23</v>
      </c>
      <c r="AG12" s="121"/>
      <c r="AH12" s="121"/>
      <c r="AI12" s="121"/>
      <c r="AJ12" s="122"/>
      <c r="AK12" s="126" t="s">
        <v>24</v>
      </c>
      <c r="AL12" s="127"/>
      <c r="AM12" s="127"/>
      <c r="AN12" s="127"/>
      <c r="AO12" s="128"/>
      <c r="AP12" s="132" t="s">
        <v>25</v>
      </c>
      <c r="AQ12" s="133"/>
      <c r="AR12" s="133"/>
      <c r="AS12" s="134"/>
    </row>
    <row r="13" spans="1:45" ht="14.45" customHeight="1" x14ac:dyDescent="0.25">
      <c r="A13" s="95"/>
      <c r="B13" s="95"/>
      <c r="C13" s="95"/>
      <c r="D13" s="95"/>
      <c r="E13" s="95"/>
      <c r="F13" s="95"/>
      <c r="G13" s="105"/>
      <c r="H13" s="105"/>
      <c r="I13" s="105"/>
      <c r="J13" s="105"/>
      <c r="K13" s="105"/>
      <c r="L13" s="105"/>
      <c r="M13" s="105"/>
      <c r="N13" s="105"/>
      <c r="O13" s="105"/>
      <c r="P13" s="105"/>
      <c r="Q13" s="105"/>
      <c r="R13" s="95"/>
      <c r="S13" s="95"/>
      <c r="T13" s="95"/>
      <c r="U13" s="95"/>
      <c r="V13" s="111"/>
      <c r="W13" s="112"/>
      <c r="X13" s="112"/>
      <c r="Y13" s="112"/>
      <c r="Z13" s="113"/>
      <c r="AA13" s="117"/>
      <c r="AB13" s="118"/>
      <c r="AC13" s="118"/>
      <c r="AD13" s="118"/>
      <c r="AE13" s="119"/>
      <c r="AF13" s="123"/>
      <c r="AG13" s="124"/>
      <c r="AH13" s="124"/>
      <c r="AI13" s="124"/>
      <c r="AJ13" s="125"/>
      <c r="AK13" s="129"/>
      <c r="AL13" s="130"/>
      <c r="AM13" s="130"/>
      <c r="AN13" s="130"/>
      <c r="AO13" s="131"/>
      <c r="AP13" s="135"/>
      <c r="AQ13" s="136"/>
      <c r="AR13" s="136"/>
      <c r="AS13" s="137"/>
    </row>
    <row r="14" spans="1:45" ht="45" x14ac:dyDescent="0.25">
      <c r="A14" s="2" t="s">
        <v>26</v>
      </c>
      <c r="B14" s="2" t="s">
        <v>27</v>
      </c>
      <c r="C14" s="95"/>
      <c r="D14" s="2" t="s">
        <v>28</v>
      </c>
      <c r="E14" s="2" t="s">
        <v>29</v>
      </c>
      <c r="F14" s="2" t="s">
        <v>30</v>
      </c>
      <c r="G14" s="11" t="s">
        <v>31</v>
      </c>
      <c r="H14" s="11" t="s">
        <v>32</v>
      </c>
      <c r="I14" s="11" t="s">
        <v>33</v>
      </c>
      <c r="J14" s="11" t="s">
        <v>34</v>
      </c>
      <c r="K14" s="11" t="s">
        <v>35</v>
      </c>
      <c r="L14" s="11" t="s">
        <v>36</v>
      </c>
      <c r="M14" s="11" t="s">
        <v>37</v>
      </c>
      <c r="N14" s="11" t="s">
        <v>38</v>
      </c>
      <c r="O14" s="11" t="s">
        <v>39</v>
      </c>
      <c r="P14" s="11" t="s">
        <v>40</v>
      </c>
      <c r="Q14" s="11" t="s">
        <v>41</v>
      </c>
      <c r="R14" s="2" t="s">
        <v>42</v>
      </c>
      <c r="S14" s="2" t="s">
        <v>43</v>
      </c>
      <c r="T14" s="2" t="s">
        <v>44</v>
      </c>
      <c r="U14" s="2" t="s">
        <v>45</v>
      </c>
      <c r="V14" s="3" t="s">
        <v>46</v>
      </c>
      <c r="W14" s="3" t="s">
        <v>47</v>
      </c>
      <c r="X14" s="3" t="s">
        <v>48</v>
      </c>
      <c r="Y14" s="3" t="s">
        <v>49</v>
      </c>
      <c r="Z14" s="3" t="s">
        <v>50</v>
      </c>
      <c r="AA14" s="14" t="s">
        <v>46</v>
      </c>
      <c r="AB14" s="14" t="s">
        <v>47</v>
      </c>
      <c r="AC14" s="14" t="s">
        <v>48</v>
      </c>
      <c r="AD14" s="14" t="s">
        <v>49</v>
      </c>
      <c r="AE14" s="14" t="s">
        <v>50</v>
      </c>
      <c r="AF14" s="15" t="s">
        <v>46</v>
      </c>
      <c r="AG14" s="15" t="s">
        <v>47</v>
      </c>
      <c r="AH14" s="15" t="s">
        <v>48</v>
      </c>
      <c r="AI14" s="15" t="s">
        <v>49</v>
      </c>
      <c r="AJ14" s="15" t="s">
        <v>50</v>
      </c>
      <c r="AK14" s="16" t="s">
        <v>46</v>
      </c>
      <c r="AL14" s="16" t="s">
        <v>47</v>
      </c>
      <c r="AM14" s="16" t="s">
        <v>48</v>
      </c>
      <c r="AN14" s="16" t="s">
        <v>49</v>
      </c>
      <c r="AO14" s="16" t="s">
        <v>50</v>
      </c>
      <c r="AP14" s="4" t="s">
        <v>46</v>
      </c>
      <c r="AQ14" s="4" t="s">
        <v>47</v>
      </c>
      <c r="AR14" s="4" t="s">
        <v>48</v>
      </c>
      <c r="AS14" s="4" t="s">
        <v>49</v>
      </c>
    </row>
    <row r="15" spans="1:45" s="20" customFormat="1" ht="210" x14ac:dyDescent="0.25">
      <c r="A15" s="13">
        <v>4</v>
      </c>
      <c r="B15" s="12" t="s">
        <v>51</v>
      </c>
      <c r="C15" s="12" t="s">
        <v>52</v>
      </c>
      <c r="D15" s="17" t="s">
        <v>53</v>
      </c>
      <c r="E15" s="12" t="s">
        <v>54</v>
      </c>
      <c r="F15" s="12" t="s">
        <v>55</v>
      </c>
      <c r="G15" s="12" t="s">
        <v>56</v>
      </c>
      <c r="H15" s="12" t="s">
        <v>57</v>
      </c>
      <c r="I15" s="22" t="s">
        <v>58</v>
      </c>
      <c r="J15" s="12" t="s">
        <v>59</v>
      </c>
      <c r="K15" s="12" t="s">
        <v>60</v>
      </c>
      <c r="L15" s="23">
        <v>0</v>
      </c>
      <c r="M15" s="23">
        <v>0</v>
      </c>
      <c r="N15" s="23">
        <v>0</v>
      </c>
      <c r="O15" s="23">
        <v>0.75</v>
      </c>
      <c r="P15" s="23">
        <v>0.75</v>
      </c>
      <c r="Q15" s="12" t="s">
        <v>61</v>
      </c>
      <c r="R15" s="12" t="s">
        <v>62</v>
      </c>
      <c r="S15" s="12" t="s">
        <v>63</v>
      </c>
      <c r="T15" s="12" t="s">
        <v>64</v>
      </c>
      <c r="U15" s="12" t="s">
        <v>65</v>
      </c>
      <c r="V15" s="13" t="s">
        <v>66</v>
      </c>
      <c r="W15" s="13" t="s">
        <v>66</v>
      </c>
      <c r="X15" s="13" t="s">
        <v>66</v>
      </c>
      <c r="Y15" s="12" t="s">
        <v>67</v>
      </c>
      <c r="Z15" s="12" t="s">
        <v>66</v>
      </c>
      <c r="AA15" s="57">
        <f t="shared" ref="AA15:AA30" si="0">M15</f>
        <v>0</v>
      </c>
      <c r="AB15" s="12" t="s">
        <v>68</v>
      </c>
      <c r="AC15" s="84" t="s">
        <v>69</v>
      </c>
      <c r="AD15" s="12" t="s">
        <v>70</v>
      </c>
      <c r="AE15" s="12" t="s">
        <v>69</v>
      </c>
      <c r="AF15" s="57">
        <f t="shared" ref="AF15:AF30" si="1">N15</f>
        <v>0</v>
      </c>
      <c r="AG15" s="12" t="s">
        <v>71</v>
      </c>
      <c r="AH15" s="12" t="s">
        <v>68</v>
      </c>
      <c r="AI15" s="12" t="s">
        <v>72</v>
      </c>
      <c r="AJ15" s="12" t="s">
        <v>73</v>
      </c>
      <c r="AK15" s="57">
        <f t="shared" ref="AK15:AK30" si="2">O15</f>
        <v>0.75</v>
      </c>
      <c r="AL15" s="94">
        <v>0.79900000000000004</v>
      </c>
      <c r="AM15" s="58">
        <f>IF(AL15/AK15&gt;100%,100%,AL15/AK15)</f>
        <v>1</v>
      </c>
      <c r="AN15" s="12" t="s">
        <v>74</v>
      </c>
      <c r="AO15" s="12" t="s">
        <v>75</v>
      </c>
      <c r="AP15" s="63">
        <f t="shared" ref="AP15:AP30" si="3">P15</f>
        <v>0.75</v>
      </c>
      <c r="AQ15" s="87">
        <v>0.79</v>
      </c>
      <c r="AR15" s="64">
        <f>IF(AQ16/AP16&gt;100%,100%,AQ16/AP16)</f>
        <v>1</v>
      </c>
      <c r="AS15" s="12" t="s">
        <v>334</v>
      </c>
    </row>
    <row r="16" spans="1:45" s="20" customFormat="1" ht="285" x14ac:dyDescent="0.25">
      <c r="A16" s="13">
        <v>4</v>
      </c>
      <c r="B16" s="12" t="s">
        <v>51</v>
      </c>
      <c r="C16" s="12" t="s">
        <v>76</v>
      </c>
      <c r="D16" s="17" t="s">
        <v>77</v>
      </c>
      <c r="E16" s="12" t="s">
        <v>78</v>
      </c>
      <c r="F16" s="12" t="s">
        <v>55</v>
      </c>
      <c r="G16" s="12" t="s">
        <v>79</v>
      </c>
      <c r="H16" s="12" t="s">
        <v>80</v>
      </c>
      <c r="I16" s="12" t="s">
        <v>58</v>
      </c>
      <c r="J16" s="12" t="s">
        <v>59</v>
      </c>
      <c r="K16" s="12" t="s">
        <v>60</v>
      </c>
      <c r="L16" s="23">
        <v>0.14000000000000001</v>
      </c>
      <c r="M16" s="23">
        <v>0.27</v>
      </c>
      <c r="N16" s="23">
        <v>0.45</v>
      </c>
      <c r="O16" s="23">
        <v>0.65</v>
      </c>
      <c r="P16" s="23">
        <v>0.65</v>
      </c>
      <c r="Q16" s="12" t="s">
        <v>81</v>
      </c>
      <c r="R16" s="12" t="s">
        <v>82</v>
      </c>
      <c r="S16" s="12" t="s">
        <v>83</v>
      </c>
      <c r="T16" s="12" t="s">
        <v>64</v>
      </c>
      <c r="U16" s="12" t="s">
        <v>65</v>
      </c>
      <c r="V16" s="63">
        <f t="shared" ref="V16:V30" si="4">L16</f>
        <v>0.14000000000000001</v>
      </c>
      <c r="W16" s="64">
        <v>0.24890000000000001</v>
      </c>
      <c r="X16" s="60">
        <f t="shared" ref="X16:X30" si="5">IF(W16/V16&gt;100%,100%,W16/V16)</f>
        <v>1</v>
      </c>
      <c r="Y16" s="12" t="s">
        <v>84</v>
      </c>
      <c r="Z16" s="12" t="s">
        <v>85</v>
      </c>
      <c r="AA16" s="57">
        <f t="shared" si="0"/>
        <v>0.27</v>
      </c>
      <c r="AB16" s="85">
        <v>0.53878706941735865</v>
      </c>
      <c r="AC16" s="84">
        <f t="shared" ref="AC16:AC30" si="6">IF(AB16/AA16&gt;100%,100%,AB16/AA16)</f>
        <v>1</v>
      </c>
      <c r="AD16" s="12" t="s">
        <v>86</v>
      </c>
      <c r="AE16" s="12" t="s">
        <v>87</v>
      </c>
      <c r="AF16" s="57">
        <f t="shared" si="1"/>
        <v>0.45</v>
      </c>
      <c r="AG16" s="85">
        <v>0.76</v>
      </c>
      <c r="AH16" s="58">
        <f t="shared" ref="AH16:AH30" si="7">IF(AG16/AF16&gt;100%,100%,AG16/AF16)</f>
        <v>1</v>
      </c>
      <c r="AI16" s="12" t="s">
        <v>88</v>
      </c>
      <c r="AJ16" s="12" t="s">
        <v>73</v>
      </c>
      <c r="AK16" s="57">
        <f t="shared" si="2"/>
        <v>0.65</v>
      </c>
      <c r="AL16" s="94">
        <v>0.96599999999999997</v>
      </c>
      <c r="AM16" s="58">
        <f t="shared" ref="AM16:AM30" si="8">IF(AL16/AK16&gt;100%,100%,AL16/AK16)</f>
        <v>1</v>
      </c>
      <c r="AN16" s="12" t="s">
        <v>89</v>
      </c>
      <c r="AO16" s="12" t="s">
        <v>75</v>
      </c>
      <c r="AP16" s="63">
        <f t="shared" si="3"/>
        <v>0.65</v>
      </c>
      <c r="AQ16" s="87">
        <v>0.96599999999999997</v>
      </c>
      <c r="AR16" s="64">
        <f t="shared" ref="AR16:AR30" si="9">IF(AQ16/AP16&gt;100%,100%,AQ16/AP16)</f>
        <v>1</v>
      </c>
      <c r="AS16" s="12" t="s">
        <v>334</v>
      </c>
    </row>
    <row r="17" spans="1:45" s="20" customFormat="1" ht="150" x14ac:dyDescent="0.25">
      <c r="A17" s="13">
        <v>4</v>
      </c>
      <c r="B17" s="12" t="s">
        <v>51</v>
      </c>
      <c r="C17" s="12" t="s">
        <v>76</v>
      </c>
      <c r="D17" s="17" t="s">
        <v>90</v>
      </c>
      <c r="E17" s="12" t="s">
        <v>91</v>
      </c>
      <c r="F17" s="12" t="s">
        <v>55</v>
      </c>
      <c r="G17" s="12" t="s">
        <v>92</v>
      </c>
      <c r="H17" s="12" t="s">
        <v>93</v>
      </c>
      <c r="I17" s="12" t="s">
        <v>58</v>
      </c>
      <c r="J17" s="12" t="s">
        <v>59</v>
      </c>
      <c r="K17" s="12" t="s">
        <v>60</v>
      </c>
      <c r="L17" s="23">
        <v>0.12</v>
      </c>
      <c r="M17" s="23">
        <v>0.25</v>
      </c>
      <c r="N17" s="23">
        <v>0.43</v>
      </c>
      <c r="O17" s="23">
        <v>0.63</v>
      </c>
      <c r="P17" s="23">
        <v>0.63</v>
      </c>
      <c r="Q17" s="12" t="s">
        <v>81</v>
      </c>
      <c r="R17" s="12" t="s">
        <v>82</v>
      </c>
      <c r="S17" s="12" t="s">
        <v>83</v>
      </c>
      <c r="T17" s="12" t="s">
        <v>64</v>
      </c>
      <c r="U17" s="12" t="s">
        <v>65</v>
      </c>
      <c r="V17" s="63">
        <f t="shared" si="4"/>
        <v>0.12</v>
      </c>
      <c r="W17" s="64">
        <v>0.57110000000000005</v>
      </c>
      <c r="X17" s="60">
        <f t="shared" si="5"/>
        <v>1</v>
      </c>
      <c r="Y17" s="12" t="s">
        <v>94</v>
      </c>
      <c r="Z17" s="12" t="s">
        <v>85</v>
      </c>
      <c r="AA17" s="57">
        <f t="shared" si="0"/>
        <v>0.25</v>
      </c>
      <c r="AB17" s="85">
        <v>0.63097944201011391</v>
      </c>
      <c r="AC17" s="84">
        <f t="shared" si="6"/>
        <v>1</v>
      </c>
      <c r="AD17" s="12" t="s">
        <v>95</v>
      </c>
      <c r="AE17" s="12" t="s">
        <v>87</v>
      </c>
      <c r="AF17" s="57">
        <f t="shared" si="1"/>
        <v>0.43</v>
      </c>
      <c r="AG17" s="85">
        <v>0.68569999999999998</v>
      </c>
      <c r="AH17" s="58">
        <f t="shared" si="7"/>
        <v>1</v>
      </c>
      <c r="AI17" s="12" t="s">
        <v>96</v>
      </c>
      <c r="AJ17" s="12" t="s">
        <v>73</v>
      </c>
      <c r="AK17" s="57">
        <f t="shared" si="2"/>
        <v>0.63</v>
      </c>
      <c r="AL17" s="94">
        <v>0.79590000000000005</v>
      </c>
      <c r="AM17" s="58">
        <f t="shared" si="8"/>
        <v>1</v>
      </c>
      <c r="AN17" s="12" t="s">
        <v>97</v>
      </c>
      <c r="AO17" s="12" t="s">
        <v>75</v>
      </c>
      <c r="AP17" s="63">
        <f t="shared" si="3"/>
        <v>0.63</v>
      </c>
      <c r="AQ17" s="87">
        <v>0.79600000000000004</v>
      </c>
      <c r="AR17" s="64">
        <f t="shared" si="9"/>
        <v>1</v>
      </c>
      <c r="AS17" s="12" t="s">
        <v>334</v>
      </c>
    </row>
    <row r="18" spans="1:45" s="20" customFormat="1" ht="165" x14ac:dyDescent="0.25">
      <c r="A18" s="13">
        <v>4</v>
      </c>
      <c r="B18" s="12" t="s">
        <v>51</v>
      </c>
      <c r="C18" s="12" t="s">
        <v>76</v>
      </c>
      <c r="D18" s="17" t="s">
        <v>98</v>
      </c>
      <c r="E18" s="12" t="s">
        <v>99</v>
      </c>
      <c r="F18" s="12" t="s">
        <v>55</v>
      </c>
      <c r="G18" s="12" t="s">
        <v>100</v>
      </c>
      <c r="H18" s="12" t="s">
        <v>101</v>
      </c>
      <c r="I18" s="23" t="s">
        <v>58</v>
      </c>
      <c r="J18" s="12" t="s">
        <v>59</v>
      </c>
      <c r="K18" s="12" t="s">
        <v>60</v>
      </c>
      <c r="L18" s="23">
        <v>0.2</v>
      </c>
      <c r="M18" s="23">
        <v>0.3</v>
      </c>
      <c r="N18" s="24">
        <v>0.6</v>
      </c>
      <c r="O18" s="24">
        <v>0.96</v>
      </c>
      <c r="P18" s="23">
        <v>0.96</v>
      </c>
      <c r="Q18" s="12" t="s">
        <v>81</v>
      </c>
      <c r="R18" s="12" t="s">
        <v>82</v>
      </c>
      <c r="S18" s="12" t="s">
        <v>83</v>
      </c>
      <c r="T18" s="12" t="s">
        <v>64</v>
      </c>
      <c r="U18" s="12" t="s">
        <v>65</v>
      </c>
      <c r="V18" s="63">
        <f t="shared" si="4"/>
        <v>0.2</v>
      </c>
      <c r="W18" s="60">
        <v>0.15989999999999999</v>
      </c>
      <c r="X18" s="60">
        <f t="shared" si="5"/>
        <v>0.79949999999999988</v>
      </c>
      <c r="Y18" s="12" t="s">
        <v>102</v>
      </c>
      <c r="Z18" s="12" t="s">
        <v>85</v>
      </c>
      <c r="AA18" s="57">
        <f t="shared" si="0"/>
        <v>0.3</v>
      </c>
      <c r="AB18" s="85">
        <v>0.2333977525115967</v>
      </c>
      <c r="AC18" s="84">
        <f t="shared" si="6"/>
        <v>0.77799250837198897</v>
      </c>
      <c r="AD18" s="12" t="s">
        <v>103</v>
      </c>
      <c r="AE18" s="12" t="s">
        <v>87</v>
      </c>
      <c r="AF18" s="57">
        <f t="shared" si="1"/>
        <v>0.6</v>
      </c>
      <c r="AG18" s="85">
        <v>0.51</v>
      </c>
      <c r="AH18" s="58">
        <f t="shared" si="7"/>
        <v>0.85000000000000009</v>
      </c>
      <c r="AI18" s="12" t="s">
        <v>104</v>
      </c>
      <c r="AJ18" s="12" t="s">
        <v>73</v>
      </c>
      <c r="AK18" s="57">
        <f t="shared" si="2"/>
        <v>0.96</v>
      </c>
      <c r="AL18" s="94">
        <v>1</v>
      </c>
      <c r="AM18" s="58">
        <f t="shared" si="8"/>
        <v>1</v>
      </c>
      <c r="AN18" s="12" t="s">
        <v>105</v>
      </c>
      <c r="AO18" s="12" t="s">
        <v>75</v>
      </c>
      <c r="AP18" s="63">
        <f t="shared" si="3"/>
        <v>0.96</v>
      </c>
      <c r="AQ18" s="87">
        <v>1</v>
      </c>
      <c r="AR18" s="64">
        <f t="shared" si="9"/>
        <v>1</v>
      </c>
      <c r="AS18" s="12" t="s">
        <v>334</v>
      </c>
    </row>
    <row r="19" spans="1:45" s="20" customFormat="1" ht="315" x14ac:dyDescent="0.25">
      <c r="A19" s="13">
        <v>4</v>
      </c>
      <c r="B19" s="12" t="s">
        <v>51</v>
      </c>
      <c r="C19" s="12" t="s">
        <v>76</v>
      </c>
      <c r="D19" s="17" t="s">
        <v>106</v>
      </c>
      <c r="E19" s="12" t="s">
        <v>107</v>
      </c>
      <c r="F19" s="12" t="s">
        <v>55</v>
      </c>
      <c r="G19" s="12" t="s">
        <v>108</v>
      </c>
      <c r="H19" s="12" t="s">
        <v>109</v>
      </c>
      <c r="I19" s="23" t="s">
        <v>58</v>
      </c>
      <c r="J19" s="12" t="s">
        <v>59</v>
      </c>
      <c r="K19" s="12" t="s">
        <v>60</v>
      </c>
      <c r="L19" s="23">
        <v>0.1</v>
      </c>
      <c r="M19" s="23">
        <v>0.25</v>
      </c>
      <c r="N19" s="24">
        <v>0.35</v>
      </c>
      <c r="O19" s="24">
        <v>0.52</v>
      </c>
      <c r="P19" s="23">
        <v>0.52</v>
      </c>
      <c r="Q19" s="12" t="s">
        <v>81</v>
      </c>
      <c r="R19" s="12" t="s">
        <v>82</v>
      </c>
      <c r="S19" s="12" t="s">
        <v>83</v>
      </c>
      <c r="T19" s="12" t="s">
        <v>64</v>
      </c>
      <c r="U19" s="12" t="s">
        <v>65</v>
      </c>
      <c r="V19" s="63">
        <f t="shared" si="4"/>
        <v>0.1</v>
      </c>
      <c r="W19" s="65">
        <v>2.6800000000000001E-2</v>
      </c>
      <c r="X19" s="60">
        <f t="shared" si="5"/>
        <v>0.26800000000000002</v>
      </c>
      <c r="Y19" s="12" t="s">
        <v>110</v>
      </c>
      <c r="Z19" s="12" t="s">
        <v>85</v>
      </c>
      <c r="AA19" s="57">
        <f t="shared" si="0"/>
        <v>0.25</v>
      </c>
      <c r="AB19" s="85">
        <v>0.11194206971960538</v>
      </c>
      <c r="AC19" s="84">
        <f t="shared" si="6"/>
        <v>0.44776827887842152</v>
      </c>
      <c r="AD19" s="12" t="s">
        <v>111</v>
      </c>
      <c r="AE19" s="12" t="s">
        <v>87</v>
      </c>
      <c r="AF19" s="57">
        <f t="shared" si="1"/>
        <v>0.35</v>
      </c>
      <c r="AG19" s="85">
        <v>0.30659999999999998</v>
      </c>
      <c r="AH19" s="58">
        <f t="shared" si="7"/>
        <v>0.876</v>
      </c>
      <c r="AI19" s="12" t="s">
        <v>112</v>
      </c>
      <c r="AJ19" s="12" t="s">
        <v>73</v>
      </c>
      <c r="AK19" s="57">
        <f t="shared" si="2"/>
        <v>0.52</v>
      </c>
      <c r="AL19" s="94">
        <v>0.4793</v>
      </c>
      <c r="AM19" s="58">
        <f t="shared" si="8"/>
        <v>0.92173076923076924</v>
      </c>
      <c r="AN19" s="12" t="s">
        <v>113</v>
      </c>
      <c r="AO19" s="12" t="s">
        <v>75</v>
      </c>
      <c r="AP19" s="63">
        <f t="shared" si="3"/>
        <v>0.52</v>
      </c>
      <c r="AQ19" s="87">
        <v>0.47899999999999998</v>
      </c>
      <c r="AR19" s="64">
        <f t="shared" si="9"/>
        <v>0.9211538461538461</v>
      </c>
      <c r="AS19" s="12" t="s">
        <v>335</v>
      </c>
    </row>
    <row r="20" spans="1:45" s="20" customFormat="1" ht="165.75" customHeight="1" x14ac:dyDescent="0.25">
      <c r="A20" s="13">
        <v>4</v>
      </c>
      <c r="B20" s="12" t="s">
        <v>51</v>
      </c>
      <c r="C20" s="12" t="s">
        <v>76</v>
      </c>
      <c r="D20" s="17" t="s">
        <v>114</v>
      </c>
      <c r="E20" s="12" t="s">
        <v>115</v>
      </c>
      <c r="F20" s="12" t="s">
        <v>116</v>
      </c>
      <c r="G20" s="12" t="s">
        <v>117</v>
      </c>
      <c r="H20" s="12" t="s">
        <v>118</v>
      </c>
      <c r="I20" s="12" t="s">
        <v>58</v>
      </c>
      <c r="J20" s="12" t="s">
        <v>119</v>
      </c>
      <c r="K20" s="12" t="s">
        <v>60</v>
      </c>
      <c r="L20" s="23">
        <v>1</v>
      </c>
      <c r="M20" s="23">
        <v>1</v>
      </c>
      <c r="N20" s="23">
        <v>1</v>
      </c>
      <c r="O20" s="23">
        <v>1</v>
      </c>
      <c r="P20" s="23">
        <v>1</v>
      </c>
      <c r="Q20" s="12" t="s">
        <v>81</v>
      </c>
      <c r="R20" s="12" t="s">
        <v>120</v>
      </c>
      <c r="S20" s="12" t="s">
        <v>121</v>
      </c>
      <c r="T20" s="12" t="s">
        <v>64</v>
      </c>
      <c r="U20" s="12" t="s">
        <v>65</v>
      </c>
      <c r="V20" s="63">
        <f t="shared" si="4"/>
        <v>1</v>
      </c>
      <c r="W20" s="60" t="s">
        <v>122</v>
      </c>
      <c r="X20" s="60" t="s">
        <v>122</v>
      </c>
      <c r="Y20" s="12" t="s">
        <v>123</v>
      </c>
      <c r="Z20" s="60" t="s">
        <v>122</v>
      </c>
      <c r="AA20" s="57">
        <f t="shared" si="0"/>
        <v>1</v>
      </c>
      <c r="AB20" s="85">
        <v>0</v>
      </c>
      <c r="AC20" s="84">
        <f t="shared" si="6"/>
        <v>0</v>
      </c>
      <c r="AD20" s="12" t="s">
        <v>124</v>
      </c>
      <c r="AE20" s="12" t="s">
        <v>125</v>
      </c>
      <c r="AF20" s="57">
        <f t="shared" si="1"/>
        <v>1</v>
      </c>
      <c r="AG20" s="85">
        <v>0.74</v>
      </c>
      <c r="AH20" s="58">
        <f t="shared" si="7"/>
        <v>0.74</v>
      </c>
      <c r="AI20" s="12" t="s">
        <v>124</v>
      </c>
      <c r="AJ20" s="12" t="s">
        <v>73</v>
      </c>
      <c r="AK20" s="57">
        <f t="shared" si="2"/>
        <v>1</v>
      </c>
      <c r="AL20" s="94">
        <v>0.34110000000000001</v>
      </c>
      <c r="AM20" s="58">
        <f t="shared" si="8"/>
        <v>0.34110000000000001</v>
      </c>
      <c r="AN20" s="12" t="s">
        <v>126</v>
      </c>
      <c r="AO20" s="12" t="s">
        <v>127</v>
      </c>
      <c r="AP20" s="63">
        <f t="shared" si="3"/>
        <v>1</v>
      </c>
      <c r="AQ20" s="60">
        <f>AVERAGE(W20,AB20,AG20,AL20)</f>
        <v>0.36036666666666667</v>
      </c>
      <c r="AR20" s="64">
        <f t="shared" si="9"/>
        <v>0.36036666666666667</v>
      </c>
      <c r="AS20" s="12" t="s">
        <v>336</v>
      </c>
    </row>
    <row r="21" spans="1:45" s="20" customFormat="1" ht="176.25" customHeight="1" x14ac:dyDescent="0.25">
      <c r="A21" s="13">
        <v>4</v>
      </c>
      <c r="B21" s="12" t="s">
        <v>51</v>
      </c>
      <c r="C21" s="12" t="s">
        <v>76</v>
      </c>
      <c r="D21" s="17" t="s">
        <v>128</v>
      </c>
      <c r="E21" s="56" t="s">
        <v>129</v>
      </c>
      <c r="F21" s="12" t="s">
        <v>116</v>
      </c>
      <c r="G21" s="12" t="s">
        <v>130</v>
      </c>
      <c r="H21" s="12" t="s">
        <v>131</v>
      </c>
      <c r="I21" s="12" t="s">
        <v>58</v>
      </c>
      <c r="J21" s="12" t="s">
        <v>119</v>
      </c>
      <c r="K21" s="12" t="s">
        <v>60</v>
      </c>
      <c r="L21" s="23">
        <v>1</v>
      </c>
      <c r="M21" s="23">
        <v>1</v>
      </c>
      <c r="N21" s="23">
        <v>1</v>
      </c>
      <c r="O21" s="23">
        <v>1</v>
      </c>
      <c r="P21" s="23">
        <v>1</v>
      </c>
      <c r="Q21" s="12" t="s">
        <v>81</v>
      </c>
      <c r="R21" s="12" t="s">
        <v>120</v>
      </c>
      <c r="S21" s="12" t="s">
        <v>132</v>
      </c>
      <c r="T21" s="12" t="s">
        <v>64</v>
      </c>
      <c r="U21" s="12" t="s">
        <v>65</v>
      </c>
      <c r="V21" s="63">
        <f t="shared" si="4"/>
        <v>1</v>
      </c>
      <c r="W21" s="60">
        <v>0</v>
      </c>
      <c r="X21" s="60">
        <f t="shared" si="5"/>
        <v>0</v>
      </c>
      <c r="Y21" s="12" t="s">
        <v>133</v>
      </c>
      <c r="Z21" s="12" t="s">
        <v>134</v>
      </c>
      <c r="AA21" s="57">
        <f t="shared" si="0"/>
        <v>1</v>
      </c>
      <c r="AB21" s="85">
        <v>0</v>
      </c>
      <c r="AC21" s="84">
        <f t="shared" si="6"/>
        <v>0</v>
      </c>
      <c r="AD21" s="12" t="s">
        <v>135</v>
      </c>
      <c r="AE21" s="12" t="s">
        <v>125</v>
      </c>
      <c r="AF21" s="57">
        <f t="shared" si="1"/>
        <v>1</v>
      </c>
      <c r="AG21" s="85">
        <v>0.74</v>
      </c>
      <c r="AH21" s="58">
        <f t="shared" si="7"/>
        <v>0.74</v>
      </c>
      <c r="AI21" s="12" t="s">
        <v>135</v>
      </c>
      <c r="AJ21" s="12" t="s">
        <v>73</v>
      </c>
      <c r="AK21" s="57">
        <f t="shared" si="2"/>
        <v>1</v>
      </c>
      <c r="AL21" s="94">
        <v>1</v>
      </c>
      <c r="AM21" s="58">
        <f t="shared" si="8"/>
        <v>1</v>
      </c>
      <c r="AN21" s="12" t="s">
        <v>136</v>
      </c>
      <c r="AO21" s="12" t="s">
        <v>127</v>
      </c>
      <c r="AP21" s="63">
        <f t="shared" si="3"/>
        <v>1</v>
      </c>
      <c r="AQ21" s="60">
        <f>AVERAGE(W21,AB21,AG21,AL21)</f>
        <v>0.435</v>
      </c>
      <c r="AR21" s="64">
        <f t="shared" si="9"/>
        <v>0.435</v>
      </c>
      <c r="AS21" s="12" t="s">
        <v>337</v>
      </c>
    </row>
    <row r="22" spans="1:45" s="20" customFormat="1" ht="85.5" customHeight="1" x14ac:dyDescent="0.25">
      <c r="A22" s="13">
        <v>4</v>
      </c>
      <c r="B22" s="12" t="s">
        <v>51</v>
      </c>
      <c r="C22" s="12" t="s">
        <v>76</v>
      </c>
      <c r="D22" s="17" t="s">
        <v>137</v>
      </c>
      <c r="E22" s="56" t="s">
        <v>138</v>
      </c>
      <c r="F22" s="12" t="s">
        <v>116</v>
      </c>
      <c r="G22" s="12" t="s">
        <v>139</v>
      </c>
      <c r="H22" s="12" t="s">
        <v>140</v>
      </c>
      <c r="I22" s="12" t="s">
        <v>58</v>
      </c>
      <c r="J22" s="12" t="s">
        <v>119</v>
      </c>
      <c r="K22" s="12" t="s">
        <v>60</v>
      </c>
      <c r="L22" s="23">
        <v>0.9</v>
      </c>
      <c r="M22" s="23">
        <v>0.9</v>
      </c>
      <c r="N22" s="23">
        <v>0.9</v>
      </c>
      <c r="O22" s="23">
        <v>0.9</v>
      </c>
      <c r="P22" s="23">
        <v>0.9</v>
      </c>
      <c r="Q22" s="12" t="s">
        <v>81</v>
      </c>
      <c r="R22" s="12" t="s">
        <v>141</v>
      </c>
      <c r="S22" s="12" t="s">
        <v>132</v>
      </c>
      <c r="T22" s="12" t="s">
        <v>64</v>
      </c>
      <c r="U22" s="12" t="s">
        <v>65</v>
      </c>
      <c r="V22" s="63">
        <f t="shared" si="4"/>
        <v>0.9</v>
      </c>
      <c r="W22" s="60" t="s">
        <v>122</v>
      </c>
      <c r="X22" s="60" t="s">
        <v>122</v>
      </c>
      <c r="Y22" s="12" t="s">
        <v>123</v>
      </c>
      <c r="Z22" s="60" t="s">
        <v>122</v>
      </c>
      <c r="AA22" s="57">
        <f t="shared" si="0"/>
        <v>0.9</v>
      </c>
      <c r="AB22" s="85">
        <v>0</v>
      </c>
      <c r="AC22" s="84">
        <f t="shared" si="6"/>
        <v>0</v>
      </c>
      <c r="AD22" s="12" t="s">
        <v>122</v>
      </c>
      <c r="AE22" s="12" t="s">
        <v>125</v>
      </c>
      <c r="AF22" s="57">
        <f t="shared" si="1"/>
        <v>0.9</v>
      </c>
      <c r="AG22" s="85">
        <v>1</v>
      </c>
      <c r="AH22" s="58">
        <f t="shared" si="7"/>
        <v>1</v>
      </c>
      <c r="AI22" s="12" t="s">
        <v>142</v>
      </c>
      <c r="AJ22" s="12" t="s">
        <v>73</v>
      </c>
      <c r="AK22" s="57">
        <f t="shared" si="2"/>
        <v>0.9</v>
      </c>
      <c r="AL22" s="94">
        <v>1</v>
      </c>
      <c r="AM22" s="58">
        <f t="shared" si="8"/>
        <v>1</v>
      </c>
      <c r="AN22" s="12" t="s">
        <v>142</v>
      </c>
      <c r="AO22" s="12" t="s">
        <v>127</v>
      </c>
      <c r="AP22" s="63">
        <f t="shared" si="3"/>
        <v>0.9</v>
      </c>
      <c r="AQ22" s="60">
        <f>AVERAGE(W22,AB22,AG22,AL22)</f>
        <v>0.66666666666666663</v>
      </c>
      <c r="AR22" s="64">
        <f t="shared" si="9"/>
        <v>0.7407407407407407</v>
      </c>
      <c r="AS22" s="12" t="s">
        <v>338</v>
      </c>
    </row>
    <row r="23" spans="1:45" s="20" customFormat="1" ht="94.5" customHeight="1" x14ac:dyDescent="0.25">
      <c r="A23" s="13">
        <v>4</v>
      </c>
      <c r="B23" s="12" t="s">
        <v>51</v>
      </c>
      <c r="C23" s="12" t="s">
        <v>76</v>
      </c>
      <c r="D23" s="17" t="s">
        <v>143</v>
      </c>
      <c r="E23" s="12" t="s">
        <v>144</v>
      </c>
      <c r="F23" s="12" t="s">
        <v>116</v>
      </c>
      <c r="G23" s="12" t="s">
        <v>139</v>
      </c>
      <c r="H23" s="12" t="s">
        <v>145</v>
      </c>
      <c r="I23" s="12" t="s">
        <v>58</v>
      </c>
      <c r="J23" s="12" t="s">
        <v>59</v>
      </c>
      <c r="K23" s="12" t="s">
        <v>60</v>
      </c>
      <c r="L23" s="23">
        <v>0</v>
      </c>
      <c r="M23" s="23">
        <v>0</v>
      </c>
      <c r="N23" s="23">
        <v>0</v>
      </c>
      <c r="O23" s="23">
        <v>1</v>
      </c>
      <c r="P23" s="23">
        <v>1</v>
      </c>
      <c r="Q23" s="12" t="s">
        <v>81</v>
      </c>
      <c r="R23" s="25" t="s">
        <v>141</v>
      </c>
      <c r="S23" s="25" t="s">
        <v>132</v>
      </c>
      <c r="T23" s="25" t="s">
        <v>64</v>
      </c>
      <c r="U23" s="25" t="s">
        <v>146</v>
      </c>
      <c r="V23" s="13" t="s">
        <v>66</v>
      </c>
      <c r="W23" s="13" t="s">
        <v>66</v>
      </c>
      <c r="X23" s="13" t="s">
        <v>66</v>
      </c>
      <c r="Y23" s="13" t="s">
        <v>147</v>
      </c>
      <c r="Z23" s="13" t="s">
        <v>66</v>
      </c>
      <c r="AA23" s="57">
        <f t="shared" si="0"/>
        <v>0</v>
      </c>
      <c r="AB23" s="12" t="s">
        <v>68</v>
      </c>
      <c r="AC23" s="84" t="s">
        <v>69</v>
      </c>
      <c r="AD23" s="12" t="s">
        <v>147</v>
      </c>
      <c r="AE23" s="12" t="s">
        <v>68</v>
      </c>
      <c r="AF23" s="57">
        <f t="shared" si="1"/>
        <v>0</v>
      </c>
      <c r="AG23" s="12" t="s">
        <v>68</v>
      </c>
      <c r="AH23" s="58" t="s">
        <v>68</v>
      </c>
      <c r="AI23" s="12" t="s">
        <v>148</v>
      </c>
      <c r="AJ23" s="12" t="s">
        <v>73</v>
      </c>
      <c r="AK23" s="57">
        <f t="shared" si="2"/>
        <v>1</v>
      </c>
      <c r="AL23" s="94">
        <v>0.2414</v>
      </c>
      <c r="AM23" s="58">
        <f t="shared" si="8"/>
        <v>0.2414</v>
      </c>
      <c r="AN23" s="12" t="s">
        <v>149</v>
      </c>
      <c r="AO23" s="12" t="s">
        <v>127</v>
      </c>
      <c r="AP23" s="63">
        <f t="shared" si="3"/>
        <v>1</v>
      </c>
      <c r="AQ23" s="87">
        <v>0.24099999999999999</v>
      </c>
      <c r="AR23" s="64">
        <f t="shared" si="9"/>
        <v>0.24099999999999999</v>
      </c>
      <c r="AS23" s="12" t="s">
        <v>339</v>
      </c>
    </row>
    <row r="24" spans="1:45" s="20" customFormat="1" ht="90" x14ac:dyDescent="0.25">
      <c r="A24" s="13">
        <v>4</v>
      </c>
      <c r="B24" s="12" t="s">
        <v>51</v>
      </c>
      <c r="C24" s="12" t="s">
        <v>150</v>
      </c>
      <c r="D24" s="17" t="s">
        <v>151</v>
      </c>
      <c r="E24" s="12" t="s">
        <v>152</v>
      </c>
      <c r="F24" s="12" t="s">
        <v>116</v>
      </c>
      <c r="G24" s="12" t="s">
        <v>153</v>
      </c>
      <c r="H24" s="12" t="s">
        <v>154</v>
      </c>
      <c r="I24" s="12" t="s">
        <v>58</v>
      </c>
      <c r="J24" s="12" t="s">
        <v>155</v>
      </c>
      <c r="K24" s="12" t="s">
        <v>156</v>
      </c>
      <c r="L24" s="12">
        <v>4320</v>
      </c>
      <c r="M24" s="12">
        <v>4320</v>
      </c>
      <c r="N24" s="12">
        <v>4320</v>
      </c>
      <c r="O24" s="12">
        <v>4320</v>
      </c>
      <c r="P24" s="12">
        <f t="shared" ref="P24:P30" si="10">SUM(L24:O24)</f>
        <v>17280</v>
      </c>
      <c r="Q24" s="12" t="s">
        <v>81</v>
      </c>
      <c r="R24" s="12" t="s">
        <v>157</v>
      </c>
      <c r="S24" s="12" t="s">
        <v>158</v>
      </c>
      <c r="T24" s="12" t="s">
        <v>159</v>
      </c>
      <c r="U24" s="12" t="s">
        <v>160</v>
      </c>
      <c r="V24" s="72">
        <f>L24</f>
        <v>4320</v>
      </c>
      <c r="W24" s="13">
        <v>7596</v>
      </c>
      <c r="X24" s="63">
        <f t="shared" si="5"/>
        <v>1</v>
      </c>
      <c r="Y24" s="12" t="s">
        <v>161</v>
      </c>
      <c r="Z24" s="12" t="s">
        <v>162</v>
      </c>
      <c r="AA24" s="59">
        <f t="shared" si="0"/>
        <v>4320</v>
      </c>
      <c r="AB24" s="12">
        <v>6425</v>
      </c>
      <c r="AC24" s="84">
        <f t="shared" si="6"/>
        <v>1</v>
      </c>
      <c r="AD24" s="12" t="s">
        <v>163</v>
      </c>
      <c r="AE24" s="12" t="s">
        <v>164</v>
      </c>
      <c r="AF24" s="59">
        <f t="shared" si="1"/>
        <v>4320</v>
      </c>
      <c r="AG24" s="12">
        <v>8943</v>
      </c>
      <c r="AH24" s="58">
        <f t="shared" si="7"/>
        <v>1</v>
      </c>
      <c r="AI24" s="12" t="s">
        <v>165</v>
      </c>
      <c r="AJ24" s="12" t="s">
        <v>166</v>
      </c>
      <c r="AK24" s="59">
        <f t="shared" si="2"/>
        <v>4320</v>
      </c>
      <c r="AL24" s="12">
        <v>3932</v>
      </c>
      <c r="AM24" s="58">
        <f t="shared" si="8"/>
        <v>0.91018518518518521</v>
      </c>
      <c r="AN24" s="12" t="s">
        <v>167</v>
      </c>
      <c r="AO24" s="12" t="s">
        <v>168</v>
      </c>
      <c r="AP24" s="13">
        <f t="shared" si="3"/>
        <v>17280</v>
      </c>
      <c r="AQ24" s="13">
        <f>SUM(W24,AB24,AG24,AL24)</f>
        <v>26896</v>
      </c>
      <c r="AR24" s="64">
        <f t="shared" si="9"/>
        <v>1</v>
      </c>
      <c r="AS24" s="12" t="s">
        <v>334</v>
      </c>
    </row>
    <row r="25" spans="1:45" s="20" customFormat="1" ht="90" x14ac:dyDescent="0.25">
      <c r="A25" s="13">
        <v>4</v>
      </c>
      <c r="B25" s="12" t="s">
        <v>51</v>
      </c>
      <c r="C25" s="12" t="s">
        <v>150</v>
      </c>
      <c r="D25" s="17" t="s">
        <v>169</v>
      </c>
      <c r="E25" s="12" t="s">
        <v>170</v>
      </c>
      <c r="F25" s="12" t="s">
        <v>55</v>
      </c>
      <c r="G25" s="12" t="s">
        <v>171</v>
      </c>
      <c r="H25" s="12" t="s">
        <v>172</v>
      </c>
      <c r="I25" s="12" t="s">
        <v>58</v>
      </c>
      <c r="J25" s="12" t="s">
        <v>155</v>
      </c>
      <c r="K25" s="12" t="s">
        <v>173</v>
      </c>
      <c r="L25" s="31">
        <v>1080</v>
      </c>
      <c r="M25" s="31">
        <v>1080</v>
      </c>
      <c r="N25" s="31">
        <v>1080</v>
      </c>
      <c r="O25" s="31">
        <v>1080</v>
      </c>
      <c r="P25" s="12">
        <f t="shared" si="10"/>
        <v>4320</v>
      </c>
      <c r="Q25" s="12" t="s">
        <v>81</v>
      </c>
      <c r="R25" s="12" t="s">
        <v>174</v>
      </c>
      <c r="S25" s="12" t="s">
        <v>158</v>
      </c>
      <c r="T25" s="12" t="s">
        <v>159</v>
      </c>
      <c r="U25" s="12" t="s">
        <v>160</v>
      </c>
      <c r="V25" s="72">
        <f t="shared" si="4"/>
        <v>1080</v>
      </c>
      <c r="W25" s="13">
        <v>2334</v>
      </c>
      <c r="X25" s="63">
        <f t="shared" si="5"/>
        <v>1</v>
      </c>
      <c r="Y25" s="12" t="s">
        <v>175</v>
      </c>
      <c r="Z25" s="12" t="s">
        <v>162</v>
      </c>
      <c r="AA25" s="59">
        <f t="shared" si="0"/>
        <v>1080</v>
      </c>
      <c r="AB25" s="12">
        <v>1658</v>
      </c>
      <c r="AC25" s="84">
        <f t="shared" si="6"/>
        <v>1</v>
      </c>
      <c r="AD25" s="12" t="s">
        <v>176</v>
      </c>
      <c r="AE25" s="12" t="s">
        <v>164</v>
      </c>
      <c r="AF25" s="59">
        <f t="shared" si="1"/>
        <v>1080</v>
      </c>
      <c r="AG25" s="12">
        <v>1995</v>
      </c>
      <c r="AH25" s="58">
        <f t="shared" si="7"/>
        <v>1</v>
      </c>
      <c r="AI25" s="12" t="s">
        <v>177</v>
      </c>
      <c r="AJ25" s="12" t="s">
        <v>166</v>
      </c>
      <c r="AK25" s="59">
        <f t="shared" si="2"/>
        <v>1080</v>
      </c>
      <c r="AL25" s="12">
        <v>1685</v>
      </c>
      <c r="AM25" s="58">
        <f t="shared" si="8"/>
        <v>1</v>
      </c>
      <c r="AN25" s="12" t="s">
        <v>178</v>
      </c>
      <c r="AO25" s="12" t="s">
        <v>168</v>
      </c>
      <c r="AP25" s="66">
        <f>P25</f>
        <v>4320</v>
      </c>
      <c r="AQ25" s="13">
        <f>SUM(W25,AB25,AG25,AL25)</f>
        <v>7672</v>
      </c>
      <c r="AR25" s="64">
        <f t="shared" si="9"/>
        <v>1</v>
      </c>
      <c r="AS25" s="12" t="s">
        <v>334</v>
      </c>
    </row>
    <row r="26" spans="1:45" s="20" customFormat="1" ht="90" x14ac:dyDescent="0.25">
      <c r="A26" s="13">
        <v>4</v>
      </c>
      <c r="B26" s="12" t="s">
        <v>51</v>
      </c>
      <c r="C26" s="12" t="s">
        <v>150</v>
      </c>
      <c r="D26" s="17" t="s">
        <v>179</v>
      </c>
      <c r="E26" s="12" t="s">
        <v>180</v>
      </c>
      <c r="F26" s="12" t="s">
        <v>55</v>
      </c>
      <c r="G26" s="12" t="s">
        <v>181</v>
      </c>
      <c r="H26" s="12" t="s">
        <v>182</v>
      </c>
      <c r="I26" s="12" t="s">
        <v>58</v>
      </c>
      <c r="J26" s="12" t="s">
        <v>155</v>
      </c>
      <c r="K26" s="12" t="s">
        <v>183</v>
      </c>
      <c r="L26" s="31">
        <v>6</v>
      </c>
      <c r="M26" s="31">
        <v>9</v>
      </c>
      <c r="N26" s="31">
        <v>12</v>
      </c>
      <c r="O26" s="31">
        <v>6</v>
      </c>
      <c r="P26" s="12">
        <f t="shared" si="10"/>
        <v>33</v>
      </c>
      <c r="Q26" s="12" t="s">
        <v>81</v>
      </c>
      <c r="R26" s="12" t="s">
        <v>184</v>
      </c>
      <c r="S26" s="12" t="s">
        <v>185</v>
      </c>
      <c r="T26" s="12" t="s">
        <v>159</v>
      </c>
      <c r="U26" s="12" t="s">
        <v>160</v>
      </c>
      <c r="V26" s="72">
        <f t="shared" si="4"/>
        <v>6</v>
      </c>
      <c r="W26" s="13">
        <v>1</v>
      </c>
      <c r="X26" s="63">
        <f t="shared" si="5"/>
        <v>0.16666666666666666</v>
      </c>
      <c r="Y26" s="12" t="s">
        <v>186</v>
      </c>
      <c r="Z26" s="12" t="s">
        <v>162</v>
      </c>
      <c r="AA26" s="59">
        <f t="shared" si="0"/>
        <v>9</v>
      </c>
      <c r="AB26" s="12">
        <v>4</v>
      </c>
      <c r="AC26" s="84">
        <f t="shared" si="6"/>
        <v>0.44444444444444442</v>
      </c>
      <c r="AD26" s="12" t="s">
        <v>187</v>
      </c>
      <c r="AE26" s="12" t="s">
        <v>164</v>
      </c>
      <c r="AF26" s="59">
        <f t="shared" si="1"/>
        <v>12</v>
      </c>
      <c r="AG26" s="12">
        <v>2</v>
      </c>
      <c r="AH26" s="58">
        <f t="shared" si="7"/>
        <v>0.16666666666666666</v>
      </c>
      <c r="AI26" s="12" t="s">
        <v>188</v>
      </c>
      <c r="AJ26" s="12" t="s">
        <v>166</v>
      </c>
      <c r="AK26" s="59">
        <f t="shared" si="2"/>
        <v>6</v>
      </c>
      <c r="AL26" s="12">
        <v>26</v>
      </c>
      <c r="AM26" s="58">
        <f t="shared" si="8"/>
        <v>1</v>
      </c>
      <c r="AN26" s="12" t="s">
        <v>189</v>
      </c>
      <c r="AO26" s="12" t="s">
        <v>168</v>
      </c>
      <c r="AP26" s="13">
        <f t="shared" si="3"/>
        <v>33</v>
      </c>
      <c r="AQ26" s="13">
        <f t="shared" ref="AQ26:AQ30" si="11">SUM(W26,AB26,AG26,AL26)</f>
        <v>33</v>
      </c>
      <c r="AR26" s="64">
        <f t="shared" si="9"/>
        <v>1</v>
      </c>
      <c r="AS26" s="12" t="s">
        <v>334</v>
      </c>
    </row>
    <row r="27" spans="1:45" s="20" customFormat="1" ht="90" x14ac:dyDescent="0.25">
      <c r="A27" s="13">
        <v>4</v>
      </c>
      <c r="B27" s="12" t="s">
        <v>51</v>
      </c>
      <c r="C27" s="12" t="s">
        <v>150</v>
      </c>
      <c r="D27" s="17" t="s">
        <v>190</v>
      </c>
      <c r="E27" s="12" t="s">
        <v>191</v>
      </c>
      <c r="F27" s="12" t="s">
        <v>116</v>
      </c>
      <c r="G27" s="12" t="s">
        <v>192</v>
      </c>
      <c r="H27" s="12" t="s">
        <v>193</v>
      </c>
      <c r="I27" s="12" t="s">
        <v>58</v>
      </c>
      <c r="J27" s="12" t="s">
        <v>155</v>
      </c>
      <c r="K27" s="12" t="s">
        <v>194</v>
      </c>
      <c r="L27" s="12">
        <v>3</v>
      </c>
      <c r="M27" s="12">
        <v>6</v>
      </c>
      <c r="N27" s="12">
        <v>9</v>
      </c>
      <c r="O27" s="12">
        <v>8</v>
      </c>
      <c r="P27" s="12">
        <f t="shared" si="10"/>
        <v>26</v>
      </c>
      <c r="Q27" s="12" t="s">
        <v>81</v>
      </c>
      <c r="R27" s="12" t="s">
        <v>184</v>
      </c>
      <c r="S27" s="12" t="s">
        <v>185</v>
      </c>
      <c r="T27" s="12" t="s">
        <v>159</v>
      </c>
      <c r="U27" s="12" t="s">
        <v>160</v>
      </c>
      <c r="V27" s="72">
        <f t="shared" si="4"/>
        <v>3</v>
      </c>
      <c r="W27" s="13">
        <v>5</v>
      </c>
      <c r="X27" s="63">
        <f t="shared" si="5"/>
        <v>1</v>
      </c>
      <c r="Y27" s="12" t="s">
        <v>195</v>
      </c>
      <c r="Z27" s="12" t="s">
        <v>162</v>
      </c>
      <c r="AA27" s="59">
        <f t="shared" si="0"/>
        <v>6</v>
      </c>
      <c r="AB27" s="86">
        <v>0</v>
      </c>
      <c r="AC27" s="84">
        <f t="shared" si="6"/>
        <v>0</v>
      </c>
      <c r="AD27" s="12" t="s">
        <v>196</v>
      </c>
      <c r="AE27" s="12" t="s">
        <v>164</v>
      </c>
      <c r="AF27" s="59">
        <f t="shared" si="1"/>
        <v>9</v>
      </c>
      <c r="AG27" s="12">
        <v>3</v>
      </c>
      <c r="AH27" s="58">
        <f t="shared" si="7"/>
        <v>0.33333333333333331</v>
      </c>
      <c r="AI27" s="12" t="s">
        <v>197</v>
      </c>
      <c r="AJ27" s="12" t="s">
        <v>166</v>
      </c>
      <c r="AK27" s="59">
        <f t="shared" si="2"/>
        <v>8</v>
      </c>
      <c r="AL27" s="12">
        <v>18</v>
      </c>
      <c r="AM27" s="58">
        <f t="shared" si="8"/>
        <v>1</v>
      </c>
      <c r="AN27" s="12" t="s">
        <v>198</v>
      </c>
      <c r="AO27" s="12" t="s">
        <v>168</v>
      </c>
      <c r="AP27" s="13">
        <f t="shared" si="3"/>
        <v>26</v>
      </c>
      <c r="AQ27" s="13">
        <f t="shared" si="11"/>
        <v>26</v>
      </c>
      <c r="AR27" s="64">
        <f t="shared" si="9"/>
        <v>1</v>
      </c>
      <c r="AS27" s="12" t="s">
        <v>334</v>
      </c>
    </row>
    <row r="28" spans="1:45" s="20" customFormat="1" ht="120" x14ac:dyDescent="0.25">
      <c r="A28" s="13">
        <v>4</v>
      </c>
      <c r="B28" s="12" t="s">
        <v>51</v>
      </c>
      <c r="C28" s="12" t="s">
        <v>150</v>
      </c>
      <c r="D28" s="17" t="s">
        <v>199</v>
      </c>
      <c r="E28" s="12" t="s">
        <v>200</v>
      </c>
      <c r="F28" s="12" t="s">
        <v>116</v>
      </c>
      <c r="G28" s="12" t="s">
        <v>201</v>
      </c>
      <c r="H28" s="12" t="s">
        <v>202</v>
      </c>
      <c r="I28" s="12" t="s">
        <v>58</v>
      </c>
      <c r="J28" s="12" t="s">
        <v>155</v>
      </c>
      <c r="K28" s="12" t="s">
        <v>203</v>
      </c>
      <c r="L28" s="12">
        <v>12</v>
      </c>
      <c r="M28" s="12">
        <v>18</v>
      </c>
      <c r="N28" s="12">
        <v>18</v>
      </c>
      <c r="O28" s="12">
        <v>13</v>
      </c>
      <c r="P28" s="12">
        <f t="shared" si="10"/>
        <v>61</v>
      </c>
      <c r="Q28" s="12" t="s">
        <v>81</v>
      </c>
      <c r="R28" s="12" t="s">
        <v>204</v>
      </c>
      <c r="S28" s="12" t="s">
        <v>205</v>
      </c>
      <c r="T28" s="12" t="s">
        <v>159</v>
      </c>
      <c r="U28" s="25" t="s">
        <v>146</v>
      </c>
      <c r="V28" s="72">
        <f t="shared" si="4"/>
        <v>12</v>
      </c>
      <c r="W28" s="13">
        <v>1</v>
      </c>
      <c r="X28" s="63">
        <f t="shared" si="5"/>
        <v>8.3333333333333329E-2</v>
      </c>
      <c r="Y28" s="12" t="s">
        <v>206</v>
      </c>
      <c r="Z28" s="13" t="s">
        <v>207</v>
      </c>
      <c r="AA28" s="59">
        <f t="shared" si="0"/>
        <v>18</v>
      </c>
      <c r="AB28" s="12">
        <v>44</v>
      </c>
      <c r="AC28" s="84">
        <f t="shared" si="6"/>
        <v>1</v>
      </c>
      <c r="AD28" s="12" t="s">
        <v>208</v>
      </c>
      <c r="AE28" s="12" t="s">
        <v>207</v>
      </c>
      <c r="AF28" s="59">
        <f t="shared" si="1"/>
        <v>18</v>
      </c>
      <c r="AG28" s="12">
        <v>12</v>
      </c>
      <c r="AH28" s="58">
        <f t="shared" si="7"/>
        <v>0.66666666666666663</v>
      </c>
      <c r="AI28" s="12" t="s">
        <v>209</v>
      </c>
      <c r="AJ28" s="12" t="s">
        <v>210</v>
      </c>
      <c r="AK28" s="59">
        <f t="shared" si="2"/>
        <v>13</v>
      </c>
      <c r="AL28" s="12">
        <v>31</v>
      </c>
      <c r="AM28" s="58">
        <f t="shared" si="8"/>
        <v>1</v>
      </c>
      <c r="AN28" s="12" t="s">
        <v>211</v>
      </c>
      <c r="AO28" s="12" t="s">
        <v>212</v>
      </c>
      <c r="AP28" s="13">
        <f t="shared" si="3"/>
        <v>61</v>
      </c>
      <c r="AQ28" s="13">
        <f t="shared" si="11"/>
        <v>88</v>
      </c>
      <c r="AR28" s="64">
        <f t="shared" si="9"/>
        <v>1</v>
      </c>
      <c r="AS28" s="12" t="s">
        <v>334</v>
      </c>
    </row>
    <row r="29" spans="1:45" s="20" customFormat="1" ht="105" x14ac:dyDescent="0.25">
      <c r="A29" s="13">
        <v>4</v>
      </c>
      <c r="B29" s="12" t="s">
        <v>51</v>
      </c>
      <c r="C29" s="12" t="s">
        <v>150</v>
      </c>
      <c r="D29" s="17" t="s">
        <v>213</v>
      </c>
      <c r="E29" s="12" t="s">
        <v>214</v>
      </c>
      <c r="F29" s="12" t="s">
        <v>116</v>
      </c>
      <c r="G29" s="12" t="s">
        <v>215</v>
      </c>
      <c r="H29" s="12" t="s">
        <v>216</v>
      </c>
      <c r="I29" s="12" t="s">
        <v>58</v>
      </c>
      <c r="J29" s="12" t="s">
        <v>155</v>
      </c>
      <c r="K29" s="12" t="s">
        <v>203</v>
      </c>
      <c r="L29" s="12">
        <v>15</v>
      </c>
      <c r="M29" s="12">
        <v>30</v>
      </c>
      <c r="N29" s="12">
        <v>30</v>
      </c>
      <c r="O29" s="12">
        <v>15</v>
      </c>
      <c r="P29" s="12">
        <f t="shared" si="10"/>
        <v>90</v>
      </c>
      <c r="Q29" s="12" t="s">
        <v>81</v>
      </c>
      <c r="R29" s="12" t="s">
        <v>217</v>
      </c>
      <c r="S29" s="12" t="s">
        <v>205</v>
      </c>
      <c r="T29" s="12" t="s">
        <v>159</v>
      </c>
      <c r="U29" s="25" t="s">
        <v>146</v>
      </c>
      <c r="V29" s="72">
        <f t="shared" si="4"/>
        <v>15</v>
      </c>
      <c r="W29" s="13">
        <v>38</v>
      </c>
      <c r="X29" s="63">
        <f t="shared" si="5"/>
        <v>1</v>
      </c>
      <c r="Y29" s="12" t="s">
        <v>218</v>
      </c>
      <c r="Z29" s="12" t="s">
        <v>207</v>
      </c>
      <c r="AA29" s="59">
        <f t="shared" si="0"/>
        <v>30</v>
      </c>
      <c r="AB29" s="12">
        <v>107</v>
      </c>
      <c r="AC29" s="84">
        <f t="shared" si="6"/>
        <v>1</v>
      </c>
      <c r="AD29" s="12" t="s">
        <v>219</v>
      </c>
      <c r="AE29" s="12" t="s">
        <v>207</v>
      </c>
      <c r="AF29" s="59">
        <f t="shared" si="1"/>
        <v>30</v>
      </c>
      <c r="AG29" s="12">
        <v>50</v>
      </c>
      <c r="AH29" s="58">
        <f t="shared" si="7"/>
        <v>1</v>
      </c>
      <c r="AI29" s="12" t="s">
        <v>220</v>
      </c>
      <c r="AJ29" s="12" t="s">
        <v>210</v>
      </c>
      <c r="AK29" s="59">
        <f t="shared" si="2"/>
        <v>15</v>
      </c>
      <c r="AL29" s="12">
        <v>29</v>
      </c>
      <c r="AM29" s="58">
        <f t="shared" si="8"/>
        <v>1</v>
      </c>
      <c r="AN29" s="12" t="s">
        <v>221</v>
      </c>
      <c r="AO29" s="12" t="s">
        <v>222</v>
      </c>
      <c r="AP29" s="13">
        <f t="shared" si="3"/>
        <v>90</v>
      </c>
      <c r="AQ29" s="13">
        <f t="shared" si="11"/>
        <v>224</v>
      </c>
      <c r="AR29" s="64">
        <f t="shared" si="9"/>
        <v>1</v>
      </c>
      <c r="AS29" s="12" t="s">
        <v>334</v>
      </c>
    </row>
    <row r="30" spans="1:45" s="20" customFormat="1" ht="105" x14ac:dyDescent="0.25">
      <c r="A30" s="13">
        <v>4</v>
      </c>
      <c r="B30" s="12" t="s">
        <v>51</v>
      </c>
      <c r="C30" s="12" t="s">
        <v>150</v>
      </c>
      <c r="D30" s="17" t="s">
        <v>223</v>
      </c>
      <c r="E30" s="12" t="s">
        <v>224</v>
      </c>
      <c r="F30" s="12" t="s">
        <v>116</v>
      </c>
      <c r="G30" s="12" t="s">
        <v>225</v>
      </c>
      <c r="H30" s="12" t="s">
        <v>226</v>
      </c>
      <c r="I30" s="12" t="s">
        <v>58</v>
      </c>
      <c r="J30" s="12" t="s">
        <v>155</v>
      </c>
      <c r="K30" s="12" t="s">
        <v>203</v>
      </c>
      <c r="L30" s="12">
        <v>3</v>
      </c>
      <c r="M30" s="12">
        <v>21</v>
      </c>
      <c r="N30" s="12">
        <v>21</v>
      </c>
      <c r="O30" s="12">
        <v>13</v>
      </c>
      <c r="P30" s="12">
        <f t="shared" si="10"/>
        <v>58</v>
      </c>
      <c r="Q30" s="12" t="s">
        <v>81</v>
      </c>
      <c r="R30" s="12" t="s">
        <v>227</v>
      </c>
      <c r="S30" s="12" t="s">
        <v>205</v>
      </c>
      <c r="T30" s="12" t="s">
        <v>159</v>
      </c>
      <c r="U30" s="25" t="s">
        <v>146</v>
      </c>
      <c r="V30" s="72">
        <f t="shared" si="4"/>
        <v>3</v>
      </c>
      <c r="W30" s="13">
        <v>8</v>
      </c>
      <c r="X30" s="64">
        <f t="shared" si="5"/>
        <v>1</v>
      </c>
      <c r="Y30" s="12" t="s">
        <v>228</v>
      </c>
      <c r="Z30" s="13" t="s">
        <v>207</v>
      </c>
      <c r="AA30" s="59">
        <f t="shared" si="0"/>
        <v>21</v>
      </c>
      <c r="AB30" s="12">
        <v>14</v>
      </c>
      <c r="AC30" s="84">
        <f t="shared" si="6"/>
        <v>0.66666666666666663</v>
      </c>
      <c r="AD30" s="12" t="s">
        <v>229</v>
      </c>
      <c r="AE30" s="12" t="s">
        <v>207</v>
      </c>
      <c r="AF30" s="59">
        <f t="shared" si="1"/>
        <v>21</v>
      </c>
      <c r="AG30" s="12">
        <v>26</v>
      </c>
      <c r="AH30" s="58">
        <f t="shared" si="7"/>
        <v>1</v>
      </c>
      <c r="AI30" s="12" t="s">
        <v>230</v>
      </c>
      <c r="AJ30" s="12" t="s">
        <v>210</v>
      </c>
      <c r="AK30" s="59">
        <f t="shared" si="2"/>
        <v>13</v>
      </c>
      <c r="AL30" s="12">
        <v>29</v>
      </c>
      <c r="AM30" s="58">
        <f t="shared" si="8"/>
        <v>1</v>
      </c>
      <c r="AN30" s="12" t="s">
        <v>231</v>
      </c>
      <c r="AO30" s="12" t="s">
        <v>232</v>
      </c>
      <c r="AP30" s="13">
        <f t="shared" si="3"/>
        <v>58</v>
      </c>
      <c r="AQ30" s="13">
        <f t="shared" si="11"/>
        <v>77</v>
      </c>
      <c r="AR30" s="64">
        <f t="shared" si="9"/>
        <v>1</v>
      </c>
      <c r="AS30" s="12" t="s">
        <v>334</v>
      </c>
    </row>
    <row r="31" spans="1:45" s="5" customFormat="1" ht="15.75" x14ac:dyDescent="0.25">
      <c r="A31" s="6"/>
      <c r="B31" s="6"/>
      <c r="C31" s="6"/>
      <c r="D31" s="6"/>
      <c r="E31" s="9" t="s">
        <v>233</v>
      </c>
      <c r="F31" s="6"/>
      <c r="G31" s="6"/>
      <c r="H31" s="6"/>
      <c r="I31" s="6"/>
      <c r="J31" s="6"/>
      <c r="K31" s="6"/>
      <c r="L31" s="10"/>
      <c r="M31" s="10"/>
      <c r="N31" s="10"/>
      <c r="O31" s="10"/>
      <c r="P31" s="10"/>
      <c r="Q31" s="6"/>
      <c r="R31" s="6"/>
      <c r="S31" s="6"/>
      <c r="T31" s="6"/>
      <c r="U31" s="6"/>
      <c r="V31" s="67"/>
      <c r="W31" s="67"/>
      <c r="X31" s="77">
        <f>AVERAGE(X15:X30)*80%</f>
        <v>0.55449999999999988</v>
      </c>
      <c r="Y31" s="10"/>
      <c r="Z31" s="10"/>
      <c r="AA31" s="10"/>
      <c r="AB31" s="10"/>
      <c r="AC31" s="88">
        <f>AVERAGE(AC15:AC30)*80%</f>
        <v>0.47639267990637268</v>
      </c>
      <c r="AD31" s="10"/>
      <c r="AE31" s="10"/>
      <c r="AF31" s="10"/>
      <c r="AG31" s="10"/>
      <c r="AH31" s="88">
        <f>AVERAGE(AH15:AH30)*80%</f>
        <v>0.64986666666666659</v>
      </c>
      <c r="AI31" s="10"/>
      <c r="AJ31" s="10"/>
      <c r="AK31" s="10"/>
      <c r="AL31" s="10"/>
      <c r="AM31" s="88">
        <f>AVERAGE(AM15:AM30)*80%</f>
        <v>0.72072079772079778</v>
      </c>
      <c r="AN31" s="6"/>
      <c r="AO31" s="6"/>
      <c r="AP31" s="67"/>
      <c r="AQ31" s="67"/>
      <c r="AR31" s="77">
        <f>AVERAGE(AR15:AR30)*80%</f>
        <v>0.68491306267806262</v>
      </c>
      <c r="AS31" s="6"/>
    </row>
    <row r="32" spans="1:45" s="45" customFormat="1" ht="105" customHeight="1" x14ac:dyDescent="0.25">
      <c r="A32" s="26">
        <v>7</v>
      </c>
      <c r="B32" s="18" t="s">
        <v>234</v>
      </c>
      <c r="C32" s="18" t="s">
        <v>235</v>
      </c>
      <c r="D32" s="32" t="s">
        <v>236</v>
      </c>
      <c r="E32" s="33" t="s">
        <v>237</v>
      </c>
      <c r="F32" s="33" t="s">
        <v>238</v>
      </c>
      <c r="G32" s="33" t="s">
        <v>239</v>
      </c>
      <c r="H32" s="33" t="s">
        <v>240</v>
      </c>
      <c r="I32" s="34" t="s">
        <v>241</v>
      </c>
      <c r="J32" s="33" t="s">
        <v>242</v>
      </c>
      <c r="K32" s="33" t="s">
        <v>243</v>
      </c>
      <c r="L32" s="35" t="s">
        <v>244</v>
      </c>
      <c r="M32" s="36">
        <v>0.8</v>
      </c>
      <c r="N32" s="35" t="s">
        <v>244</v>
      </c>
      <c r="O32" s="37">
        <v>0.8</v>
      </c>
      <c r="P32" s="37">
        <v>0.8</v>
      </c>
      <c r="Q32" s="38" t="s">
        <v>245</v>
      </c>
      <c r="R32" s="38" t="s">
        <v>246</v>
      </c>
      <c r="S32" s="33" t="s">
        <v>247</v>
      </c>
      <c r="T32" s="33" t="s">
        <v>248</v>
      </c>
      <c r="U32" s="39" t="s">
        <v>249</v>
      </c>
      <c r="V32" s="73" t="s">
        <v>244</v>
      </c>
      <c r="W32" s="26" t="s">
        <v>244</v>
      </c>
      <c r="X32" s="74" t="s">
        <v>244</v>
      </c>
      <c r="Y32" s="18" t="s">
        <v>250</v>
      </c>
      <c r="Z32" s="18" t="s">
        <v>244</v>
      </c>
      <c r="AA32" s="41">
        <f>M32</f>
        <v>0.8</v>
      </c>
      <c r="AB32" s="42">
        <v>0.82</v>
      </c>
      <c r="AC32" s="43">
        <f t="shared" ref="AC32:AC38" si="12">IF(AB32/AA32&gt;100%,100%,AB32/AA32)</f>
        <v>1</v>
      </c>
      <c r="AD32" s="18" t="s">
        <v>251</v>
      </c>
      <c r="AE32" s="18" t="s">
        <v>252</v>
      </c>
      <c r="AF32" s="40" t="s">
        <v>244</v>
      </c>
      <c r="AG32" s="18" t="s">
        <v>244</v>
      </c>
      <c r="AH32" s="18" t="s">
        <v>253</v>
      </c>
      <c r="AI32" s="18" t="s">
        <v>244</v>
      </c>
      <c r="AJ32" s="18" t="s">
        <v>244</v>
      </c>
      <c r="AK32" s="41">
        <f>O32</f>
        <v>0.8</v>
      </c>
      <c r="AL32" s="44">
        <v>0.84</v>
      </c>
      <c r="AM32" s="43">
        <f t="shared" ref="AM32:AM38" si="13">IF(AL32/AK32&gt;100%,100%,AL32/AK32)</f>
        <v>1</v>
      </c>
      <c r="AN32" s="18" t="s">
        <v>254</v>
      </c>
      <c r="AO32" s="18" t="s">
        <v>255</v>
      </c>
      <c r="AP32" s="54">
        <f>P32</f>
        <v>0.8</v>
      </c>
      <c r="AQ32" s="68">
        <f>AVERAGE(AB32,AL32)</f>
        <v>0.83</v>
      </c>
      <c r="AR32" s="43">
        <f t="shared" ref="AR32:AR38" si="14">IF(AQ32/AP32&gt;100%,100%,AQ32/AP32)</f>
        <v>1</v>
      </c>
      <c r="AS32" s="18" t="s">
        <v>340</v>
      </c>
    </row>
    <row r="33" spans="1:45" s="45" customFormat="1" ht="105" x14ac:dyDescent="0.25">
      <c r="A33" s="26">
        <v>7</v>
      </c>
      <c r="B33" s="18" t="s">
        <v>234</v>
      </c>
      <c r="C33" s="18" t="s">
        <v>235</v>
      </c>
      <c r="D33" s="46" t="s">
        <v>256</v>
      </c>
      <c r="E33" s="38" t="s">
        <v>257</v>
      </c>
      <c r="F33" s="38" t="s">
        <v>238</v>
      </c>
      <c r="G33" s="38" t="s">
        <v>258</v>
      </c>
      <c r="H33" s="38" t="s">
        <v>259</v>
      </c>
      <c r="I33" s="38" t="s">
        <v>260</v>
      </c>
      <c r="J33" s="38" t="s">
        <v>242</v>
      </c>
      <c r="K33" s="38" t="s">
        <v>261</v>
      </c>
      <c r="L33" s="47">
        <v>1</v>
      </c>
      <c r="M33" s="47">
        <v>1</v>
      </c>
      <c r="N33" s="47">
        <v>1</v>
      </c>
      <c r="O33" s="48">
        <v>1</v>
      </c>
      <c r="P33" s="48">
        <v>1</v>
      </c>
      <c r="Q33" s="38" t="s">
        <v>245</v>
      </c>
      <c r="R33" s="38" t="s">
        <v>262</v>
      </c>
      <c r="S33" s="38" t="s">
        <v>263</v>
      </c>
      <c r="T33" s="33" t="s">
        <v>248</v>
      </c>
      <c r="U33" s="39" t="s">
        <v>264</v>
      </c>
      <c r="V33" s="75">
        <v>1</v>
      </c>
      <c r="W33" s="76">
        <v>0.72</v>
      </c>
      <c r="X33" s="43">
        <f t="shared" ref="X33:X38" si="15">IF(W33/V33&gt;100%,100%,W33/V33)</f>
        <v>0.72</v>
      </c>
      <c r="Y33" s="18" t="s">
        <v>265</v>
      </c>
      <c r="Z33" s="18" t="s">
        <v>266</v>
      </c>
      <c r="AA33" s="41">
        <f t="shared" ref="AA33:AA38" si="16">M33</f>
        <v>1</v>
      </c>
      <c r="AB33" s="44">
        <v>0.66669999999999996</v>
      </c>
      <c r="AC33" s="43">
        <f t="shared" si="12"/>
        <v>0.66669999999999996</v>
      </c>
      <c r="AD33" s="18" t="s">
        <v>267</v>
      </c>
      <c r="AE33" s="18" t="s">
        <v>268</v>
      </c>
      <c r="AF33" s="41">
        <f>N33</f>
        <v>1</v>
      </c>
      <c r="AG33" s="44">
        <v>0.625</v>
      </c>
      <c r="AH33" s="43">
        <f t="shared" ref="AH33:AH35" si="17">IF(AG33/AF33&gt;100%,100%,AG33/AF33)</f>
        <v>0.625</v>
      </c>
      <c r="AI33" s="18" t="s">
        <v>269</v>
      </c>
      <c r="AJ33" s="18" t="s">
        <v>270</v>
      </c>
      <c r="AK33" s="41">
        <f t="shared" ref="AK33:AK38" si="18">O33</f>
        <v>1</v>
      </c>
      <c r="AL33" s="44">
        <v>0.625</v>
      </c>
      <c r="AM33" s="43">
        <f t="shared" si="13"/>
        <v>0.625</v>
      </c>
      <c r="AN33" s="18" t="s">
        <v>271</v>
      </c>
      <c r="AO33" s="18" t="s">
        <v>272</v>
      </c>
      <c r="AP33" s="54">
        <f t="shared" ref="AP33:AP38" si="19">P33</f>
        <v>1</v>
      </c>
      <c r="AQ33" s="68">
        <f>AVERAGE(W33,AB33,AG33,AL33)</f>
        <v>0.65917499999999996</v>
      </c>
      <c r="AR33" s="43">
        <f t="shared" si="14"/>
        <v>0.65917499999999996</v>
      </c>
      <c r="AS33" s="18" t="s">
        <v>342</v>
      </c>
    </row>
    <row r="34" spans="1:45" s="45" customFormat="1" ht="165" x14ac:dyDescent="0.25">
      <c r="A34" s="26">
        <v>7</v>
      </c>
      <c r="B34" s="18" t="s">
        <v>234</v>
      </c>
      <c r="C34" s="18" t="s">
        <v>273</v>
      </c>
      <c r="D34" s="46" t="s">
        <v>274</v>
      </c>
      <c r="E34" s="38" t="s">
        <v>275</v>
      </c>
      <c r="F34" s="38" t="s">
        <v>238</v>
      </c>
      <c r="G34" s="38" t="s">
        <v>276</v>
      </c>
      <c r="H34" s="38" t="s">
        <v>277</v>
      </c>
      <c r="I34" s="38" t="s">
        <v>260</v>
      </c>
      <c r="J34" s="38" t="s">
        <v>242</v>
      </c>
      <c r="K34" s="38" t="s">
        <v>278</v>
      </c>
      <c r="L34" s="35" t="s">
        <v>244</v>
      </c>
      <c r="M34" s="36">
        <v>1</v>
      </c>
      <c r="N34" s="36">
        <v>1</v>
      </c>
      <c r="O34" s="37">
        <v>1</v>
      </c>
      <c r="P34" s="37">
        <v>1</v>
      </c>
      <c r="Q34" s="38" t="s">
        <v>245</v>
      </c>
      <c r="R34" s="38" t="s">
        <v>279</v>
      </c>
      <c r="S34" s="38" t="s">
        <v>280</v>
      </c>
      <c r="T34" s="33" t="s">
        <v>248</v>
      </c>
      <c r="U34" s="39" t="s">
        <v>281</v>
      </c>
      <c r="V34" s="75" t="s">
        <v>244</v>
      </c>
      <c r="W34" s="26" t="s">
        <v>244</v>
      </c>
      <c r="X34" s="26" t="s">
        <v>244</v>
      </c>
      <c r="Y34" s="18" t="s">
        <v>250</v>
      </c>
      <c r="Z34" s="18" t="s">
        <v>244</v>
      </c>
      <c r="AA34" s="41">
        <f t="shared" si="16"/>
        <v>1</v>
      </c>
      <c r="AB34" s="91">
        <v>1</v>
      </c>
      <c r="AC34" s="43">
        <f t="shared" si="12"/>
        <v>1</v>
      </c>
      <c r="AD34" s="19" t="s">
        <v>282</v>
      </c>
      <c r="AE34" s="18" t="s">
        <v>283</v>
      </c>
      <c r="AF34" s="41">
        <f t="shared" ref="AF34:AF35" si="20">N34</f>
        <v>1</v>
      </c>
      <c r="AG34" s="44">
        <v>1</v>
      </c>
      <c r="AH34" s="43">
        <f t="shared" si="17"/>
        <v>1</v>
      </c>
      <c r="AI34" s="18" t="s">
        <v>284</v>
      </c>
      <c r="AJ34" s="18" t="s">
        <v>285</v>
      </c>
      <c r="AK34" s="41">
        <f t="shared" si="18"/>
        <v>1</v>
      </c>
      <c r="AL34" s="49">
        <v>1</v>
      </c>
      <c r="AM34" s="43">
        <f t="shared" si="13"/>
        <v>1</v>
      </c>
      <c r="AN34" s="18" t="s">
        <v>286</v>
      </c>
      <c r="AO34" s="18" t="s">
        <v>286</v>
      </c>
      <c r="AP34" s="54">
        <f t="shared" si="19"/>
        <v>1</v>
      </c>
      <c r="AQ34" s="68">
        <f>AVERAGE(AB34,AG34,AL34)</f>
        <v>1</v>
      </c>
      <c r="AR34" s="43">
        <f t="shared" si="14"/>
        <v>1</v>
      </c>
      <c r="AS34" s="18" t="s">
        <v>340</v>
      </c>
    </row>
    <row r="35" spans="1:45" s="45" customFormat="1" ht="105" x14ac:dyDescent="0.25">
      <c r="A35" s="26">
        <v>7</v>
      </c>
      <c r="B35" s="18" t="s">
        <v>234</v>
      </c>
      <c r="C35" s="18" t="s">
        <v>235</v>
      </c>
      <c r="D35" s="46" t="s">
        <v>287</v>
      </c>
      <c r="E35" s="38" t="s">
        <v>288</v>
      </c>
      <c r="F35" s="38" t="s">
        <v>238</v>
      </c>
      <c r="G35" s="38" t="s">
        <v>289</v>
      </c>
      <c r="H35" s="38" t="s">
        <v>290</v>
      </c>
      <c r="I35" s="38" t="s">
        <v>260</v>
      </c>
      <c r="J35" s="38" t="s">
        <v>119</v>
      </c>
      <c r="K35" s="38" t="s">
        <v>289</v>
      </c>
      <c r="L35" s="36">
        <v>1</v>
      </c>
      <c r="M35" s="35" t="s">
        <v>244</v>
      </c>
      <c r="N35" s="36">
        <v>1</v>
      </c>
      <c r="O35" s="37" t="s">
        <v>244</v>
      </c>
      <c r="P35" s="37">
        <v>1</v>
      </c>
      <c r="Q35" s="38" t="s">
        <v>81</v>
      </c>
      <c r="R35" s="38" t="s">
        <v>291</v>
      </c>
      <c r="S35" s="38" t="s">
        <v>291</v>
      </c>
      <c r="T35" s="33" t="s">
        <v>248</v>
      </c>
      <c r="U35" s="39" t="s">
        <v>264</v>
      </c>
      <c r="V35" s="75">
        <v>1</v>
      </c>
      <c r="W35" s="76">
        <v>1</v>
      </c>
      <c r="X35" s="43">
        <f t="shared" si="15"/>
        <v>1</v>
      </c>
      <c r="Y35" s="18" t="s">
        <v>292</v>
      </c>
      <c r="Z35" s="18" t="s">
        <v>293</v>
      </c>
      <c r="AA35" s="41" t="str">
        <f t="shared" si="16"/>
        <v>No programada</v>
      </c>
      <c r="AB35" s="44" t="s">
        <v>68</v>
      </c>
      <c r="AC35" s="43" t="s">
        <v>69</v>
      </c>
      <c r="AD35" s="18" t="s">
        <v>68</v>
      </c>
      <c r="AE35" s="18" t="s">
        <v>69</v>
      </c>
      <c r="AF35" s="41">
        <f t="shared" si="20"/>
        <v>1</v>
      </c>
      <c r="AG35" s="44">
        <v>1</v>
      </c>
      <c r="AH35" s="43">
        <f t="shared" si="17"/>
        <v>1</v>
      </c>
      <c r="AI35" s="18" t="s">
        <v>294</v>
      </c>
      <c r="AJ35" s="18" t="s">
        <v>295</v>
      </c>
      <c r="AK35" s="41" t="str">
        <f t="shared" si="18"/>
        <v>No programada</v>
      </c>
      <c r="AL35" s="21" t="s">
        <v>244</v>
      </c>
      <c r="AM35" s="21" t="s">
        <v>244</v>
      </c>
      <c r="AN35" s="21" t="s">
        <v>244</v>
      </c>
      <c r="AO35" s="21" t="s">
        <v>244</v>
      </c>
      <c r="AP35" s="54">
        <f t="shared" si="19"/>
        <v>1</v>
      </c>
      <c r="AQ35" s="68">
        <f>AVERAGE(W35,AG35)</f>
        <v>1</v>
      </c>
      <c r="AR35" s="92">
        <f t="shared" si="14"/>
        <v>1</v>
      </c>
      <c r="AS35" s="18" t="s">
        <v>340</v>
      </c>
    </row>
    <row r="36" spans="1:45" s="45" customFormat="1" ht="105" x14ac:dyDescent="0.25">
      <c r="A36" s="26">
        <v>7</v>
      </c>
      <c r="B36" s="18" t="s">
        <v>234</v>
      </c>
      <c r="C36" s="18" t="s">
        <v>235</v>
      </c>
      <c r="D36" s="46" t="s">
        <v>296</v>
      </c>
      <c r="E36" s="18" t="s">
        <v>297</v>
      </c>
      <c r="F36" s="18" t="s">
        <v>238</v>
      </c>
      <c r="G36" s="18" t="s">
        <v>298</v>
      </c>
      <c r="H36" s="18" t="s">
        <v>299</v>
      </c>
      <c r="I36" s="18" t="s">
        <v>122</v>
      </c>
      <c r="J36" s="19" t="s">
        <v>155</v>
      </c>
      <c r="K36" s="18" t="s">
        <v>298</v>
      </c>
      <c r="L36" s="50">
        <v>0</v>
      </c>
      <c r="M36" s="50">
        <v>1</v>
      </c>
      <c r="N36" s="50">
        <v>0</v>
      </c>
      <c r="O36" s="50">
        <v>1</v>
      </c>
      <c r="P36" s="50">
        <v>2</v>
      </c>
      <c r="Q36" s="18" t="s">
        <v>81</v>
      </c>
      <c r="R36" s="51" t="s">
        <v>291</v>
      </c>
      <c r="S36" s="51" t="s">
        <v>291</v>
      </c>
      <c r="T36" s="18" t="s">
        <v>300</v>
      </c>
      <c r="U36" s="52" t="s">
        <v>244</v>
      </c>
      <c r="V36" s="73" t="s">
        <v>244</v>
      </c>
      <c r="W36" s="73" t="s">
        <v>244</v>
      </c>
      <c r="X36" s="73" t="s">
        <v>244</v>
      </c>
      <c r="Y36" s="18" t="s">
        <v>250</v>
      </c>
      <c r="Z36" s="52" t="s">
        <v>244</v>
      </c>
      <c r="AA36" s="53">
        <f t="shared" si="16"/>
        <v>1</v>
      </c>
      <c r="AB36" s="53">
        <v>1</v>
      </c>
      <c r="AC36" s="43">
        <f t="shared" si="12"/>
        <v>1</v>
      </c>
      <c r="AD36" s="18" t="s">
        <v>301</v>
      </c>
      <c r="AE36" s="52" t="s">
        <v>302</v>
      </c>
      <c r="AF36" s="52" t="s">
        <v>244</v>
      </c>
      <c r="AG36" s="52" t="s">
        <v>244</v>
      </c>
      <c r="AH36" s="52" t="s">
        <v>244</v>
      </c>
      <c r="AI36" s="52" t="s">
        <v>244</v>
      </c>
      <c r="AJ36" s="53" t="s">
        <v>69</v>
      </c>
      <c r="AK36" s="53">
        <f t="shared" si="18"/>
        <v>1</v>
      </c>
      <c r="AL36" s="53">
        <v>1</v>
      </c>
      <c r="AM36" s="43">
        <f t="shared" si="13"/>
        <v>1</v>
      </c>
      <c r="AN36" s="18" t="s">
        <v>330</v>
      </c>
      <c r="AO36" s="52" t="s">
        <v>331</v>
      </c>
      <c r="AP36" s="69">
        <f t="shared" si="19"/>
        <v>2</v>
      </c>
      <c r="AQ36" s="69">
        <f>SUM(AB36,AL36)</f>
        <v>2</v>
      </c>
      <c r="AR36" s="43">
        <f t="shared" si="14"/>
        <v>1</v>
      </c>
      <c r="AS36" s="18" t="s">
        <v>340</v>
      </c>
    </row>
    <row r="37" spans="1:45" s="45" customFormat="1" ht="120" x14ac:dyDescent="0.25">
      <c r="A37" s="26">
        <v>5</v>
      </c>
      <c r="B37" s="18" t="s">
        <v>303</v>
      </c>
      <c r="C37" s="18" t="s">
        <v>304</v>
      </c>
      <c r="D37" s="46" t="s">
        <v>305</v>
      </c>
      <c r="E37" s="38" t="s">
        <v>306</v>
      </c>
      <c r="F37" s="38" t="s">
        <v>238</v>
      </c>
      <c r="G37" s="38" t="s">
        <v>307</v>
      </c>
      <c r="H37" s="38" t="s">
        <v>308</v>
      </c>
      <c r="I37" s="38" t="s">
        <v>309</v>
      </c>
      <c r="J37" s="38" t="s">
        <v>155</v>
      </c>
      <c r="K37" s="38" t="s">
        <v>310</v>
      </c>
      <c r="L37" s="36">
        <v>1</v>
      </c>
      <c r="M37" s="36">
        <v>0</v>
      </c>
      <c r="N37" s="36">
        <v>0</v>
      </c>
      <c r="O37" s="37">
        <v>0</v>
      </c>
      <c r="P37" s="37">
        <v>1</v>
      </c>
      <c r="Q37" s="38" t="s">
        <v>81</v>
      </c>
      <c r="R37" s="38" t="s">
        <v>311</v>
      </c>
      <c r="S37" s="38" t="s">
        <v>312</v>
      </c>
      <c r="T37" s="33" t="s">
        <v>146</v>
      </c>
      <c r="U37" s="39" t="s">
        <v>313</v>
      </c>
      <c r="V37" s="54">
        <v>1</v>
      </c>
      <c r="W37" s="54">
        <v>1</v>
      </c>
      <c r="X37" s="43">
        <f t="shared" si="15"/>
        <v>1</v>
      </c>
      <c r="Y37" s="41" t="s">
        <v>314</v>
      </c>
      <c r="Z37" s="41" t="s">
        <v>315</v>
      </c>
      <c r="AA37" s="21" t="s">
        <v>244</v>
      </c>
      <c r="AB37" s="21" t="s">
        <v>244</v>
      </c>
      <c r="AC37" s="21" t="s">
        <v>244</v>
      </c>
      <c r="AD37" s="21" t="s">
        <v>244</v>
      </c>
      <c r="AE37" s="21" t="s">
        <v>244</v>
      </c>
      <c r="AF37" s="21" t="s">
        <v>244</v>
      </c>
      <c r="AG37" s="21" t="s">
        <v>244</v>
      </c>
      <c r="AH37" s="21" t="s">
        <v>244</v>
      </c>
      <c r="AI37" s="21" t="s">
        <v>244</v>
      </c>
      <c r="AJ37" s="21" t="s">
        <v>244</v>
      </c>
      <c r="AK37" s="21" t="s">
        <v>244</v>
      </c>
      <c r="AL37" s="21" t="s">
        <v>244</v>
      </c>
      <c r="AM37" s="21" t="s">
        <v>244</v>
      </c>
      <c r="AN37" s="21" t="s">
        <v>244</v>
      </c>
      <c r="AO37" s="21" t="s">
        <v>244</v>
      </c>
      <c r="AP37" s="54">
        <f t="shared" si="19"/>
        <v>1</v>
      </c>
      <c r="AQ37" s="54">
        <v>1</v>
      </c>
      <c r="AR37" s="43">
        <f t="shared" si="14"/>
        <v>1</v>
      </c>
      <c r="AS37" s="18" t="s">
        <v>340</v>
      </c>
    </row>
    <row r="38" spans="1:45" s="45" customFormat="1" ht="150" x14ac:dyDescent="0.25">
      <c r="A38" s="26">
        <v>5</v>
      </c>
      <c r="B38" s="18" t="s">
        <v>303</v>
      </c>
      <c r="C38" s="18" t="s">
        <v>304</v>
      </c>
      <c r="D38" s="46" t="s">
        <v>316</v>
      </c>
      <c r="E38" s="38" t="s">
        <v>317</v>
      </c>
      <c r="F38" s="38" t="s">
        <v>238</v>
      </c>
      <c r="G38" s="38" t="s">
        <v>318</v>
      </c>
      <c r="H38" s="38" t="s">
        <v>319</v>
      </c>
      <c r="I38" s="38" t="s">
        <v>122</v>
      </c>
      <c r="J38" s="38" t="s">
        <v>119</v>
      </c>
      <c r="K38" s="38" t="s">
        <v>320</v>
      </c>
      <c r="L38" s="36">
        <v>1</v>
      </c>
      <c r="M38" s="36">
        <v>1</v>
      </c>
      <c r="N38" s="36">
        <v>1</v>
      </c>
      <c r="O38" s="36">
        <v>1</v>
      </c>
      <c r="P38" s="36">
        <v>1</v>
      </c>
      <c r="Q38" s="38" t="s">
        <v>321</v>
      </c>
      <c r="R38" s="38" t="s">
        <v>322</v>
      </c>
      <c r="S38" s="38" t="s">
        <v>312</v>
      </c>
      <c r="T38" s="33" t="s">
        <v>146</v>
      </c>
      <c r="U38" s="39" t="s">
        <v>313</v>
      </c>
      <c r="V38" s="54">
        <v>1</v>
      </c>
      <c r="W38" s="43">
        <v>0.75949999999999995</v>
      </c>
      <c r="X38" s="43">
        <f t="shared" si="15"/>
        <v>0.75949999999999995</v>
      </c>
      <c r="Y38" s="41" t="s">
        <v>323</v>
      </c>
      <c r="Z38" s="41" t="s">
        <v>315</v>
      </c>
      <c r="AA38" s="41">
        <f t="shared" si="16"/>
        <v>1</v>
      </c>
      <c r="AB38" s="43">
        <f>77/88</f>
        <v>0.875</v>
      </c>
      <c r="AC38" s="43">
        <f t="shared" si="12"/>
        <v>0.875</v>
      </c>
      <c r="AD38" s="41" t="s">
        <v>324</v>
      </c>
      <c r="AE38" s="41" t="s">
        <v>325</v>
      </c>
      <c r="AF38" s="42">
        <f t="shared" ref="AF38" si="21">N38</f>
        <v>1</v>
      </c>
      <c r="AG38" s="42">
        <v>0.9</v>
      </c>
      <c r="AH38" s="43">
        <f t="shared" ref="AH38" si="22">IF(AG38/AF38&gt;100%,100%,AG38/AF38)</f>
        <v>0.9</v>
      </c>
      <c r="AI38" s="41" t="s">
        <v>326</v>
      </c>
      <c r="AJ38" s="41" t="s">
        <v>327</v>
      </c>
      <c r="AK38" s="41">
        <f t="shared" si="18"/>
        <v>1</v>
      </c>
      <c r="AL38" s="42">
        <f>38/38</f>
        <v>1</v>
      </c>
      <c r="AM38" s="43">
        <f t="shared" si="13"/>
        <v>1</v>
      </c>
      <c r="AN38" s="41" t="s">
        <v>332</v>
      </c>
      <c r="AO38" s="41" t="s">
        <v>333</v>
      </c>
      <c r="AP38" s="54">
        <f t="shared" si="19"/>
        <v>1</v>
      </c>
      <c r="AQ38" s="68">
        <f>AVERAGE(W38,AB38,AG38,AL38)</f>
        <v>0.88362499999999999</v>
      </c>
      <c r="AR38" s="43">
        <f t="shared" si="14"/>
        <v>0.88362499999999999</v>
      </c>
      <c r="AS38" s="18" t="s">
        <v>341</v>
      </c>
    </row>
    <row r="39" spans="1:45" s="5" customFormat="1" ht="15.75" x14ac:dyDescent="0.25">
      <c r="A39" s="6"/>
      <c r="B39" s="6"/>
      <c r="C39" s="6"/>
      <c r="D39" s="6"/>
      <c r="E39" s="7" t="s">
        <v>328</v>
      </c>
      <c r="F39" s="7"/>
      <c r="G39" s="7"/>
      <c r="H39" s="7"/>
      <c r="I39" s="7"/>
      <c r="J39" s="7"/>
      <c r="K39" s="7"/>
      <c r="L39" s="8"/>
      <c r="M39" s="8"/>
      <c r="N39" s="8"/>
      <c r="O39" s="8"/>
      <c r="P39" s="8"/>
      <c r="Q39" s="7"/>
      <c r="R39" s="6"/>
      <c r="S39" s="6"/>
      <c r="T39" s="6"/>
      <c r="U39" s="6"/>
      <c r="V39" s="70"/>
      <c r="W39" s="70"/>
      <c r="X39" s="78">
        <f>AVERAGE(X32:X38)*20%</f>
        <v>0.17397499999999999</v>
      </c>
      <c r="Y39" s="6"/>
      <c r="Z39" s="6"/>
      <c r="AA39" s="8"/>
      <c r="AB39" s="8"/>
      <c r="AC39" s="89">
        <f>AVERAGE(AC32:AC38)*20%</f>
        <v>0.18166800000000005</v>
      </c>
      <c r="AD39" s="6"/>
      <c r="AE39" s="6"/>
      <c r="AF39" s="8"/>
      <c r="AG39" s="8"/>
      <c r="AH39" s="89">
        <f>AVERAGE(AH32:AH38)*20%</f>
        <v>0.17625000000000002</v>
      </c>
      <c r="AI39" s="6"/>
      <c r="AJ39" s="6"/>
      <c r="AK39" s="8"/>
      <c r="AL39" s="8"/>
      <c r="AM39" s="89">
        <f>AVERAGE(AM33:AM38)*20%</f>
        <v>0.18125000000000002</v>
      </c>
      <c r="AN39" s="6"/>
      <c r="AO39" s="6"/>
      <c r="AP39" s="70"/>
      <c r="AQ39" s="70"/>
      <c r="AR39" s="78">
        <f>AVERAGE(AR32:AR38)*20%</f>
        <v>0.18693714285714286</v>
      </c>
      <c r="AS39" s="6"/>
    </row>
    <row r="40" spans="1:45" s="5" customFormat="1" ht="15.75" x14ac:dyDescent="0.25">
      <c r="A40" s="79"/>
      <c r="B40" s="79"/>
      <c r="C40" s="79"/>
      <c r="D40" s="79"/>
      <c r="E40" s="80" t="s">
        <v>329</v>
      </c>
      <c r="F40" s="79"/>
      <c r="G40" s="79"/>
      <c r="H40" s="79"/>
      <c r="I40" s="79"/>
      <c r="J40" s="79"/>
      <c r="K40" s="79"/>
      <c r="L40" s="81"/>
      <c r="M40" s="81"/>
      <c r="N40" s="81"/>
      <c r="O40" s="81"/>
      <c r="P40" s="81"/>
      <c r="Q40" s="79"/>
      <c r="R40" s="79"/>
      <c r="S40" s="79"/>
      <c r="T40" s="79"/>
      <c r="U40" s="79"/>
      <c r="V40" s="82"/>
      <c r="W40" s="82"/>
      <c r="X40" s="83">
        <f>X31+X39</f>
        <v>0.72847499999999987</v>
      </c>
      <c r="Y40" s="79"/>
      <c r="Z40" s="79"/>
      <c r="AA40" s="81"/>
      <c r="AB40" s="81"/>
      <c r="AC40" s="90">
        <f>AC31+AC39</f>
        <v>0.65806067990637274</v>
      </c>
      <c r="AD40" s="79"/>
      <c r="AE40" s="79"/>
      <c r="AF40" s="81"/>
      <c r="AG40" s="81"/>
      <c r="AH40" s="93">
        <f>AH31+AH39</f>
        <v>0.82611666666666661</v>
      </c>
      <c r="AI40" s="79"/>
      <c r="AJ40" s="79"/>
      <c r="AK40" s="81"/>
      <c r="AL40" s="81"/>
      <c r="AM40" s="93">
        <f>AM31+AM39</f>
        <v>0.9019707977207978</v>
      </c>
      <c r="AN40" s="79"/>
      <c r="AO40" s="79"/>
      <c r="AP40" s="82"/>
      <c r="AQ40" s="82"/>
      <c r="AR40" s="83">
        <f>AR31+AR39</f>
        <v>0.87185020553520554</v>
      </c>
      <c r="AS40" s="79"/>
    </row>
  </sheetData>
  <autoFilter ref="A14:AS40" xr:uid="{00000000-0009-0000-0000-000000000000}"/>
  <mergeCells count="20">
    <mergeCell ref="V12:Z13"/>
    <mergeCell ref="AA12:AE13"/>
    <mergeCell ref="AF12:AJ13"/>
    <mergeCell ref="AK12:AO13"/>
    <mergeCell ref="AP12:AS13"/>
    <mergeCell ref="A12:B13"/>
    <mergeCell ref="C12:C14"/>
    <mergeCell ref="A1:K1"/>
    <mergeCell ref="L1:P1"/>
    <mergeCell ref="D12:F13"/>
    <mergeCell ref="G12:Q13"/>
    <mergeCell ref="A2:K2"/>
    <mergeCell ref="H10:K10"/>
    <mergeCell ref="R12:U13"/>
    <mergeCell ref="F4:K4"/>
    <mergeCell ref="H5:K5"/>
    <mergeCell ref="H6:K6"/>
    <mergeCell ref="H7:K7"/>
    <mergeCell ref="H8:K8"/>
    <mergeCell ref="H9:K9"/>
  </mergeCells>
  <phoneticPr fontId="12" type="noConversion"/>
  <dataValidations count="1">
    <dataValidation allowBlank="1" showInputMessage="1" showErrorMessage="1" error="Escriba un texto " promptTitle="Cualquier contenido" sqref="F14 F3:F11"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F12:F13 F1 F15:F31 F41:F1048576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11.42578125" defaultRowHeight="15" x14ac:dyDescent="0.25"/>
  <cols>
    <col min="1" max="1" width="34.5703125" bestFit="1" customWidth="1"/>
  </cols>
  <sheetData>
    <row r="1" spans="1:1" x14ac:dyDescent="0.25">
      <c r="A1" t="s">
        <v>30</v>
      </c>
    </row>
    <row r="2" spans="1:1" x14ac:dyDescent="0.25">
      <c r="A2" t="s">
        <v>116</v>
      </c>
    </row>
    <row r="3" spans="1:1" x14ac:dyDescent="0.25">
      <c r="A3" t="s">
        <v>55</v>
      </c>
    </row>
    <row r="4" spans="1:1" x14ac:dyDescent="0.25">
      <c r="A4" t="s">
        <v>238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4" ma:contentTypeDescription="Crear nuevo documento." ma:contentTypeScope="" ma:versionID="9adc6aef112ce374d4d3a5f2145baaab">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26275b6cf75e4812a1477c958f750f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C9A537-6340-403E-AE9D-33BDBA51BF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s>
</ds:datastoreItem>
</file>

<file path=customXml/itemProps3.xml><?xml version="1.0" encoding="utf-8"?>
<ds:datastoreItem xmlns:ds="http://schemas.openxmlformats.org/officeDocument/2006/customXml" ds:itemID="{265251AB-C88B-4079-B78F-2291AC2E7A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2025-01-28T22:26:25Z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