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3 TEUSAQUILLO/"/>
    </mc:Choice>
  </mc:AlternateContent>
  <xr:revisionPtr revIDLastSave="481" documentId="13_ncr:1_{F9F48728-422B-459D-B8F1-15FCC22B7471}" xr6:coauthVersionLast="47" xr6:coauthVersionMax="47" xr10:uidLastSave="{1D31DD08-516B-41F3-9C0E-EDDCDA8C53C7}"/>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3" i="1" l="1"/>
  <c r="AR22" i="1"/>
  <c r="AQ19" i="1"/>
  <c r="AQ18" i="1"/>
  <c r="AQ17" i="1"/>
  <c r="AQ16" i="1"/>
  <c r="AQ15" i="1"/>
  <c r="AL38" i="1"/>
  <c r="AK36" i="1"/>
  <c r="AG38" i="1"/>
  <c r="AQ21" i="1"/>
  <c r="AQ22" i="1"/>
  <c r="AQ20" i="1"/>
  <c r="AR20" i="1" s="1"/>
  <c r="AP25" i="1"/>
  <c r="AP26" i="1"/>
  <c r="AP27" i="1"/>
  <c r="AQ35" i="1"/>
  <c r="AQ38" i="1" l="1"/>
  <c r="AQ36" i="1"/>
  <c r="AQ34" i="1"/>
  <c r="AQ33" i="1"/>
  <c r="AQ32" i="1"/>
  <c r="AQ26" i="1"/>
  <c r="AQ24" i="1"/>
  <c r="AQ29" i="1"/>
  <c r="AQ30" i="1"/>
  <c r="AQ25" i="1"/>
  <c r="AQ27" i="1"/>
  <c r="AQ28" i="1"/>
  <c r="X18" i="1"/>
  <c r="X17" i="1"/>
  <c r="W19" i="1"/>
  <c r="X19" i="1" s="1"/>
  <c r="AP38" i="1"/>
  <c r="AK38" i="1"/>
  <c r="AM38" i="1" s="1"/>
  <c r="AF38" i="1"/>
  <c r="AH38" i="1" s="1"/>
  <c r="AA38" i="1"/>
  <c r="AC38" i="1" s="1"/>
  <c r="X38" i="1"/>
  <c r="AP37" i="1"/>
  <c r="AR37" i="1" s="1"/>
  <c r="X37" i="1"/>
  <c r="AP36" i="1"/>
  <c r="AM36" i="1"/>
  <c r="AA36" i="1"/>
  <c r="AC36" i="1" s="1"/>
  <c r="AP35" i="1"/>
  <c r="AR35" i="1" s="1"/>
  <c r="AK35" i="1"/>
  <c r="AF35" i="1"/>
  <c r="AH35" i="1" s="1"/>
  <c r="AA35" i="1"/>
  <c r="X35" i="1"/>
  <c r="AP34" i="1"/>
  <c r="AR34" i="1" s="1"/>
  <c r="AK34" i="1"/>
  <c r="AM34" i="1" s="1"/>
  <c r="AF34" i="1"/>
  <c r="AH34" i="1" s="1"/>
  <c r="AA34" i="1"/>
  <c r="AC34" i="1" s="1"/>
  <c r="AP33" i="1"/>
  <c r="AK33" i="1"/>
  <c r="AM33" i="1" s="1"/>
  <c r="AF33" i="1"/>
  <c r="AH33" i="1" s="1"/>
  <c r="AA33" i="1"/>
  <c r="AC33" i="1" s="1"/>
  <c r="X33" i="1"/>
  <c r="X39" i="1" s="1"/>
  <c r="AP32" i="1"/>
  <c r="AK32" i="1"/>
  <c r="AM32" i="1" s="1"/>
  <c r="AA32" i="1"/>
  <c r="AC32" i="1" s="1"/>
  <c r="P30" i="1"/>
  <c r="P29" i="1"/>
  <c r="P28" i="1"/>
  <c r="P27" i="1"/>
  <c r="P26" i="1"/>
  <c r="P25" i="1"/>
  <c r="P24" i="1"/>
  <c r="AR33" i="1" l="1"/>
  <c r="AR32" i="1"/>
  <c r="AR38" i="1"/>
  <c r="AR36" i="1"/>
  <c r="AP15" i="1"/>
  <c r="AR15" i="1" s="1"/>
  <c r="AK15" i="1"/>
  <c r="AM15" i="1" s="1"/>
  <c r="AM39" i="1"/>
  <c r="AP30" i="1"/>
  <c r="AR30" i="1" s="1"/>
  <c r="AP29" i="1"/>
  <c r="AR29" i="1" s="1"/>
  <c r="AP28" i="1"/>
  <c r="AR28" i="1" s="1"/>
  <c r="AR27" i="1"/>
  <c r="AR26" i="1"/>
  <c r="AR25" i="1"/>
  <c r="AP24" i="1"/>
  <c r="AR24" i="1" s="1"/>
  <c r="AP23" i="1"/>
  <c r="AR23" i="1" s="1"/>
  <c r="AP22" i="1"/>
  <c r="AP21" i="1"/>
  <c r="AR21" i="1" s="1"/>
  <c r="AP20" i="1"/>
  <c r="AP19" i="1"/>
  <c r="AR19" i="1" s="1"/>
  <c r="AP18" i="1"/>
  <c r="AR18" i="1" s="1"/>
  <c r="AP17" i="1"/>
  <c r="AR17" i="1" s="1"/>
  <c r="AP16" i="1"/>
  <c r="AR16"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H39" i="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C39" i="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0" i="1"/>
  <c r="X30" i="1" s="1"/>
  <c r="V29" i="1"/>
  <c r="X29" i="1" s="1"/>
  <c r="V28" i="1"/>
  <c r="X28" i="1" s="1"/>
  <c r="V27" i="1"/>
  <c r="X27" i="1" s="1"/>
  <c r="V26" i="1"/>
  <c r="X26" i="1" s="1"/>
  <c r="V25" i="1"/>
  <c r="X25" i="1" s="1"/>
  <c r="V24" i="1"/>
  <c r="X24" i="1" s="1"/>
  <c r="V22" i="1"/>
  <c r="V21" i="1"/>
  <c r="X21" i="1" s="1"/>
  <c r="V20" i="1"/>
  <c r="X16" i="1"/>
  <c r="AC31" i="1" l="1"/>
  <c r="AC40" i="1" s="1"/>
  <c r="AR39" i="1"/>
  <c r="X31" i="1"/>
  <c r="X40" i="1" s="1"/>
  <c r="AM31" i="1"/>
  <c r="AM40" i="1" s="1"/>
  <c r="AR31" i="1"/>
  <c r="AH31" i="1"/>
  <c r="AH40" i="1" s="1"/>
  <c r="AR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<sst xmlns="http://schemas.openxmlformats.org/spreadsheetml/2006/main" count="680" uniqueCount="335">
  <si>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TEUSAQUILLO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</si>
  <si>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</si>
  <si>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</si>
  <si>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</si>
  <si>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</si>
  <si>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</si>
  <si>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</si>
  <si>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</si>
  <si>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14681</t>
    </r>
  </si>
  <si>
    <t>10 de mayo de 2024</t>
  </si>
  <si>
    <t>Para el primer trimestre de la vigencia 2024, el Plan de Gestión de la Alcaldía Local alcanzó un nivel de desempeño del 55,80% y del 14,39% acumulado para la vigencia. Se corrige el responsable de reporte.</t>
  </si>
  <si>
    <t>30 de julio de 2024</t>
  </si>
  <si>
    <t>Para el segundo trimestre de la vigencia 2024, el Plan de Gestión de la Alcaldía Local alcanzó un nivel de desempeño del 65,34% y del 37,38% acumulado para la vigencia</t>
  </si>
  <si>
    <t>30 de octubre de 2024</t>
  </si>
  <si>
    <t xml:space="preserve">Para el tercer trimestre de la vigencia 2024, el Plan de Gestión de la Alcaldía Local alcanzó un nivel de desempeño del 78,45% y del 53,69% acumulado para la vigencia </t>
  </si>
  <si>
    <t>31 de enero de 2025</t>
  </si>
  <si>
    <t>Para el cuarto trimestre de la vigencia 2024, el Plan de Gestión de la Alcaldía Local alcanzó un nivel de desempeño del 74,98% y del 73,19%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</si>
  <si>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</si>
  <si>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</si>
  <si>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</si>
  <si>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</si>
  <si>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</si>
  <si>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</si>
  <si>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</si>
  <si>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</si>
  <si>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</si>
  <si>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</si>
  <si>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</si>
  <si>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</si>
  <si>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</si>
  <si>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</si>
  <si>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</si>
  <si>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</si>
  <si>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</si>
  <si>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</si>
  <si>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</si>
  <si>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</si>
  <si>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</si>
  <si>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</si>
  <si>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</si>
  <si>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</si>
  <si>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</si>
  <si>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</si>
  <si>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</si>
  <si>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</si>
  <si>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</si>
  <si>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</si>
  <si>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</si>
  <si>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</si>
  <si>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</si>
  <si>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</si>
  <si>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</si>
  <si>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</si>
  <si>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</si>
  <si>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</si>
  <si>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</si>
  <si>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</si>
  <si>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</si>
  <si>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</si>
  <si>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</si>
  <si>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</si>
  <si>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</si>
  <si>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</si>
  <si>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</si>
  <si>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</si>
  <si>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</si>
  <si>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</si>
  <si>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</si>
  <si>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 xml:space="preserve">No programada para el primer trimestre 2024. No se realiza reporte dado que se depende de la información de la matriz unificada a la inversión la cual es publicada por la Secretaria de Planeacion y al corte 11 de abril no se encuentra oficialmente en la pagina.
</t>
  </si>
  <si>
    <t xml:space="preserve">Meta no programada </t>
  </si>
  <si>
    <t>Meta no programada</t>
  </si>
  <si>
    <t>Meta no programada para medición en el trimestre</t>
  </si>
  <si>
    <t>Avance del 63,70% de las metas del Plan de Desarrollo Local acumuladas al 30 de septiembre de 2024 (metas entregadas).
Para el cuarto trimestre de la vigencia 2023 el FDLTeusaquillo consolida un avance de 63 puntos porcentuales de las metas del Plan de Desarrollo Local  acumulada al 30 de septiembre de 2024. Meta no cumplida para la vigencia.</t>
  </si>
  <si>
    <t>Reporte PGAL  2024 IV Trimestre</t>
  </si>
  <si>
    <t>Se logró alcanzar el cumplimiento del 84,93%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</si>
  <si>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</si>
  <si>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</si>
  <si>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</si>
  <si>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</si>
  <si>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</si>
  <si>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</si>
  <si>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</si>
  <si>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</si>
  <si>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Alcaldía Local - Área de Gestión del Desarrollo, Administrativa y Financiera</t>
  </si>
  <si>
    <t>Se giró $2.699.207.521 del presupuesto comprometido constituido como obligaciones por pagar de la vigencia 2023.
Meta cumplida para 1 trimestre 2024, Porcentaje de giros acumulados de obligaciones por pagar de la vigencia 2023 por encima de lo programado para el trimestre</t>
  </si>
  <si>
    <t>BOGDATA
Reporte DGDL</t>
  </si>
  <si>
    <t>Meta cumplida para el trimestre</t>
  </si>
  <si>
    <t xml:space="preserve">Reporte DGDL </t>
  </si>
  <si>
    <t xml:space="preserve">Se han girado $3.980.446.794 del presupuesto comprometido constituido como obligaciones por pagar de la vigencia 2023.
Meta cumplida para el 3 trimestre 2024, Porcentaje de giros acumulados de obligaciones por pagar de la vigencia 2023 por encima de lo programado para el trimestre"
</t>
  </si>
  <si>
    <t xml:space="preserve">Reporte de metas de la DGDL </t>
  </si>
  <si>
    <t xml:space="preserve">Se giro el 87,43% del presupuesto comprometido constituido como obligaciones por pagar de la vigencia 2023.
Se han girado $3.980.446.794 del presupuesto comprometido constituido como obligaciones por pagar de la vigencia 2023.
Meta cumplida para el 3 trimestre 2024, Porcentaje de giros acumulados de obligaciones por pagar de la vigencia 2023 por encima de lo programado para el trimestre"
</t>
  </si>
  <si>
    <t>Se logró alcanzar el cumplimiento del 100,00% de la meta programada para la vigencia.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</si>
  <si>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</si>
  <si>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</si>
  <si>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</si>
  <si>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anteriores-9.848.559.713)*100%</t>
  </si>
  <si>
    <t>Se giró $72.882.965 del presupuesto comprometido constituido como obligaciones por pagar de la vigencia 2022 y anteriores.
Meta cumplida para 1 trimestre 2024, Porcentaje de giros acumulados de obligaciones por pagar de la vigencia 2022 y anteriores. Se realizó un giro por $1.408.690.004 del contrato 88 de 2016 que hace parte de los contratos que fueron descontados de los compromisos por tener problemas, por lo tanto se descuenta este valor de los giros acumulados para corregir la distorsión del indicador</t>
  </si>
  <si>
    <t xml:space="preserve">Se han girado $158.049.635 del presupuesto comprometido constituido como obligaciones por pagar de la vigencia 2022 y anteriores.
Meta no cumplida para el 3 trimestre 2024. Porcentaje de giros acumulados de obligaciones por pagar de la vigencia 2022 y anteriores. Se realizó un giro por $1.408.690.004 del contrato 088 de 2016 que hace parte de los contratos que fueron descontados de los compromisos, por lo tanto se descuenta este valor de los giros acumulados para corregir la distorsión del indicador.
</t>
  </si>
  <si>
    <t xml:space="preserve">Se realizó un giro por $1.408.690.004 del contrato 88 de 2016 que hace parte de los contratos que fueron descontados de los compromisos por tener problemas, por lo tanto se descuenta este valor de los giros acumulados para corregir la posible distorsión del indicador
</t>
  </si>
  <si>
    <t>Se logró alcanzar el cumplimiento del 61,32% de la meta programada para la vigencia.</t>
  </si>
  <si>
    <t>4</t>
  </si>
  <si>
    <r>
      <t xml:space="preserve">Comprometer mínimo el </t>
    </r>
    <r>
      <rPr>
        <sz val="11"/>
        <rFont val="Calibri Light"/>
        <family val="2"/>
        <scheme val="major"/>
      </rPr>
      <t>23</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</si>
  <si>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</si>
  <si>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</si>
  <si>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Meta con cumplimiento del 12,08%.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</si>
  <si>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 xml:space="preserve">Meta con avance del 39,90%. El porcentaje de avance se deriva principalmente de la contratación de prestación de servicios. La Alcaldía Local de Teusaquillo ha tenido tres ordenadores de gasto diferentes durante la vigencia, adicionalmente se debe señalar que con el cambio de administración se realiza la discusión y aprobación de un nuevo plan de desarrollo, lo que implica que los procesos contractuales financiados con el presupuesto asignado a los proyectos de inversión deben esperar a las nuevas líneas y directrices.  Sin embargo, para el último semestre se tiene proyectado comprometer la mayoría de los recursos dando cumplimiento a  la meta establecida.
</t>
  </si>
  <si>
    <t>Se compromete el 99,67% al 31 de diciembre del presupuesto de inversión directa de la vigencia 2024</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</si>
  <si>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</si>
  <si>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</si>
  <si>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</si>
  <si>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</si>
  <si>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 xml:space="preserve">Se giró $156.587.859 del presupuesto total  disponible de inversión directa de la vigencia.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
</t>
  </si>
  <si>
    <t>Meta no cumplida para el trimestre</t>
  </si>
  <si>
    <t xml:space="preserve">Se han girado $158.049.635 del presupuesto total  disponible de inversión directa de la vigencia.
En relación con la meta anterior, esta meta cuenta con un avance de 23,25%, menor a la programada    debido a que en la Alcaldía Local de Teusaquillo ha tenido tres ordenadores de gasto diferentes durante la vigencia, adicionalmente se debe señalar que con el cambio de administración se realiza la discusión y aprobación de un nuevo plan de desarrollo, lo que implica que los procesos contractuales financiados con el presupuesto asignado a los proyectos de inversión deben esperar a las nuevas lineas y directrices. </t>
  </si>
  <si>
    <t>Se giro $10.905.139.474 del presupuesto total  disponible de inversión directa de la vigencia.  Se tiene porcentaje de giro de 35,83%, meta no cumplida teniendo en cuenta que el compromiso de los recursos de vigencia 2024 se comprometio en el ultimo trimestre y su pago no se pudo realizar dentro de la vigencia.</t>
  </si>
  <si>
    <t>Se logró alcalzar el cumplimiento del 68,90% de la meta programada para la vigencia.</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</si>
  <si>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</si>
  <si>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</si>
  <si>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</si>
  <si>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</si>
  <si>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</si>
  <si>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</si>
  <si>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</si>
  <si>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</si>
  <si>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</si>
  <si>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</si>
  <si>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 xml:space="preserve">La DGDL reporto cumplimiento de meta </t>
  </si>
  <si>
    <t xml:space="preserve">Meta no reportada por la DGDL </t>
  </si>
  <si>
    <t>El 90,93% de los contratos se encuentran registrados en Sipse, descontando los contratos que son especificados en el indicador (comodatos, procesos de contratos de corredor de seguros, convenios interadministrativos, procesos de contratación por Tienda Virtual)  y adicionalmente los susceptibles de cambio de base de datos los cuales están reportados y justificados por parte del FDLT con caso hola N. IM-63528-1-2813 son 22 casos</t>
  </si>
  <si>
    <t>El 95,04% de los contratos se encuentran registrados en Sipse, descontando los contratos que son susceptibles de cambio de base de datos los cuales están reportados y justificados por parte del FDLT con caso hola N. IM-63528-1-2813</t>
  </si>
  <si>
    <t>Se logró alcanzar el cumplimiento del 61,99% de la meta programada para la vigencia.</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</si>
  <si>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</si>
  <si>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</si>
  <si>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</si>
  <si>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ejecución o Firmado)*100%
Nota: No se tendrán en cuenta los procesos registrados en SIPSE susceptibles a cambio de base de datos y que no se puedan registrar y una vez se cuente con la debida justificación tramitada por el FDL</t>
  </si>
  <si>
    <t>SIPSE LOCAL</t>
  </si>
  <si>
    <t>No se evidencia el cargue de contratos en estado "ejecución" en SIPSE Local.</t>
  </si>
  <si>
    <t>El 89,40% de los contratos se encuentran registrados en Sipse, descontando los contratos que son especificados en el indicador (comodatos, procesos de contratos de corredor de seguros, convenios interadministrativos, procesos de contratación por Tienda Virtual)  y adicionalmente los susceptibles de cambio de base de datos los cuales están reportados y justificados por parte del FDLT con caso hola N. IM-63528-1-2813 son 22 casos</t>
  </si>
  <si>
    <t>El 100% de los contratos cargados en sipse se encuentran en ejecución</t>
  </si>
  <si>
    <t>Se logró alcanzar el cumplimiento del 47,35%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</si>
  <si>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</si>
  <si>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</si>
  <si>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</si>
  <si>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</si>
  <si>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</si>
  <si>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El 100% de los proyectos se encuentran conciliados en modulo de proyectos aplicativo SIPSE</t>
  </si>
  <si>
    <t>El 100% de los contratos cargados en sipse se encuentan en ejecución</t>
  </si>
  <si>
    <t>Se logró alcalzar el cumplimiento del 74,07% de la meta programada para la vigencia.</t>
  </si>
  <si>
    <t>9</t>
  </si>
  <si>
    <t>Registrar  al 100% la información en el Módulo de proyectos de SIPSE LOCAL de proyectos de inversión del nuevo plan de desarrollo local de la vigencia 2025 - 2028</t>
  </si>
  <si>
    <t>(Número Proyectos de inversión registrados en SIPSE Local / Numero de Proyectos de inversión aprobados en SEGPLAN)*100%</t>
  </si>
  <si>
    <t>Alcaldía Local</t>
  </si>
  <si>
    <t>No programada para el primer trimestre 2024</t>
  </si>
  <si>
    <t>No programada para reporte en el III trimestre</t>
  </si>
  <si>
    <t>El 58,06% de los proyectos de inversión se encuentran conciliados</t>
  </si>
  <si>
    <t>Se logró alcanzar el cumplimiento del 58,06% de la meta programada para la vigencia.</t>
  </si>
  <si>
    <t>Inspección, Vigilancia y Control</t>
  </si>
  <si>
    <t>10</t>
  </si>
  <si>
    <t>Realizar 17.280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</si>
  <si>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</si>
  <si>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</si>
  <si>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</si>
  <si>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</si>
  <si>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</si>
  <si>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</si>
  <si>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</si>
  <si>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</si>
  <si>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2.329 expedientes a cargo de las inspecciones de policía impulsados según memorando N. 20242200112163.</t>
  </si>
  <si>
    <t>Pantallazo aplicativo DGP</t>
  </si>
  <si>
    <t xml:space="preserve">3835 expedientes a cargo de las inspecciones de policía impulsados según memorando N. 20242200214433, </t>
  </si>
  <si>
    <t xml:space="preserve">Reporte meta DGP </t>
  </si>
  <si>
    <t>Al corte  de septiembre registran en el aplicativo 3599 impulsos. faltan para el cumplimiento de la meta del trimestre 990. Rezago de los trimestres anteriores 2683 impulsos. El cumplimiento de esta meta se afecta por no disponibilidad del aplicativo ARCO en periodos importantes que fueron debidamente informados y también por movimientos en la planta de personal (inspectores) los cuales estuvieron en disfrute de vacaciones y posteriormente fueron trasladados a otras localidades</t>
  </si>
  <si>
    <t xml:space="preserve">Reporte de metas de la DGP Radicado No 20242200312113 </t>
  </si>
  <si>
    <t xml:space="preserve">1051 expedientes a cargo de las inspecciones de policía impulsados según memorando N. 20252200007533 </t>
  </si>
  <si>
    <t>Memorando 20252200007533 emitido por la DGP</t>
  </si>
  <si>
    <t>Se logró alcanzar el cumplimiento del 60,54% de la meta programada para la vigencia.</t>
  </si>
  <si>
    <t>11</t>
  </si>
  <si>
    <r>
      <t xml:space="preserve">Proferir </t>
    </r>
    <r>
      <rPr>
        <sz val="11"/>
        <rFont val="Calibri Light"/>
        <family val="2"/>
        <scheme val="major"/>
      </rPr>
      <t>4.080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</si>
  <si>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</si>
  <si>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</si>
  <si>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</si>
  <si>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</si>
  <si>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512 fallos de fondo en primera instancia proferidos según memorando N. 20242200112163</t>
  </si>
  <si>
    <t xml:space="preserve">827 expedientes a cargo de las inspecciones de policía fallados según memorando N. 20242200214433, </t>
  </si>
  <si>
    <t>Se registran en el aplicativo 640 fallos. El cumplimiento de esta meta se afectá por no disponibilidad del aplicativo ARCO en periodos importantes que fueron debidamente informados y tambien por movimientos en la planta de personal (inspectores) los cuales estuvieron en disfrute de vacaciones y posteriormente fueron trasladados a otras localidades</t>
  </si>
  <si>
    <t xml:space="preserve">259 expedientes a cargo de las inspecciones de policía fallados según memorando N. 20252200007533 </t>
  </si>
  <si>
    <t>Se logró alcanzar el cumplimiento del 54,85% de la meta programada para la vigencia.</t>
  </si>
  <si>
    <t>12</t>
  </si>
  <si>
    <t>Terminar (archivar) 252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</si>
  <si>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</si>
  <si>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</si>
  <si>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</si>
  <si>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</si>
  <si>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</si>
  <si>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Sin avance en primer trimestre vigencia 2024</t>
  </si>
  <si>
    <t xml:space="preserve">la alcaldía alcanzo un cumplimiento de 2 en el trimestre </t>
  </si>
  <si>
    <t>No se registra avances en la vigencia</t>
  </si>
  <si>
    <t>Meta sin avance en el trimestre</t>
  </si>
  <si>
    <t>Se logró alcanzar el cumplimiento del 0,79% de la meta programada para la vigencia.</t>
  </si>
  <si>
    <t>13</t>
  </si>
  <si>
    <t>Terminar 350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</si>
  <si>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</si>
  <si>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</si>
  <si>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</si>
  <si>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Al corte de septiembre registran en el aplicativo 32 actuaciones administrativas. La cifra no concuerda con lo informado en reporte de la DGP</t>
  </si>
  <si>
    <t>Se logró alcanzar el cumplimiento del 3,1% de la meta programada para la vigencia.</t>
  </si>
  <si>
    <t>14</t>
  </si>
  <si>
    <t>Realizar 260 operativos de inspección, vigilancia y control en materia de integridad del espacio público</t>
  </si>
  <si>
    <t>Acciones de control u operativos en materia de  integridad del espacio público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</si>
  <si>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</si>
  <si>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</si>
  <si>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</si>
  <si>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</si>
  <si>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44 IVC  en materia de  integridad del espacio publico</t>
  </si>
  <si>
    <t>Se realizaron 70 ivc en materia de espacio público durante el 2 trimestre 2024- Meta no cumplida</t>
  </si>
  <si>
    <t>Actas de operativos</t>
  </si>
  <si>
    <t>En materia de integridad del espacio público se realizaron 95  IVC, cumpliendo la meta para el trimestre, sin embargo esto no se encuentra reflejado en el aplicativo de la DGP, pese a que las actas se encuentran cargadas.</t>
  </si>
  <si>
    <t xml:space="preserve">Actas opertivos </t>
  </si>
  <si>
    <t>Se realizaron 69 ivc en materia de espacio público durante el VI trimestre 2024- Meta cumplida</t>
  </si>
  <si>
    <t>15</t>
  </si>
  <si>
    <t>Realizar 290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</si>
  <si>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</si>
  <si>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</si>
  <si>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</si>
  <si>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 Se realizaron 34 IVC en materia de actividad económica realizadas</t>
  </si>
  <si>
    <t>Se realizaron 134 ivc en materia de actividad económica durante el 2 trimestre 2024- Meta cumplida</t>
  </si>
  <si>
    <t>En materia de actividad económica se realizaron 90  IVC, cumpliendo la meta para el trimestre, sin embargo esto no se encuentra reflejado en el aplicativo de la DGP, pese a que las actas se encuentran cargadas.</t>
  </si>
  <si>
    <t xml:space="preserve">Actas operativos </t>
  </si>
  <si>
    <t>Se realizaron 84 ivc en materia de actividad económica durante el IV trimestre 2024- Meta cumplida</t>
  </si>
  <si>
    <t>16</t>
  </si>
  <si>
    <t>Realizar 77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</si>
  <si>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</si>
  <si>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</si>
  <si>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</si>
  <si>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30 ivc en materia de actividad ambiental durante el 2 trimestre 2024- Meta cumplida</t>
  </si>
  <si>
    <t>En materia de actividad ambiental se realizaron 80 IVC, cumpliendo la meta para el trimestre y para la vigencia, sin embargo esto no se encuentra reflejado en el aplicativo de la DGP, pese a que las actas se encuentran cargadas.</t>
  </si>
  <si>
    <t>Se realizaron 17 ivc en materia de actividad ambiental durante el IV trimestre 2024- Meta cumplida</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</si>
  <si>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</si>
  <si>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</si>
  <si>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</si>
  <si>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</si>
  <si>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</si>
  <si>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</si>
  <si>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</si>
  <si>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</si>
  <si>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</si>
  <si>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</si>
  <si>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</si>
  <si>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</si>
  <si>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</si>
  <si>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</si>
  <si>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</si>
  <si>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</si>
  <si>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una calificación del 83% inspección realizada el 17-06-24 
*Indicadores agua, energía ( ponderación 20%):  Reporte hasta mayo 
* Reporte consumo de papel ( ponderación 10%):  Reporte hasta mayo 
*Reporte ciclistas ( ponderación 10%):   Sin reporte</t>
  </si>
  <si>
    <t xml:space="preserve">Reporte meta ambiental OAP </t>
  </si>
  <si>
    <t>La calificación se otorga teniendo en cuenta los siguientes parámetros:  
*Inspección ambiental ( ponderación 60%): obtuvo en inspección ambiental del 10 de diciembre de 2024  una calificación del 88%
*Indicadores agua, energía ( ponderación 20%): reportes de energía hasta el mes de octubre  de 2024 y de agua hasta el mes de octubre de 2024
* Reporte consumo de papel ( ponderación 10%):  reporte hasta el mes de noviembre de 2024
*Reporte ciclistas ( ponderación 10%):  reporte hasta el mes de noviembre de 2024</t>
  </si>
  <si>
    <t>Se logró alcalzar el cumplimiento del 100,00% de la meta programada para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</si>
  <si>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</si>
  <si>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</si>
  <si>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</si>
  <si>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</si>
  <si>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</si>
  <si>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</si>
  <si>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</si>
  <si>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</si>
  <si>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</si>
  <si>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0 acciones de mejora vencidas de las 3 acciones de mejora abiertas, lo que representa una ejecución de la meta del 100%. </t>
  </si>
  <si>
    <t>Reporte MIMEC</t>
  </si>
  <si>
    <t>Reporte MIMEC de la OAP</t>
  </si>
  <si>
    <t xml:space="preserve">La alcaldía local cuenta con 0 acciones de mejora vencidas de las 6 acciones de mejora abiertas, lo que representa una ejecución de la meta del 100%. </t>
  </si>
  <si>
    <t>Reporte MIMEC OAP</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</si>
  <si>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</si>
  <si>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</si>
  <si>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</si>
  <si>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</si>
  <si>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</si>
  <si>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</si>
  <si>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</si>
  <si>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</si>
  <si>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</si>
  <si>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</si>
  <si>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Reporte meta OAC</t>
  </si>
  <si>
    <t xml:space="preserve">Reporte de actualización de información de la página web </t>
  </si>
  <si>
    <t>Radicado No. 20241400319663</t>
  </si>
  <si>
    <t>Reporte de publicación de la información en la página web</t>
  </si>
  <si>
    <t>Memorando ORFEO 20251400005553 de 09-01-2025 de la Oficina Asesora de Comunicaciones</t>
  </si>
  <si>
    <t>MT4</t>
  </si>
  <si>
    <t>Participar del 100% de las capacitaciones que se realicen por parte de la Oficina Asesora de Planeación relacionadas con el Modelo Integrado de Planeación y Gestión</t>
  </si>
  <si>
    <t>Porcentaje de partición en capacitaciones</t>
  </si>
  <si>
    <t>(Número de capacitaciones en las que se participó la alcaldía local / Número de capacitaciones convocadas) *100</t>
  </si>
  <si>
    <t>Porcentaje de partipación en capacitaciones</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</si>
  <si>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</si>
  <si>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</si>
  <si>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</si>
  <si>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 xml:space="preserve">Capacitacioion del dia 16 de septiembre en la alcaldia de San Cristotal </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</si>
  <si>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</si>
  <si>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</si>
  <si>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</si>
  <si>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</si>
  <si>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</si>
  <si>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</si>
  <si>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alcaldía realizo la actividad programada el día 20 de junio  </t>
  </si>
  <si>
    <t>Listado de asistencia y PPT</t>
  </si>
  <si>
    <t xml:space="preserve">La alcaldía local dio cumplimiento a la meta establecida para la vigencia </t>
  </si>
  <si>
    <t xml:space="preserve">Listado de asistencia y demás evidencias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</si>
  <si>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</si>
  <si>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</si>
  <si>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</si>
  <si>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</si>
  <si>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</si>
  <si>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</si>
  <si>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</si>
  <si>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</si>
  <si>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</si>
  <si>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</si>
  <si>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</si>
  <si>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</si>
  <si>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</si>
  <si>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</si>
  <si>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</si>
  <si>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</si>
  <si>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</si>
  <si>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</si>
  <si>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</si>
  <si>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</si>
  <si>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84 requerimientos registrados y tipificados como Derechos de Petición en el aplicativo Bogotá te Escucha y gestor documental ORFEO durante la vigencia 2024.</t>
  </si>
  <si>
    <t xml:space="preserve">la alcaldia local dio respuesta a 131 de 147 requerimientos ciudadanos instaurados  y tipificados como Derechos de Petición en el aplicativo Bogotá te Escucha y gestor documental ORFEO </t>
  </si>
  <si>
    <t>Reporte de requerimientos ciudadanos</t>
  </si>
  <si>
    <t xml:space="preserve">La alcaldia dio respueta a 62 requerimientos  de los 77 instaurados </t>
  </si>
  <si>
    <t>Radicado No. 20244600316223 Seguimiento a meta de requerimientos ciudadanos tercer Trimestre 2024</t>
  </si>
  <si>
    <t xml:space="preserve">la alcaldia local dio respuesta en este period a 54 requerimientos de los 70 instaurados  que equivale a 77,14% </t>
  </si>
  <si>
    <t>Según respuesta a requerimientos ciudadanos Radicado No. 20254600001173
Fecha: 03-01-2025</t>
  </si>
  <si>
    <t>Se logró alcanzar el cumplimiento del 78,77% de la meta programada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</si>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</sst>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5"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0" fontId="2" fillId="8" borderId="1" xfId="1" applyNumberFormat="1" applyFont="1" applyFill="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 fillId="0" borderId="1" xfId="1" applyNumberFormat="1" applyFont="1" applyBorder="1" applyAlignment="1">
      <alignment horizontal="justify" vertical="center" wrapText="1"/>
    </xf>
    <xf numFmtId="164" fontId="5" fillId="0" borderId="1" xfId="0" applyNumberFormat="1" applyFont="1" applyBorder="1" applyAlignment="1">
      <alignment horizontal="left" vertical="center" wrapText="1"/>
    </xf>
    <xf numFmtId="164" fontId="5" fillId="9" borderId="1" xfId="1" applyNumberFormat="1" applyFont="1" applyFill="1" applyBorder="1" applyAlignment="1">
      <alignment horizontal="justify" vertical="center" wrapText="1"/>
    </xf>
    <xf numFmtId="164" fontId="1" fillId="9" borderId="1" xfId="1" applyNumberFormat="1" applyFont="1" applyFill="1" applyBorder="1" applyAlignment="1">
      <alignment horizontal="center" vertical="center" wrapText="1"/>
    </xf>
    <xf numFmtId="164" fontId="1" fillId="0" borderId="1" xfId="0" applyNumberFormat="1" applyFont="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S30" zoomScale="80" zoomScaleNormal="80" workbookViewId="0">
      <selection activeCell="AN32" sqref="AN32"/>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2.2851562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16.5703125" style="69" hidden="1" customWidth="1"/>
    <col min="23" max="23" width="19.42578125" style="69" hidden="1" customWidth="1"/>
    <col min="24" max="24" width="19" style="77" hidden="1" customWidth="1"/>
    <col min="25" max="25" width="47.8554687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2" width="16.5703125" style="69" customWidth="1"/>
    <col min="43" max="43" width="16.5703125" style="60" customWidth="1"/>
    <col min="44" max="44" width="21.5703125" style="77" customWidth="1"/>
    <col min="45" max="45" width="39.42578125" style="1" customWidth="1"/>
    <col min="46" max="16384" width="10.85546875" style="1"/>
  </cols>
  <sheetData>
    <row r="1" spans="1:45" s="33" customFormat="1" ht="70.5" customHeight="1">
      <c r="A1" s="124" t="s">
        <v>0</v>
      </c>
      <c r="B1" s="125"/>
      <c r="C1" s="125"/>
      <c r="D1" s="125"/>
      <c r="E1" s="125"/>
      <c r="F1" s="125"/>
      <c r="G1" s="125"/>
      <c r="H1" s="125"/>
      <c r="I1" s="125"/>
      <c r="J1" s="125"/>
      <c r="K1" s="125"/>
      <c r="L1" s="126" t="s">
        <v>1</v>
      </c>
      <c r="M1" s="126"/>
      <c r="N1" s="126"/>
      <c r="O1" s="126"/>
      <c r="P1" s="126"/>
      <c r="V1" s="60"/>
      <c r="W1" s="60"/>
      <c r="X1" s="71"/>
      <c r="AP1" s="60"/>
      <c r="AQ1" s="60"/>
      <c r="AR1" s="71"/>
    </row>
    <row r="2" spans="1:45" s="35" customFormat="1" ht="23.45" customHeight="1">
      <c r="A2" s="128" t="s">
        <v>2</v>
      </c>
      <c r="B2" s="129"/>
      <c r="C2" s="129"/>
      <c r="D2" s="129"/>
      <c r="E2" s="129"/>
      <c r="F2" s="129"/>
      <c r="G2" s="129"/>
      <c r="H2" s="129"/>
      <c r="I2" s="129"/>
      <c r="J2" s="129"/>
      <c r="K2" s="129"/>
      <c r="L2" s="34"/>
      <c r="M2" s="34"/>
      <c r="N2" s="34"/>
      <c r="O2" s="34"/>
      <c r="P2" s="34"/>
      <c r="V2" s="61"/>
      <c r="W2" s="61"/>
      <c r="X2" s="72"/>
      <c r="AP2" s="61"/>
      <c r="AQ2" s="61"/>
      <c r="AR2" s="72"/>
    </row>
    <row r="3" spans="1:45" s="33" customFormat="1">
      <c r="V3" s="60"/>
      <c r="W3" s="60"/>
      <c r="X3" s="71"/>
      <c r="AP3" s="60"/>
      <c r="AQ3" s="60"/>
      <c r="AR3" s="71"/>
    </row>
    <row r="4" spans="1:45" s="33" customFormat="1" ht="29.1" customHeight="1">
      <c r="F4" s="130" t="s">
        <v>3</v>
      </c>
      <c r="G4" s="131"/>
      <c r="H4" s="131"/>
      <c r="I4" s="131"/>
      <c r="J4" s="131"/>
      <c r="K4" s="132"/>
      <c r="V4" s="60"/>
      <c r="W4" s="60"/>
      <c r="X4" s="71"/>
      <c r="AP4" s="60"/>
      <c r="AQ4" s="60"/>
      <c r="AR4" s="71"/>
    </row>
    <row r="5" spans="1:45" s="33" customFormat="1" ht="15" customHeight="1">
      <c r="F5" s="2" t="s">
        <v>4</v>
      </c>
      <c r="G5" s="2" t="s">
        <v>5</v>
      </c>
      <c r="H5" s="130" t="s">
        <v>6</v>
      </c>
      <c r="I5" s="131"/>
      <c r="J5" s="131"/>
      <c r="K5" s="132"/>
      <c r="V5" s="60"/>
      <c r="W5" s="60"/>
      <c r="X5" s="71"/>
      <c r="AP5" s="60"/>
      <c r="AQ5" s="60"/>
      <c r="AR5" s="71"/>
    </row>
    <row r="6" spans="1:45" s="33" customFormat="1">
      <c r="F6" s="32">
        <v>1</v>
      </c>
      <c r="G6" s="32" t="s">
        <v>7</v>
      </c>
      <c r="H6" s="133" t="s">
        <v>8</v>
      </c>
      <c r="I6" s="133"/>
      <c r="J6" s="133"/>
      <c r="K6" s="133"/>
      <c r="V6" s="60"/>
      <c r="W6" s="60"/>
      <c r="X6" s="71"/>
      <c r="AP6" s="60"/>
      <c r="AQ6" s="60"/>
      <c r="AR6" s="71"/>
    </row>
    <row r="7" spans="1:45" s="33" customFormat="1" ht="48" customHeight="1">
      <c r="F7" s="32">
        <v>2</v>
      </c>
      <c r="G7" s="32" t="s">
        <v>9</v>
      </c>
      <c r="H7" s="133" t="s">
        <v>10</v>
      </c>
      <c r="I7" s="133"/>
      <c r="J7" s="133"/>
      <c r="K7" s="133"/>
      <c r="V7" s="60"/>
      <c r="W7" s="60"/>
      <c r="X7" s="71"/>
      <c r="AP7" s="60"/>
      <c r="AQ7" s="60"/>
      <c r="AR7" s="71"/>
    </row>
    <row r="8" spans="1:45" s="33" customFormat="1" ht="27.75" customHeight="1">
      <c r="F8" s="32">
        <v>3</v>
      </c>
      <c r="G8" s="32" t="s">
        <v>11</v>
      </c>
      <c r="H8" s="133" t="s">
        <v>12</v>
      </c>
      <c r="I8" s="133"/>
      <c r="J8" s="133"/>
      <c r="K8" s="133"/>
      <c r="V8" s="60"/>
      <c r="W8" s="60"/>
      <c r="X8" s="71"/>
      <c r="AP8" s="60"/>
      <c r="AQ8" s="60"/>
      <c r="AR8" s="71"/>
    </row>
    <row r="9" spans="1:45" s="33" customFormat="1" ht="43.5" customHeight="1">
      <c r="F9" s="32">
        <v>4</v>
      </c>
      <c r="G9" s="32" t="s">
        <v>13</v>
      </c>
      <c r="H9" s="134" t="s">
        <v>14</v>
      </c>
      <c r="I9" s="135"/>
      <c r="J9" s="135"/>
      <c r="K9" s="136"/>
      <c r="V9" s="60"/>
      <c r="W9" s="60"/>
      <c r="X9" s="71"/>
      <c r="AP9" s="60"/>
      <c r="AQ9" s="60"/>
      <c r="AR9" s="71"/>
    </row>
    <row r="10" spans="1:45" s="33" customFormat="1" ht="41.25" customHeight="1">
      <c r="F10" s="32">
        <v>5</v>
      </c>
      <c r="G10" s="32" t="s">
        <v>15</v>
      </c>
      <c r="H10" s="125" t="s">
        <v>16</v>
      </c>
      <c r="I10" s="125"/>
      <c r="J10" s="125"/>
      <c r="K10" s="125"/>
      <c r="V10" s="60"/>
      <c r="W10" s="60"/>
      <c r="X10" s="71"/>
      <c r="AP10" s="60"/>
      <c r="AQ10" s="60"/>
      <c r="AR10" s="71"/>
    </row>
    <row r="11" spans="1:45" s="33" customFormat="1">
      <c r="V11" s="60"/>
      <c r="W11" s="60"/>
      <c r="X11" s="71"/>
      <c r="AP11" s="60"/>
      <c r="AQ11" s="60"/>
      <c r="AR11" s="71"/>
    </row>
    <row r="12" spans="1:45" ht="14.45" customHeight="1">
      <c r="A12" s="123" t="s">
        <v>17</v>
      </c>
      <c r="B12" s="123"/>
      <c r="C12" s="123" t="s">
        <v>18</v>
      </c>
      <c r="D12" s="123" t="s">
        <v>19</v>
      </c>
      <c r="E12" s="123"/>
      <c r="F12" s="123"/>
      <c r="G12" s="127" t="s">
        <v>20</v>
      </c>
      <c r="H12" s="127"/>
      <c r="I12" s="127"/>
      <c r="J12" s="127"/>
      <c r="K12" s="127"/>
      <c r="L12" s="127"/>
      <c r="M12" s="127"/>
      <c r="N12" s="127"/>
      <c r="O12" s="127"/>
      <c r="P12" s="127"/>
      <c r="Q12" s="127"/>
      <c r="R12" s="123" t="s">
        <v>21</v>
      </c>
      <c r="S12" s="123"/>
      <c r="T12" s="123"/>
      <c r="U12" s="123"/>
      <c r="V12" s="93" t="s">
        <v>22</v>
      </c>
      <c r="W12" s="94"/>
      <c r="X12" s="94"/>
      <c r="Y12" s="94"/>
      <c r="Z12" s="95"/>
      <c r="AA12" s="99" t="s">
        <v>23</v>
      </c>
      <c r="AB12" s="100"/>
      <c r="AC12" s="100"/>
      <c r="AD12" s="100"/>
      <c r="AE12" s="101"/>
      <c r="AF12" s="105" t="s">
        <v>24</v>
      </c>
      <c r="AG12" s="106"/>
      <c r="AH12" s="106"/>
      <c r="AI12" s="106"/>
      <c r="AJ12" s="107"/>
      <c r="AK12" s="111" t="s">
        <v>25</v>
      </c>
      <c r="AL12" s="112"/>
      <c r="AM12" s="112"/>
      <c r="AN12" s="112"/>
      <c r="AO12" s="113"/>
      <c r="AP12" s="117" t="s">
        <v>26</v>
      </c>
      <c r="AQ12" s="118"/>
      <c r="AR12" s="118"/>
      <c r="AS12" s="119"/>
    </row>
    <row r="13" spans="1:45" ht="14.45" customHeight="1">
      <c r="A13" s="123"/>
      <c r="B13" s="123"/>
      <c r="C13" s="123"/>
      <c r="D13" s="123"/>
      <c r="E13" s="123"/>
      <c r="F13" s="123"/>
      <c r="G13" s="127"/>
      <c r="H13" s="127"/>
      <c r="I13" s="127"/>
      <c r="J13" s="127"/>
      <c r="K13" s="127"/>
      <c r="L13" s="127"/>
      <c r="M13" s="127"/>
      <c r="N13" s="127"/>
      <c r="O13" s="127"/>
      <c r="P13" s="127"/>
      <c r="Q13" s="127"/>
      <c r="R13" s="123"/>
      <c r="S13" s="123"/>
      <c r="T13" s="123"/>
      <c r="U13" s="123"/>
      <c r="V13" s="96"/>
      <c r="W13" s="97"/>
      <c r="X13" s="97"/>
      <c r="Y13" s="97"/>
      <c r="Z13" s="98"/>
      <c r="AA13" s="102"/>
      <c r="AB13" s="103"/>
      <c r="AC13" s="103"/>
      <c r="AD13" s="103"/>
      <c r="AE13" s="104"/>
      <c r="AF13" s="108"/>
      <c r="AG13" s="109"/>
      <c r="AH13" s="109"/>
      <c r="AI13" s="109"/>
      <c r="AJ13" s="110"/>
      <c r="AK13" s="114"/>
      <c r="AL13" s="115"/>
      <c r="AM13" s="115"/>
      <c r="AN13" s="115"/>
      <c r="AO13" s="116"/>
      <c r="AP13" s="120"/>
      <c r="AQ13" s="121"/>
      <c r="AR13" s="121"/>
      <c r="AS13" s="122"/>
    </row>
    <row r="14" spans="1:45" ht="45">
      <c r="A14" s="2" t="s">
        <v>27</v>
      </c>
      <c r="B14" s="2" t="s">
        <v>28</v>
      </c>
      <c r="C14" s="123"/>
      <c r="D14" s="2" t="s">
        <v>29</v>
      </c>
      <c r="E14" s="2" t="s">
        <v>30</v>
      </c>
      <c r="F14" s="2" t="s">
        <v>31</v>
      </c>
      <c r="G14" s="15" t="s">
        <v>32</v>
      </c>
      <c r="H14" s="15" t="s">
        <v>33</v>
      </c>
      <c r="I14" s="15" t="s">
        <v>34</v>
      </c>
      <c r="J14" s="15" t="s">
        <v>35</v>
      </c>
      <c r="K14" s="15" t="s">
        <v>36</v>
      </c>
      <c r="L14" s="15" t="s">
        <v>37</v>
      </c>
      <c r="M14" s="15" t="s">
        <v>38</v>
      </c>
      <c r="N14" s="15" t="s">
        <v>39</v>
      </c>
      <c r="O14" s="15" t="s">
        <v>40</v>
      </c>
      <c r="P14" s="15" t="s">
        <v>41</v>
      </c>
      <c r="Q14" s="15" t="s">
        <v>42</v>
      </c>
      <c r="R14" s="2" t="s">
        <v>43</v>
      </c>
      <c r="S14" s="2" t="s">
        <v>44</v>
      </c>
      <c r="T14" s="2" t="s">
        <v>45</v>
      </c>
      <c r="U14" s="2" t="s">
        <v>46</v>
      </c>
      <c r="V14" s="3" t="s">
        <v>47</v>
      </c>
      <c r="W14" s="3" t="s">
        <v>48</v>
      </c>
      <c r="X14" s="73" t="s">
        <v>49</v>
      </c>
      <c r="Y14" s="3" t="s">
        <v>50</v>
      </c>
      <c r="Z14" s="3" t="s">
        <v>51</v>
      </c>
      <c r="AA14" s="18" t="s">
        <v>47</v>
      </c>
      <c r="AB14" s="18" t="s">
        <v>48</v>
      </c>
      <c r="AC14" s="18" t="s">
        <v>49</v>
      </c>
      <c r="AD14" s="18" t="s">
        <v>50</v>
      </c>
      <c r="AE14" s="18" t="s">
        <v>51</v>
      </c>
      <c r="AF14" s="19" t="s">
        <v>47</v>
      </c>
      <c r="AG14" s="19" t="s">
        <v>48</v>
      </c>
      <c r="AH14" s="19" t="s">
        <v>49</v>
      </c>
      <c r="AI14" s="19" t="s">
        <v>50</v>
      </c>
      <c r="AJ14" s="19" t="s">
        <v>51</v>
      </c>
      <c r="AK14" s="20" t="s">
        <v>47</v>
      </c>
      <c r="AL14" s="20" t="s">
        <v>48</v>
      </c>
      <c r="AM14" s="20" t="s">
        <v>49</v>
      </c>
      <c r="AN14" s="20" t="s">
        <v>50</v>
      </c>
      <c r="AO14" s="20" t="s">
        <v>51</v>
      </c>
      <c r="AP14" s="4" t="s">
        <v>47</v>
      </c>
      <c r="AQ14" s="4" t="s">
        <v>48</v>
      </c>
      <c r="AR14" s="78" t="s">
        <v>49</v>
      </c>
      <c r="AS14" s="4" t="s">
        <v>50</v>
      </c>
    </row>
    <row r="15" spans="1:45" s="25" customFormat="1" ht="182.25">
      <c r="A15" s="17">
        <v>4</v>
      </c>
      <c r="B15" s="16" t="s">
        <v>52</v>
      </c>
      <c r="C15" s="16" t="s">
        <v>53</v>
      </c>
      <c r="D15" s="21" t="s">
        <v>54</v>
      </c>
      <c r="E15" s="16" t="s">
        <v>55</v>
      </c>
      <c r="F15" s="16" t="s">
        <v>56</v>
      </c>
      <c r="G15" s="16" t="s">
        <v>57</v>
      </c>
      <c r="H15" s="16" t="s">
        <v>58</v>
      </c>
      <c r="I15" s="27" t="s">
        <v>59</v>
      </c>
      <c r="J15" s="16" t="s">
        <v>60</v>
      </c>
      <c r="K15" s="16" t="s">
        <v>61</v>
      </c>
      <c r="L15" s="28">
        <v>0</v>
      </c>
      <c r="M15" s="28">
        <v>0</v>
      </c>
      <c r="N15" s="28">
        <v>0</v>
      </c>
      <c r="O15" s="28">
        <v>0.75</v>
      </c>
      <c r="P15" s="28">
        <v>0.75</v>
      </c>
      <c r="Q15" s="16" t="s">
        <v>62</v>
      </c>
      <c r="R15" s="16" t="s">
        <v>63</v>
      </c>
      <c r="S15" s="16" t="s">
        <v>64</v>
      </c>
      <c r="T15" s="16" t="s">
        <v>65</v>
      </c>
      <c r="U15" s="16" t="s">
        <v>66</v>
      </c>
      <c r="V15" s="62" t="s">
        <v>67</v>
      </c>
      <c r="W15" s="62" t="s">
        <v>67</v>
      </c>
      <c r="X15" s="74" t="s">
        <v>67</v>
      </c>
      <c r="Y15" s="16" t="s">
        <v>68</v>
      </c>
      <c r="Z15" s="16" t="s">
        <v>67</v>
      </c>
      <c r="AA15" s="29">
        <f t="shared" ref="AA15:AA30" si="0">M15</f>
        <v>0</v>
      </c>
      <c r="AB15" s="16" t="s">
        <v>69</v>
      </c>
      <c r="AC15" s="80" t="s">
        <v>70</v>
      </c>
      <c r="AD15" s="16" t="s">
        <v>71</v>
      </c>
      <c r="AE15" s="16" t="s">
        <v>70</v>
      </c>
      <c r="AF15" s="29">
        <f t="shared" ref="AF15:AF30" si="1">N15</f>
        <v>0</v>
      </c>
      <c r="AG15" s="16" t="s">
        <v>69</v>
      </c>
      <c r="AH15" s="16" t="s">
        <v>70</v>
      </c>
      <c r="AI15" s="16" t="s">
        <v>69</v>
      </c>
      <c r="AJ15" s="16" t="s">
        <v>69</v>
      </c>
      <c r="AK15" s="29">
        <f t="shared" ref="AK15:AK30" si="2">O15</f>
        <v>0.75</v>
      </c>
      <c r="AL15" s="92">
        <v>0.63700000000000001</v>
      </c>
      <c r="AM15" s="80">
        <f>IF(AL15/AK15&gt;100%,100%,AL15/AK15)</f>
        <v>0.84933333333333338</v>
      </c>
      <c r="AN15" s="16" t="s">
        <v>72</v>
      </c>
      <c r="AO15" s="16" t="s">
        <v>73</v>
      </c>
      <c r="AP15" s="79">
        <f t="shared" ref="AP15:AP30" si="3">P15</f>
        <v>0.75</v>
      </c>
      <c r="AQ15" s="91">
        <f>MAX(W15,AB15,AG15,AL15)</f>
        <v>0.63700000000000001</v>
      </c>
      <c r="AR15" s="74">
        <f>IF(AQ15/AP15&gt;100%,100%,AQ15/AP15)</f>
        <v>0.84933333333333338</v>
      </c>
      <c r="AS15" s="16" t="s">
        <v>74</v>
      </c>
    </row>
    <row r="16" spans="1:45" s="25" customFormat="1" ht="249">
      <c r="A16" s="17">
        <v>4</v>
      </c>
      <c r="B16" s="16" t="s">
        <v>52</v>
      </c>
      <c r="C16" s="16" t="s">
        <v>75</v>
      </c>
      <c r="D16" s="21" t="s">
        <v>76</v>
      </c>
      <c r="E16" s="16" t="s">
        <v>77</v>
      </c>
      <c r="F16" s="16" t="s">
        <v>56</v>
      </c>
      <c r="G16" s="16" t="s">
        <v>78</v>
      </c>
      <c r="H16" s="16" t="s">
        <v>79</v>
      </c>
      <c r="I16" s="16" t="s">
        <v>59</v>
      </c>
      <c r="J16" s="16" t="s">
        <v>60</v>
      </c>
      <c r="K16" s="16" t="s">
        <v>61</v>
      </c>
      <c r="L16" s="28">
        <v>0.09</v>
      </c>
      <c r="M16" s="28">
        <v>0.22</v>
      </c>
      <c r="N16" s="28">
        <v>0.45</v>
      </c>
      <c r="O16" s="28">
        <v>0.65</v>
      </c>
      <c r="P16" s="28">
        <v>0.65</v>
      </c>
      <c r="Q16" s="16" t="s">
        <v>80</v>
      </c>
      <c r="R16" s="16" t="s">
        <v>81</v>
      </c>
      <c r="S16" s="16" t="s">
        <v>82</v>
      </c>
      <c r="T16" s="16" t="s">
        <v>83</v>
      </c>
      <c r="U16" s="16" t="s">
        <v>66</v>
      </c>
      <c r="V16" s="79">
        <v>0.09</v>
      </c>
      <c r="W16" s="74">
        <v>0.34810000000000002</v>
      </c>
      <c r="X16" s="74">
        <f t="shared" ref="X16:X30" si="4">IF(W16/V16&gt;100%,100%,W16/V16)</f>
        <v>1</v>
      </c>
      <c r="Y16" s="16" t="s">
        <v>84</v>
      </c>
      <c r="Z16" s="16" t="s">
        <v>85</v>
      </c>
      <c r="AA16" s="29">
        <f t="shared" si="0"/>
        <v>0.22</v>
      </c>
      <c r="AB16" s="27">
        <v>0.47789999999999999</v>
      </c>
      <c r="AC16" s="80">
        <f t="shared" ref="AC16:AC30" si="5">IF(AB16/AA16&gt;100%,100%,AB16/AA16)</f>
        <v>1</v>
      </c>
      <c r="AD16" s="16" t="s">
        <v>86</v>
      </c>
      <c r="AE16" s="16" t="s">
        <v>87</v>
      </c>
      <c r="AF16" s="29">
        <f t="shared" si="1"/>
        <v>0.45</v>
      </c>
      <c r="AG16" s="88">
        <v>0.50780000000000003</v>
      </c>
      <c r="AH16" s="80">
        <f t="shared" ref="AH16:AH30" si="6">IF(AG16/AF16&gt;100%,100%,AG16/AF16)</f>
        <v>1</v>
      </c>
      <c r="AI16" s="16" t="s">
        <v>88</v>
      </c>
      <c r="AJ16" s="25" t="s">
        <v>89</v>
      </c>
      <c r="AK16" s="29">
        <f t="shared" si="2"/>
        <v>0.65</v>
      </c>
      <c r="AL16" s="92">
        <v>0.87429999999999997</v>
      </c>
      <c r="AM16" s="80">
        <f t="shared" ref="AM16:AM30" si="7">IF(AL16/AK16&gt;100%,100%,AL16/AK16)</f>
        <v>1</v>
      </c>
      <c r="AN16" s="16" t="s">
        <v>90</v>
      </c>
      <c r="AO16" s="16" t="s">
        <v>73</v>
      </c>
      <c r="AP16" s="79">
        <f t="shared" si="3"/>
        <v>0.65</v>
      </c>
      <c r="AQ16" s="91">
        <f>MAX(W16,AB16,AG16,AL16)</f>
        <v>0.87429999999999997</v>
      </c>
      <c r="AR16" s="74">
        <f t="shared" ref="AR16:AR30" si="8">IF(AQ16/AP16&gt;100%,100%,AQ16/AP16)</f>
        <v>1</v>
      </c>
      <c r="AS16" s="16" t="s">
        <v>91</v>
      </c>
    </row>
    <row r="17" spans="1:45" s="25" customFormat="1" ht="213" customHeight="1">
      <c r="A17" s="17">
        <v>4</v>
      </c>
      <c r="B17" s="16" t="s">
        <v>52</v>
      </c>
      <c r="C17" s="16" t="s">
        <v>75</v>
      </c>
      <c r="D17" s="21" t="s">
        <v>92</v>
      </c>
      <c r="E17" s="16" t="s">
        <v>93</v>
      </c>
      <c r="F17" s="16" t="s">
        <v>56</v>
      </c>
      <c r="G17" s="16" t="s">
        <v>94</v>
      </c>
      <c r="H17" s="16" t="s">
        <v>95</v>
      </c>
      <c r="I17" s="16" t="s">
        <v>59</v>
      </c>
      <c r="J17" s="16" t="s">
        <v>60</v>
      </c>
      <c r="K17" s="16" t="s">
        <v>61</v>
      </c>
      <c r="L17" s="28">
        <v>0.12</v>
      </c>
      <c r="M17" s="28">
        <v>0.25</v>
      </c>
      <c r="N17" s="28">
        <v>0.43</v>
      </c>
      <c r="O17" s="28">
        <v>0.63</v>
      </c>
      <c r="P17" s="28">
        <v>0.63</v>
      </c>
      <c r="Q17" s="16" t="s">
        <v>80</v>
      </c>
      <c r="R17" s="16" t="s">
        <v>81</v>
      </c>
      <c r="S17" s="16" t="s">
        <v>82</v>
      </c>
      <c r="T17" s="16" t="s">
        <v>83</v>
      </c>
      <c r="U17" s="16" t="s">
        <v>66</v>
      </c>
      <c r="V17" s="79">
        <v>0.12</v>
      </c>
      <c r="W17" s="74">
        <v>0.14979999999999999</v>
      </c>
      <c r="X17" s="74">
        <f t="shared" si="4"/>
        <v>1</v>
      </c>
      <c r="Y17" s="16" t="s">
        <v>96</v>
      </c>
      <c r="Z17" s="16" t="s">
        <v>85</v>
      </c>
      <c r="AA17" s="29">
        <f t="shared" si="0"/>
        <v>0.25</v>
      </c>
      <c r="AB17" s="27">
        <v>0.25140000000000001</v>
      </c>
      <c r="AC17" s="80">
        <f t="shared" si="5"/>
        <v>1</v>
      </c>
      <c r="AD17" s="16" t="s">
        <v>86</v>
      </c>
      <c r="AE17" s="16" t="s">
        <v>87</v>
      </c>
      <c r="AF17" s="29">
        <f t="shared" si="1"/>
        <v>0.43</v>
      </c>
      <c r="AG17" s="88">
        <v>0.34210000000000002</v>
      </c>
      <c r="AH17" s="80">
        <f t="shared" si="6"/>
        <v>0.79558139534883721</v>
      </c>
      <c r="AI17" s="16" t="s">
        <v>97</v>
      </c>
      <c r="AJ17" s="16" t="s">
        <v>89</v>
      </c>
      <c r="AK17" s="29">
        <f t="shared" si="2"/>
        <v>0.63</v>
      </c>
      <c r="AL17" s="92">
        <v>0.38629999999999998</v>
      </c>
      <c r="AM17" s="80">
        <f t="shared" si="7"/>
        <v>0.61317460317460315</v>
      </c>
      <c r="AN17" s="16" t="s">
        <v>98</v>
      </c>
      <c r="AO17" s="16" t="s">
        <v>73</v>
      </c>
      <c r="AP17" s="79">
        <f t="shared" si="3"/>
        <v>0.63</v>
      </c>
      <c r="AQ17" s="91">
        <f>MAX(W17,AB17,AG17,AL17)</f>
        <v>0.38629999999999998</v>
      </c>
      <c r="AR17" s="74">
        <f t="shared" si="8"/>
        <v>0.61317460317460315</v>
      </c>
      <c r="AS17" s="16" t="s">
        <v>99</v>
      </c>
    </row>
    <row r="18" spans="1:45" s="25" customFormat="1" ht="213.75" customHeight="1">
      <c r="A18" s="17">
        <v>4</v>
      </c>
      <c r="B18" s="16" t="s">
        <v>52</v>
      </c>
      <c r="C18" s="16" t="s">
        <v>75</v>
      </c>
      <c r="D18" s="21" t="s">
        <v>100</v>
      </c>
      <c r="E18" s="16" t="s">
        <v>101</v>
      </c>
      <c r="F18" s="16" t="s">
        <v>56</v>
      </c>
      <c r="G18" s="16" t="s">
        <v>102</v>
      </c>
      <c r="H18" s="16" t="s">
        <v>103</v>
      </c>
      <c r="I18" s="28" t="s">
        <v>59</v>
      </c>
      <c r="J18" s="16" t="s">
        <v>60</v>
      </c>
      <c r="K18" s="16" t="s">
        <v>61</v>
      </c>
      <c r="L18" s="28">
        <v>0.13</v>
      </c>
      <c r="M18" s="28">
        <v>0.23</v>
      </c>
      <c r="N18" s="29">
        <v>0.6</v>
      </c>
      <c r="O18" s="29">
        <v>0.96</v>
      </c>
      <c r="P18" s="28">
        <v>0.96</v>
      </c>
      <c r="Q18" s="16" t="s">
        <v>80</v>
      </c>
      <c r="R18" s="16" t="s">
        <v>81</v>
      </c>
      <c r="S18" s="16" t="s">
        <v>82</v>
      </c>
      <c r="T18" s="16" t="s">
        <v>83</v>
      </c>
      <c r="U18" s="16" t="s">
        <v>66</v>
      </c>
      <c r="V18" s="79">
        <v>0.13</v>
      </c>
      <c r="W18" s="74">
        <v>0.1208</v>
      </c>
      <c r="X18" s="74">
        <f t="shared" si="4"/>
        <v>0.92923076923076919</v>
      </c>
      <c r="Y18" s="16" t="s">
        <v>104</v>
      </c>
      <c r="Z18" s="16" t="s">
        <v>85</v>
      </c>
      <c r="AA18" s="29">
        <f t="shared" si="0"/>
        <v>0.23</v>
      </c>
      <c r="AB18" s="27">
        <v>0.2266</v>
      </c>
      <c r="AC18" s="80">
        <f t="shared" si="5"/>
        <v>0.98521739130434771</v>
      </c>
      <c r="AD18" s="16" t="s">
        <v>86</v>
      </c>
      <c r="AE18" s="16" t="s">
        <v>87</v>
      </c>
      <c r="AF18" s="29">
        <f t="shared" si="1"/>
        <v>0.6</v>
      </c>
      <c r="AG18" s="88">
        <v>0.39900000000000002</v>
      </c>
      <c r="AH18" s="80">
        <f t="shared" si="6"/>
        <v>0.66500000000000004</v>
      </c>
      <c r="AI18" s="16" t="s">
        <v>105</v>
      </c>
      <c r="AJ18" s="16" t="s">
        <v>89</v>
      </c>
      <c r="AK18" s="29">
        <f t="shared" si="2"/>
        <v>0.96</v>
      </c>
      <c r="AL18" s="92">
        <v>0.99670000000000003</v>
      </c>
      <c r="AM18" s="80">
        <f t="shared" si="7"/>
        <v>1</v>
      </c>
      <c r="AN18" s="16" t="s">
        <v>106</v>
      </c>
      <c r="AO18" s="16" t="s">
        <v>73</v>
      </c>
      <c r="AP18" s="79">
        <f t="shared" si="3"/>
        <v>0.96</v>
      </c>
      <c r="AQ18" s="91">
        <f>MAX(W18,AB18,AG18,AL18)</f>
        <v>0.99670000000000003</v>
      </c>
      <c r="AR18" s="74">
        <f t="shared" si="8"/>
        <v>1</v>
      </c>
      <c r="AS18" s="16" t="s">
        <v>91</v>
      </c>
    </row>
    <row r="19" spans="1:45" s="25" customFormat="1" ht="207.75" customHeight="1">
      <c r="A19" s="17">
        <v>4</v>
      </c>
      <c r="B19" s="16" t="s">
        <v>52</v>
      </c>
      <c r="C19" s="16" t="s">
        <v>75</v>
      </c>
      <c r="D19" s="21" t="s">
        <v>107</v>
      </c>
      <c r="E19" s="16" t="s">
        <v>108</v>
      </c>
      <c r="F19" s="16" t="s">
        <v>56</v>
      </c>
      <c r="G19" s="16" t="s">
        <v>109</v>
      </c>
      <c r="H19" s="16" t="s">
        <v>110</v>
      </c>
      <c r="I19" s="28" t="s">
        <v>59</v>
      </c>
      <c r="J19" s="16" t="s">
        <v>60</v>
      </c>
      <c r="K19" s="16" t="s">
        <v>61</v>
      </c>
      <c r="L19" s="28">
        <v>0.05</v>
      </c>
      <c r="M19" s="28">
        <v>0.2</v>
      </c>
      <c r="N19" s="29">
        <v>0.35</v>
      </c>
      <c r="O19" s="29">
        <v>0.52</v>
      </c>
      <c r="P19" s="28">
        <v>0.52</v>
      </c>
      <c r="Q19" s="16" t="s">
        <v>80</v>
      </c>
      <c r="R19" s="16" t="s">
        <v>81</v>
      </c>
      <c r="S19" s="16" t="s">
        <v>82</v>
      </c>
      <c r="T19" s="16" t="s">
        <v>65</v>
      </c>
      <c r="U19" s="16" t="s">
        <v>66</v>
      </c>
      <c r="V19" s="79">
        <v>0.05</v>
      </c>
      <c r="W19" s="74">
        <f>156587859/27205607000</f>
        <v>5.7557200984341209E-3</v>
      </c>
      <c r="X19" s="74">
        <f t="shared" si="4"/>
        <v>0.11511440196868242</v>
      </c>
      <c r="Y19" s="16" t="s">
        <v>111</v>
      </c>
      <c r="Z19" s="16" t="s">
        <v>85</v>
      </c>
      <c r="AA19" s="29">
        <f t="shared" si="0"/>
        <v>0.2</v>
      </c>
      <c r="AB19" s="27">
        <v>9.2299999999999993E-2</v>
      </c>
      <c r="AC19" s="80">
        <f t="shared" si="5"/>
        <v>0.46149999999999997</v>
      </c>
      <c r="AD19" s="16" t="s">
        <v>112</v>
      </c>
      <c r="AE19" s="16" t="s">
        <v>87</v>
      </c>
      <c r="AF19" s="29">
        <f t="shared" si="1"/>
        <v>0.35</v>
      </c>
      <c r="AG19" s="88">
        <v>0.23250000000000001</v>
      </c>
      <c r="AH19" s="80">
        <f t="shared" si="6"/>
        <v>0.66428571428571437</v>
      </c>
      <c r="AI19" s="16" t="s">
        <v>113</v>
      </c>
      <c r="AJ19" s="16" t="s">
        <v>89</v>
      </c>
      <c r="AK19" s="29">
        <f t="shared" si="2"/>
        <v>0.52</v>
      </c>
      <c r="AL19" s="27">
        <v>0.35830000000000001</v>
      </c>
      <c r="AM19" s="80">
        <f t="shared" si="7"/>
        <v>0.68903846153846149</v>
      </c>
      <c r="AN19" s="16" t="s">
        <v>114</v>
      </c>
      <c r="AO19" s="16" t="s">
        <v>73</v>
      </c>
      <c r="AP19" s="79">
        <f t="shared" si="3"/>
        <v>0.52</v>
      </c>
      <c r="AQ19" s="91">
        <f>MAX(W19,AB19,AG19,AL19)</f>
        <v>0.35830000000000001</v>
      </c>
      <c r="AR19" s="74">
        <f t="shared" si="8"/>
        <v>0.68903846153846149</v>
      </c>
      <c r="AS19" s="16" t="s">
        <v>115</v>
      </c>
    </row>
    <row r="20" spans="1:45" s="25" customFormat="1" ht="265.5">
      <c r="A20" s="17">
        <v>4</v>
      </c>
      <c r="B20" s="16" t="s">
        <v>52</v>
      </c>
      <c r="C20" s="16" t="s">
        <v>75</v>
      </c>
      <c r="D20" s="21" t="s">
        <v>116</v>
      </c>
      <c r="E20" s="16" t="s">
        <v>117</v>
      </c>
      <c r="F20" s="16" t="s">
        <v>118</v>
      </c>
      <c r="G20" s="16" t="s">
        <v>119</v>
      </c>
      <c r="H20" s="16" t="s">
        <v>120</v>
      </c>
      <c r="I20" s="16" t="s">
        <v>59</v>
      </c>
      <c r="J20" s="16" t="s">
        <v>121</v>
      </c>
      <c r="K20" s="16" t="s">
        <v>61</v>
      </c>
      <c r="L20" s="28">
        <v>1</v>
      </c>
      <c r="M20" s="28">
        <v>1</v>
      </c>
      <c r="N20" s="28">
        <v>1</v>
      </c>
      <c r="O20" s="28">
        <v>1</v>
      </c>
      <c r="P20" s="28">
        <v>1</v>
      </c>
      <c r="Q20" s="16" t="s">
        <v>80</v>
      </c>
      <c r="R20" s="16" t="s">
        <v>122</v>
      </c>
      <c r="S20" s="16" t="s">
        <v>123</v>
      </c>
      <c r="T20" s="16" t="s">
        <v>83</v>
      </c>
      <c r="U20" s="16" t="s">
        <v>66</v>
      </c>
      <c r="V20" s="79">
        <f t="shared" ref="V20:V30" si="9">L20</f>
        <v>1</v>
      </c>
      <c r="W20" s="74" t="s">
        <v>124</v>
      </c>
      <c r="X20" s="74" t="s">
        <v>124</v>
      </c>
      <c r="Y20" s="16" t="s">
        <v>125</v>
      </c>
      <c r="Z20" s="74" t="s">
        <v>124</v>
      </c>
      <c r="AA20" s="29">
        <f t="shared" si="0"/>
        <v>1</v>
      </c>
      <c r="AB20" s="28">
        <v>0</v>
      </c>
      <c r="AC20" s="80">
        <f t="shared" si="5"/>
        <v>0</v>
      </c>
      <c r="AD20" s="16" t="s">
        <v>126</v>
      </c>
      <c r="AE20" s="16" t="s">
        <v>127</v>
      </c>
      <c r="AF20" s="29">
        <f t="shared" si="1"/>
        <v>1</v>
      </c>
      <c r="AG20" s="88">
        <v>0.9093</v>
      </c>
      <c r="AH20" s="80">
        <f t="shared" si="6"/>
        <v>0.9093</v>
      </c>
      <c r="AI20" s="16" t="s">
        <v>128</v>
      </c>
      <c r="AJ20" s="16" t="s">
        <v>89</v>
      </c>
      <c r="AK20" s="29">
        <f t="shared" si="2"/>
        <v>1</v>
      </c>
      <c r="AL20" s="92">
        <v>0.95040000000000002</v>
      </c>
      <c r="AM20" s="80">
        <f t="shared" si="7"/>
        <v>0.95040000000000002</v>
      </c>
      <c r="AN20" s="16" t="s">
        <v>129</v>
      </c>
      <c r="AO20" s="16" t="s">
        <v>73</v>
      </c>
      <c r="AP20" s="79">
        <f t="shared" si="3"/>
        <v>1</v>
      </c>
      <c r="AQ20" s="91">
        <f>AVERAGE(W20,AB20,AG20,AL20)</f>
        <v>0.61990000000000001</v>
      </c>
      <c r="AR20" s="74">
        <f t="shared" si="8"/>
        <v>0.61990000000000001</v>
      </c>
      <c r="AS20" s="16" t="s">
        <v>130</v>
      </c>
    </row>
    <row r="21" spans="1:45" s="25" customFormat="1" ht="299.25">
      <c r="A21" s="17">
        <v>4</v>
      </c>
      <c r="B21" s="16" t="s">
        <v>52</v>
      </c>
      <c r="C21" s="16" t="s">
        <v>75</v>
      </c>
      <c r="D21" s="21" t="s">
        <v>131</v>
      </c>
      <c r="E21" s="16" t="s">
        <v>132</v>
      </c>
      <c r="F21" s="16" t="s">
        <v>118</v>
      </c>
      <c r="G21" s="16" t="s">
        <v>133</v>
      </c>
      <c r="H21" s="16" t="s">
        <v>134</v>
      </c>
      <c r="I21" s="16" t="s">
        <v>59</v>
      </c>
      <c r="J21" s="16" t="s">
        <v>121</v>
      </c>
      <c r="K21" s="16" t="s">
        <v>61</v>
      </c>
      <c r="L21" s="28">
        <v>1</v>
      </c>
      <c r="M21" s="28">
        <v>1</v>
      </c>
      <c r="N21" s="28">
        <v>1</v>
      </c>
      <c r="O21" s="28">
        <v>1</v>
      </c>
      <c r="P21" s="28">
        <v>1</v>
      </c>
      <c r="Q21" s="16" t="s">
        <v>80</v>
      </c>
      <c r="R21" s="16" t="s">
        <v>122</v>
      </c>
      <c r="S21" s="16" t="s">
        <v>135</v>
      </c>
      <c r="T21" s="16" t="s">
        <v>83</v>
      </c>
      <c r="U21" s="16" t="s">
        <v>66</v>
      </c>
      <c r="V21" s="79">
        <f t="shared" si="9"/>
        <v>1</v>
      </c>
      <c r="W21" s="74">
        <v>0</v>
      </c>
      <c r="X21" s="74">
        <f t="shared" si="4"/>
        <v>0</v>
      </c>
      <c r="Y21" s="16" t="s">
        <v>136</v>
      </c>
      <c r="Z21" s="16"/>
      <c r="AA21" s="29">
        <f t="shared" si="0"/>
        <v>1</v>
      </c>
      <c r="AB21" s="28">
        <v>0</v>
      </c>
      <c r="AC21" s="80">
        <f t="shared" si="5"/>
        <v>0</v>
      </c>
      <c r="AD21" s="16" t="s">
        <v>126</v>
      </c>
      <c r="AE21" s="16" t="s">
        <v>127</v>
      </c>
      <c r="AF21" s="29">
        <f t="shared" si="1"/>
        <v>1</v>
      </c>
      <c r="AG21" s="88">
        <v>0.89400000000000002</v>
      </c>
      <c r="AH21" s="80">
        <f t="shared" si="6"/>
        <v>0.89400000000000002</v>
      </c>
      <c r="AI21" s="16" t="s">
        <v>137</v>
      </c>
      <c r="AJ21" s="16" t="s">
        <v>89</v>
      </c>
      <c r="AK21" s="29">
        <f t="shared" si="2"/>
        <v>1</v>
      </c>
      <c r="AL21" s="92">
        <v>1</v>
      </c>
      <c r="AM21" s="80">
        <f t="shared" si="7"/>
        <v>1</v>
      </c>
      <c r="AN21" s="16" t="s">
        <v>138</v>
      </c>
      <c r="AO21" s="16" t="s">
        <v>73</v>
      </c>
      <c r="AP21" s="79">
        <f t="shared" si="3"/>
        <v>1</v>
      </c>
      <c r="AQ21" s="91">
        <f t="shared" ref="AQ21:AQ22" si="10">AVERAGE(W21,AB21,AG21,AL21)</f>
        <v>0.47350000000000003</v>
      </c>
      <c r="AR21" s="74">
        <f t="shared" si="8"/>
        <v>0.47350000000000003</v>
      </c>
      <c r="AS21" s="16" t="s">
        <v>139</v>
      </c>
    </row>
    <row r="22" spans="1:45" s="25" customFormat="1" ht="150">
      <c r="A22" s="17">
        <v>4</v>
      </c>
      <c r="B22" s="16" t="s">
        <v>52</v>
      </c>
      <c r="C22" s="16" t="s">
        <v>75</v>
      </c>
      <c r="D22" s="21" t="s">
        <v>140</v>
      </c>
      <c r="E22" s="16" t="s">
        <v>141</v>
      </c>
      <c r="F22" s="16" t="s">
        <v>118</v>
      </c>
      <c r="G22" s="16" t="s">
        <v>142</v>
      </c>
      <c r="H22" s="16" t="s">
        <v>143</v>
      </c>
      <c r="I22" s="16" t="s">
        <v>59</v>
      </c>
      <c r="J22" s="16" t="s">
        <v>121</v>
      </c>
      <c r="K22" s="16" t="s">
        <v>61</v>
      </c>
      <c r="L22" s="28">
        <v>0.9</v>
      </c>
      <c r="M22" s="28">
        <v>0.9</v>
      </c>
      <c r="N22" s="28">
        <v>0.9</v>
      </c>
      <c r="O22" s="28">
        <v>0.9</v>
      </c>
      <c r="P22" s="28">
        <v>0.9</v>
      </c>
      <c r="Q22" s="16" t="s">
        <v>80</v>
      </c>
      <c r="R22" s="16" t="s">
        <v>144</v>
      </c>
      <c r="S22" s="16" t="s">
        <v>135</v>
      </c>
      <c r="T22" s="16" t="s">
        <v>65</v>
      </c>
      <c r="U22" s="16" t="s">
        <v>66</v>
      </c>
      <c r="V22" s="79">
        <f t="shared" si="9"/>
        <v>0.9</v>
      </c>
      <c r="W22" s="74" t="s">
        <v>124</v>
      </c>
      <c r="X22" s="74" t="s">
        <v>124</v>
      </c>
      <c r="Y22" s="16" t="s">
        <v>125</v>
      </c>
      <c r="Z22" s="74" t="s">
        <v>124</v>
      </c>
      <c r="AA22" s="29">
        <f t="shared" si="0"/>
        <v>0.9</v>
      </c>
      <c r="AB22" s="28">
        <v>0</v>
      </c>
      <c r="AC22" s="80">
        <f t="shared" si="5"/>
        <v>0</v>
      </c>
      <c r="AD22" s="16" t="s">
        <v>126</v>
      </c>
      <c r="AE22" s="16" t="s">
        <v>127</v>
      </c>
      <c r="AF22" s="29">
        <f t="shared" si="1"/>
        <v>0.9</v>
      </c>
      <c r="AG22" s="88">
        <v>1</v>
      </c>
      <c r="AH22" s="80">
        <f t="shared" si="6"/>
        <v>1</v>
      </c>
      <c r="AI22" s="16" t="s">
        <v>145</v>
      </c>
      <c r="AJ22" s="16" t="s">
        <v>89</v>
      </c>
      <c r="AK22" s="29">
        <f t="shared" si="2"/>
        <v>0.9</v>
      </c>
      <c r="AL22" s="92">
        <v>1</v>
      </c>
      <c r="AM22" s="80">
        <f t="shared" si="7"/>
        <v>1</v>
      </c>
      <c r="AN22" s="16" t="s">
        <v>146</v>
      </c>
      <c r="AO22" s="16" t="s">
        <v>73</v>
      </c>
      <c r="AP22" s="79">
        <f t="shared" si="3"/>
        <v>0.9</v>
      </c>
      <c r="AQ22" s="91">
        <f t="shared" si="10"/>
        <v>0.66666666666666663</v>
      </c>
      <c r="AR22" s="74">
        <f t="shared" si="8"/>
        <v>0.7407407407407407</v>
      </c>
      <c r="AS22" s="16" t="s">
        <v>147</v>
      </c>
    </row>
    <row r="23" spans="1:45" s="25" customFormat="1" ht="99.75">
      <c r="A23" s="17">
        <v>4</v>
      </c>
      <c r="B23" s="16" t="s">
        <v>52</v>
      </c>
      <c r="C23" s="16" t="s">
        <v>75</v>
      </c>
      <c r="D23" s="21" t="s">
        <v>148</v>
      </c>
      <c r="E23" s="16" t="s">
        <v>149</v>
      </c>
      <c r="F23" s="16" t="s">
        <v>118</v>
      </c>
      <c r="G23" s="16" t="s">
        <v>142</v>
      </c>
      <c r="H23" s="16" t="s">
        <v>150</v>
      </c>
      <c r="I23" s="16" t="s">
        <v>59</v>
      </c>
      <c r="J23" s="16" t="s">
        <v>60</v>
      </c>
      <c r="K23" s="16" t="s">
        <v>61</v>
      </c>
      <c r="L23" s="28">
        <v>0</v>
      </c>
      <c r="M23" s="28">
        <v>0</v>
      </c>
      <c r="N23" s="28">
        <v>0</v>
      </c>
      <c r="O23" s="28">
        <v>1</v>
      </c>
      <c r="P23" s="28">
        <v>1</v>
      </c>
      <c r="Q23" s="16" t="s">
        <v>80</v>
      </c>
      <c r="R23" s="30" t="s">
        <v>144</v>
      </c>
      <c r="S23" s="30" t="s">
        <v>135</v>
      </c>
      <c r="T23" s="30" t="s">
        <v>83</v>
      </c>
      <c r="U23" s="30" t="s">
        <v>151</v>
      </c>
      <c r="V23" s="79" t="s">
        <v>67</v>
      </c>
      <c r="W23" s="74" t="s">
        <v>67</v>
      </c>
      <c r="X23" s="74" t="s">
        <v>67</v>
      </c>
      <c r="Y23" s="16" t="s">
        <v>152</v>
      </c>
      <c r="Z23" s="30" t="s">
        <v>67</v>
      </c>
      <c r="AA23" s="29">
        <f t="shared" si="0"/>
        <v>0</v>
      </c>
      <c r="AB23" s="16" t="s">
        <v>69</v>
      </c>
      <c r="AC23" s="80" t="s">
        <v>70</v>
      </c>
      <c r="AD23" s="16" t="s">
        <v>69</v>
      </c>
      <c r="AE23" s="16" t="s">
        <v>70</v>
      </c>
      <c r="AF23" s="29">
        <f t="shared" si="1"/>
        <v>0</v>
      </c>
      <c r="AG23" s="16" t="s">
        <v>69</v>
      </c>
      <c r="AH23" s="80" t="s">
        <v>70</v>
      </c>
      <c r="AI23" s="16" t="s">
        <v>153</v>
      </c>
      <c r="AJ23" s="16" t="s">
        <v>89</v>
      </c>
      <c r="AK23" s="29">
        <f t="shared" si="2"/>
        <v>1</v>
      </c>
      <c r="AL23" s="92">
        <v>0.5806</v>
      </c>
      <c r="AM23" s="80">
        <f t="shared" si="7"/>
        <v>0.5806</v>
      </c>
      <c r="AN23" s="16" t="s">
        <v>154</v>
      </c>
      <c r="AO23" s="16" t="s">
        <v>73</v>
      </c>
      <c r="AP23" s="79">
        <f t="shared" si="3"/>
        <v>1</v>
      </c>
      <c r="AQ23" s="91">
        <f>MAX(W23,AB23,AG23,AL23)</f>
        <v>0.5806</v>
      </c>
      <c r="AR23" s="74">
        <f t="shared" si="8"/>
        <v>0.5806</v>
      </c>
      <c r="AS23" s="16" t="s">
        <v>155</v>
      </c>
    </row>
    <row r="24" spans="1:45" s="25" customFormat="1" ht="199.5">
      <c r="A24" s="17">
        <v>4</v>
      </c>
      <c r="B24" s="16" t="s">
        <v>52</v>
      </c>
      <c r="C24" s="16" t="s">
        <v>156</v>
      </c>
      <c r="D24" s="21" t="s">
        <v>157</v>
      </c>
      <c r="E24" s="16" t="s">
        <v>158</v>
      </c>
      <c r="F24" s="16" t="s">
        <v>118</v>
      </c>
      <c r="G24" s="16" t="s">
        <v>159</v>
      </c>
      <c r="H24" s="16" t="s">
        <v>160</v>
      </c>
      <c r="I24" s="16" t="s">
        <v>59</v>
      </c>
      <c r="J24" s="16" t="s">
        <v>161</v>
      </c>
      <c r="K24" s="16" t="s">
        <v>162</v>
      </c>
      <c r="L24" s="16">
        <v>4320</v>
      </c>
      <c r="M24" s="16">
        <v>4320</v>
      </c>
      <c r="N24" s="16">
        <v>4320</v>
      </c>
      <c r="O24" s="16">
        <v>4320</v>
      </c>
      <c r="P24" s="16">
        <f t="shared" ref="P24:P30" si="11">SUM(L24:O24)</f>
        <v>17280</v>
      </c>
      <c r="Q24" s="16" t="s">
        <v>80</v>
      </c>
      <c r="R24" s="16" t="s">
        <v>163</v>
      </c>
      <c r="S24" s="16" t="s">
        <v>164</v>
      </c>
      <c r="T24" s="16" t="s">
        <v>165</v>
      </c>
      <c r="U24" s="16" t="s">
        <v>166</v>
      </c>
      <c r="V24" s="62">
        <f t="shared" si="9"/>
        <v>4320</v>
      </c>
      <c r="W24" s="17">
        <v>2329</v>
      </c>
      <c r="X24" s="74">
        <f t="shared" si="4"/>
        <v>0.53912037037037042</v>
      </c>
      <c r="Y24" s="16" t="s">
        <v>167</v>
      </c>
      <c r="Z24" s="16" t="s">
        <v>168</v>
      </c>
      <c r="AA24" s="24">
        <f t="shared" si="0"/>
        <v>4320</v>
      </c>
      <c r="AB24" s="16">
        <v>3835</v>
      </c>
      <c r="AC24" s="80">
        <f t="shared" si="5"/>
        <v>0.88773148148148151</v>
      </c>
      <c r="AD24" s="16" t="s">
        <v>169</v>
      </c>
      <c r="AE24" s="16" t="s">
        <v>170</v>
      </c>
      <c r="AF24" s="24">
        <f t="shared" si="1"/>
        <v>4320</v>
      </c>
      <c r="AG24" s="16">
        <v>3247</v>
      </c>
      <c r="AH24" s="80">
        <f t="shared" si="6"/>
        <v>0.75162037037037033</v>
      </c>
      <c r="AI24" s="16" t="s">
        <v>171</v>
      </c>
      <c r="AJ24" s="16" t="s">
        <v>172</v>
      </c>
      <c r="AK24" s="24">
        <f t="shared" si="2"/>
        <v>4320</v>
      </c>
      <c r="AL24" s="16">
        <v>1051</v>
      </c>
      <c r="AM24" s="80">
        <f t="shared" si="7"/>
        <v>0.24328703703703702</v>
      </c>
      <c r="AN24" s="16" t="s">
        <v>173</v>
      </c>
      <c r="AO24" s="16" t="s">
        <v>174</v>
      </c>
      <c r="AP24" s="17">
        <f t="shared" si="3"/>
        <v>17280</v>
      </c>
      <c r="AQ24" s="32">
        <f>SUM(W24,AB24,AG24,AL24)</f>
        <v>10462</v>
      </c>
      <c r="AR24" s="74">
        <f t="shared" si="8"/>
        <v>0.60543981481481479</v>
      </c>
      <c r="AS24" s="16" t="s">
        <v>175</v>
      </c>
    </row>
    <row r="25" spans="1:45" s="25" customFormat="1" ht="150">
      <c r="A25" s="17">
        <v>4</v>
      </c>
      <c r="B25" s="16" t="s">
        <v>52</v>
      </c>
      <c r="C25" s="16" t="s">
        <v>156</v>
      </c>
      <c r="D25" s="21" t="s">
        <v>176</v>
      </c>
      <c r="E25" s="16" t="s">
        <v>177</v>
      </c>
      <c r="F25" s="16" t="s">
        <v>56</v>
      </c>
      <c r="G25" s="16" t="s">
        <v>178</v>
      </c>
      <c r="H25" s="16" t="s">
        <v>179</v>
      </c>
      <c r="I25" s="16" t="s">
        <v>59</v>
      </c>
      <c r="J25" s="16" t="s">
        <v>161</v>
      </c>
      <c r="K25" s="16" t="s">
        <v>180</v>
      </c>
      <c r="L25" s="36">
        <v>1020</v>
      </c>
      <c r="M25" s="36">
        <v>1020</v>
      </c>
      <c r="N25" s="36">
        <v>1020</v>
      </c>
      <c r="O25" s="36">
        <v>1020</v>
      </c>
      <c r="P25" s="16">
        <f t="shared" si="11"/>
        <v>4080</v>
      </c>
      <c r="Q25" s="16" t="s">
        <v>80</v>
      </c>
      <c r="R25" s="16" t="s">
        <v>181</v>
      </c>
      <c r="S25" s="16" t="s">
        <v>164</v>
      </c>
      <c r="T25" s="16" t="s">
        <v>165</v>
      </c>
      <c r="U25" s="16" t="s">
        <v>166</v>
      </c>
      <c r="V25" s="62">
        <f t="shared" si="9"/>
        <v>1020</v>
      </c>
      <c r="W25" s="17">
        <v>512</v>
      </c>
      <c r="X25" s="74">
        <f t="shared" si="4"/>
        <v>0.50196078431372548</v>
      </c>
      <c r="Y25" s="16" t="s">
        <v>182</v>
      </c>
      <c r="Z25" s="16" t="s">
        <v>168</v>
      </c>
      <c r="AA25" s="24">
        <f t="shared" si="0"/>
        <v>1020</v>
      </c>
      <c r="AB25" s="16">
        <v>827</v>
      </c>
      <c r="AC25" s="80">
        <f t="shared" si="5"/>
        <v>0.8107843137254902</v>
      </c>
      <c r="AD25" s="16" t="s">
        <v>183</v>
      </c>
      <c r="AE25" s="16" t="s">
        <v>170</v>
      </c>
      <c r="AF25" s="24">
        <f t="shared" si="1"/>
        <v>1020</v>
      </c>
      <c r="AG25" s="16">
        <v>640</v>
      </c>
      <c r="AH25" s="80">
        <f t="shared" si="6"/>
        <v>0.62745098039215685</v>
      </c>
      <c r="AI25" s="16" t="s">
        <v>184</v>
      </c>
      <c r="AJ25" s="16" t="s">
        <v>172</v>
      </c>
      <c r="AK25" s="24">
        <f t="shared" si="2"/>
        <v>1020</v>
      </c>
      <c r="AL25" s="16">
        <v>259</v>
      </c>
      <c r="AM25" s="80">
        <f t="shared" si="7"/>
        <v>0.25392156862745097</v>
      </c>
      <c r="AN25" s="16" t="s">
        <v>185</v>
      </c>
      <c r="AO25" s="16" t="s">
        <v>174</v>
      </c>
      <c r="AP25" s="17">
        <f t="shared" si="3"/>
        <v>4080</v>
      </c>
      <c r="AQ25" s="32">
        <f t="shared" ref="AQ25:AQ30" si="12">SUM(W25,AB25,AG25,AL25)</f>
        <v>2238</v>
      </c>
      <c r="AR25" s="74">
        <f t="shared" si="8"/>
        <v>0.54852941176470593</v>
      </c>
      <c r="AS25" s="16" t="s">
        <v>186</v>
      </c>
    </row>
    <row r="26" spans="1:45" s="25" customFormat="1" ht="99.75">
      <c r="A26" s="17">
        <v>4</v>
      </c>
      <c r="B26" s="16" t="s">
        <v>52</v>
      </c>
      <c r="C26" s="16" t="s">
        <v>156</v>
      </c>
      <c r="D26" s="21" t="s">
        <v>187</v>
      </c>
      <c r="E26" s="16" t="s">
        <v>188</v>
      </c>
      <c r="F26" s="16" t="s">
        <v>56</v>
      </c>
      <c r="G26" s="16" t="s">
        <v>189</v>
      </c>
      <c r="H26" s="16" t="s">
        <v>190</v>
      </c>
      <c r="I26" s="16" t="s">
        <v>59</v>
      </c>
      <c r="J26" s="16" t="s">
        <v>161</v>
      </c>
      <c r="K26" s="16" t="s">
        <v>191</v>
      </c>
      <c r="L26" s="36">
        <v>39</v>
      </c>
      <c r="M26" s="36">
        <v>63</v>
      </c>
      <c r="N26" s="36">
        <v>87</v>
      </c>
      <c r="O26" s="36">
        <v>63</v>
      </c>
      <c r="P26" s="16">
        <f t="shared" si="11"/>
        <v>252</v>
      </c>
      <c r="Q26" s="16" t="s">
        <v>80</v>
      </c>
      <c r="R26" s="16" t="s">
        <v>192</v>
      </c>
      <c r="S26" s="16" t="s">
        <v>193</v>
      </c>
      <c r="T26" s="16" t="s">
        <v>165</v>
      </c>
      <c r="U26" s="16" t="s">
        <v>166</v>
      </c>
      <c r="V26" s="62">
        <f t="shared" si="9"/>
        <v>39</v>
      </c>
      <c r="W26" s="17">
        <v>0</v>
      </c>
      <c r="X26" s="74">
        <f t="shared" si="4"/>
        <v>0</v>
      </c>
      <c r="Y26" s="16" t="s">
        <v>194</v>
      </c>
      <c r="Z26" s="16" t="s">
        <v>168</v>
      </c>
      <c r="AA26" s="24">
        <f t="shared" si="0"/>
        <v>63</v>
      </c>
      <c r="AB26" s="16">
        <v>2</v>
      </c>
      <c r="AC26" s="80">
        <f t="shared" si="5"/>
        <v>3.1746031746031744E-2</v>
      </c>
      <c r="AD26" s="16" t="s">
        <v>195</v>
      </c>
      <c r="AE26" s="16" t="s">
        <v>170</v>
      </c>
      <c r="AF26" s="24">
        <f t="shared" si="1"/>
        <v>87</v>
      </c>
      <c r="AG26" s="16">
        <v>0</v>
      </c>
      <c r="AH26" s="80">
        <f>IF(AG26/AF26&gt;100%,100%,AG26/AF26)</f>
        <v>0</v>
      </c>
      <c r="AI26" s="16" t="s">
        <v>196</v>
      </c>
      <c r="AJ26" s="16" t="s">
        <v>172</v>
      </c>
      <c r="AK26" s="24">
        <f t="shared" si="2"/>
        <v>63</v>
      </c>
      <c r="AL26" s="16">
        <v>0</v>
      </c>
      <c r="AM26" s="80">
        <f t="shared" si="7"/>
        <v>0</v>
      </c>
      <c r="AN26" s="16" t="s">
        <v>197</v>
      </c>
      <c r="AO26" s="16" t="s">
        <v>174</v>
      </c>
      <c r="AP26" s="17">
        <f t="shared" si="3"/>
        <v>252</v>
      </c>
      <c r="AQ26" s="32">
        <f>SUM(W26,AB26,AG26,AL26)</f>
        <v>2</v>
      </c>
      <c r="AR26" s="74">
        <f t="shared" si="8"/>
        <v>7.9365079365079361E-3</v>
      </c>
      <c r="AS26" s="16" t="s">
        <v>198</v>
      </c>
    </row>
    <row r="27" spans="1:45" s="25" customFormat="1" ht="99.75">
      <c r="A27" s="17">
        <v>4</v>
      </c>
      <c r="B27" s="16" t="s">
        <v>52</v>
      </c>
      <c r="C27" s="16" t="s">
        <v>156</v>
      </c>
      <c r="D27" s="21" t="s">
        <v>199</v>
      </c>
      <c r="E27" s="16" t="s">
        <v>200</v>
      </c>
      <c r="F27" s="16" t="s">
        <v>118</v>
      </c>
      <c r="G27" s="16" t="s">
        <v>201</v>
      </c>
      <c r="H27" s="16" t="s">
        <v>202</v>
      </c>
      <c r="I27" s="16" t="s">
        <v>59</v>
      </c>
      <c r="J27" s="16" t="s">
        <v>161</v>
      </c>
      <c r="K27" s="16" t="s">
        <v>203</v>
      </c>
      <c r="L27" s="16">
        <v>50</v>
      </c>
      <c r="M27" s="16">
        <v>100</v>
      </c>
      <c r="N27" s="16">
        <v>120</v>
      </c>
      <c r="O27" s="16">
        <v>80</v>
      </c>
      <c r="P27" s="16">
        <f t="shared" si="11"/>
        <v>350</v>
      </c>
      <c r="Q27" s="16" t="s">
        <v>80</v>
      </c>
      <c r="R27" s="16" t="s">
        <v>192</v>
      </c>
      <c r="S27" s="16" t="s">
        <v>193</v>
      </c>
      <c r="T27" s="16" t="s">
        <v>165</v>
      </c>
      <c r="U27" s="16" t="s">
        <v>166</v>
      </c>
      <c r="V27" s="62">
        <f t="shared" si="9"/>
        <v>50</v>
      </c>
      <c r="W27" s="17">
        <v>0</v>
      </c>
      <c r="X27" s="74">
        <f t="shared" si="4"/>
        <v>0</v>
      </c>
      <c r="Y27" s="16" t="s">
        <v>194</v>
      </c>
      <c r="Z27" s="16" t="s">
        <v>168</v>
      </c>
      <c r="AA27" s="24">
        <f t="shared" si="0"/>
        <v>100</v>
      </c>
      <c r="AB27" s="16">
        <v>0</v>
      </c>
      <c r="AC27" s="80">
        <f t="shared" si="5"/>
        <v>0</v>
      </c>
      <c r="AD27" s="16" t="s">
        <v>197</v>
      </c>
      <c r="AE27" s="16" t="s">
        <v>170</v>
      </c>
      <c r="AF27" s="24">
        <f t="shared" si="1"/>
        <v>120</v>
      </c>
      <c r="AG27" s="16">
        <v>11</v>
      </c>
      <c r="AH27" s="80">
        <f t="shared" si="6"/>
        <v>9.166666666666666E-2</v>
      </c>
      <c r="AI27" s="16" t="s">
        <v>204</v>
      </c>
      <c r="AJ27" s="16" t="s">
        <v>172</v>
      </c>
      <c r="AK27" s="24">
        <f t="shared" si="2"/>
        <v>80</v>
      </c>
      <c r="AL27" s="16">
        <v>0</v>
      </c>
      <c r="AM27" s="80">
        <f t="shared" si="7"/>
        <v>0</v>
      </c>
      <c r="AN27" s="16" t="s">
        <v>197</v>
      </c>
      <c r="AO27" s="16" t="s">
        <v>174</v>
      </c>
      <c r="AP27" s="17">
        <f t="shared" si="3"/>
        <v>350</v>
      </c>
      <c r="AQ27" s="32">
        <f t="shared" si="12"/>
        <v>11</v>
      </c>
      <c r="AR27" s="74">
        <f t="shared" si="8"/>
        <v>3.1428571428571431E-2</v>
      </c>
      <c r="AS27" s="16" t="s">
        <v>205</v>
      </c>
    </row>
    <row r="28" spans="1:45" s="25" customFormat="1" ht="150">
      <c r="A28" s="17">
        <v>4</v>
      </c>
      <c r="B28" s="16" t="s">
        <v>52</v>
      </c>
      <c r="C28" s="16" t="s">
        <v>156</v>
      </c>
      <c r="D28" s="21" t="s">
        <v>206</v>
      </c>
      <c r="E28" s="16" t="s">
        <v>207</v>
      </c>
      <c r="F28" s="16" t="s">
        <v>118</v>
      </c>
      <c r="G28" s="16" t="s">
        <v>208</v>
      </c>
      <c r="H28" s="16" t="s">
        <v>209</v>
      </c>
      <c r="I28" s="16" t="s">
        <v>59</v>
      </c>
      <c r="J28" s="16" t="s">
        <v>161</v>
      </c>
      <c r="K28" s="16" t="s">
        <v>210</v>
      </c>
      <c r="L28" s="16">
        <v>40</v>
      </c>
      <c r="M28" s="16">
        <v>84</v>
      </c>
      <c r="N28" s="16">
        <v>84</v>
      </c>
      <c r="O28" s="16">
        <v>52</v>
      </c>
      <c r="P28" s="16">
        <f t="shared" si="11"/>
        <v>260</v>
      </c>
      <c r="Q28" s="16" t="s">
        <v>80</v>
      </c>
      <c r="R28" s="16" t="s">
        <v>211</v>
      </c>
      <c r="S28" s="16" t="s">
        <v>212</v>
      </c>
      <c r="T28" s="16" t="s">
        <v>165</v>
      </c>
      <c r="U28" s="16" t="s">
        <v>151</v>
      </c>
      <c r="V28" s="62">
        <f t="shared" si="9"/>
        <v>40</v>
      </c>
      <c r="W28" s="17">
        <v>44</v>
      </c>
      <c r="X28" s="74">
        <f t="shared" si="4"/>
        <v>1</v>
      </c>
      <c r="Y28" s="16" t="s">
        <v>213</v>
      </c>
      <c r="Z28" s="16" t="s">
        <v>168</v>
      </c>
      <c r="AA28" s="24">
        <f t="shared" si="0"/>
        <v>84</v>
      </c>
      <c r="AB28" s="16">
        <v>70</v>
      </c>
      <c r="AC28" s="80">
        <f t="shared" si="5"/>
        <v>0.83333333333333337</v>
      </c>
      <c r="AD28" s="16" t="s">
        <v>214</v>
      </c>
      <c r="AE28" s="16" t="s">
        <v>215</v>
      </c>
      <c r="AF28" s="24">
        <f t="shared" si="1"/>
        <v>84</v>
      </c>
      <c r="AG28" s="16">
        <v>95</v>
      </c>
      <c r="AH28" s="80">
        <f t="shared" si="6"/>
        <v>1</v>
      </c>
      <c r="AI28" s="16" t="s">
        <v>216</v>
      </c>
      <c r="AJ28" s="16" t="s">
        <v>217</v>
      </c>
      <c r="AK28" s="24">
        <f t="shared" si="2"/>
        <v>52</v>
      </c>
      <c r="AL28" s="16">
        <v>69</v>
      </c>
      <c r="AM28" s="80">
        <f t="shared" si="7"/>
        <v>1</v>
      </c>
      <c r="AN28" s="16" t="s">
        <v>218</v>
      </c>
      <c r="AO28" s="16" t="s">
        <v>212</v>
      </c>
      <c r="AP28" s="17">
        <f t="shared" si="3"/>
        <v>260</v>
      </c>
      <c r="AQ28" s="32">
        <f t="shared" si="12"/>
        <v>278</v>
      </c>
      <c r="AR28" s="74">
        <f t="shared" si="8"/>
        <v>1</v>
      </c>
      <c r="AS28" s="16" t="s">
        <v>91</v>
      </c>
    </row>
    <row r="29" spans="1:45" s="25" customFormat="1" ht="150">
      <c r="A29" s="17">
        <v>4</v>
      </c>
      <c r="B29" s="16" t="s">
        <v>52</v>
      </c>
      <c r="C29" s="16" t="s">
        <v>156</v>
      </c>
      <c r="D29" s="21" t="s">
        <v>219</v>
      </c>
      <c r="E29" s="16" t="s">
        <v>220</v>
      </c>
      <c r="F29" s="16" t="s">
        <v>118</v>
      </c>
      <c r="G29" s="16" t="s">
        <v>221</v>
      </c>
      <c r="H29" s="16" t="s">
        <v>222</v>
      </c>
      <c r="I29" s="16" t="s">
        <v>59</v>
      </c>
      <c r="J29" s="16" t="s">
        <v>161</v>
      </c>
      <c r="K29" s="16" t="s">
        <v>210</v>
      </c>
      <c r="L29" s="16">
        <v>65</v>
      </c>
      <c r="M29" s="16">
        <v>75</v>
      </c>
      <c r="N29" s="16">
        <v>75</v>
      </c>
      <c r="O29" s="16">
        <v>75</v>
      </c>
      <c r="P29" s="16">
        <f t="shared" si="11"/>
        <v>290</v>
      </c>
      <c r="Q29" s="16" t="s">
        <v>80</v>
      </c>
      <c r="R29" s="16" t="s">
        <v>223</v>
      </c>
      <c r="S29" s="16" t="s">
        <v>212</v>
      </c>
      <c r="T29" s="16" t="s">
        <v>165</v>
      </c>
      <c r="U29" s="16" t="s">
        <v>151</v>
      </c>
      <c r="V29" s="62">
        <f t="shared" si="9"/>
        <v>65</v>
      </c>
      <c r="W29" s="17">
        <v>34</v>
      </c>
      <c r="X29" s="74">
        <f t="shared" si="4"/>
        <v>0.52307692307692311</v>
      </c>
      <c r="Y29" s="16" t="s">
        <v>224</v>
      </c>
      <c r="Z29" s="16" t="s">
        <v>168</v>
      </c>
      <c r="AA29" s="24">
        <f t="shared" si="0"/>
        <v>75</v>
      </c>
      <c r="AB29" s="16">
        <v>134</v>
      </c>
      <c r="AC29" s="80">
        <f t="shared" si="5"/>
        <v>1</v>
      </c>
      <c r="AD29" s="16" t="s">
        <v>225</v>
      </c>
      <c r="AE29" s="16" t="s">
        <v>215</v>
      </c>
      <c r="AF29" s="24">
        <f t="shared" si="1"/>
        <v>75</v>
      </c>
      <c r="AG29" s="16">
        <v>90</v>
      </c>
      <c r="AH29" s="80">
        <f t="shared" si="6"/>
        <v>1</v>
      </c>
      <c r="AI29" s="16" t="s">
        <v>226</v>
      </c>
      <c r="AJ29" s="16" t="s">
        <v>227</v>
      </c>
      <c r="AK29" s="24">
        <f t="shared" si="2"/>
        <v>75</v>
      </c>
      <c r="AL29" s="16">
        <v>84</v>
      </c>
      <c r="AM29" s="80">
        <f t="shared" si="7"/>
        <v>1</v>
      </c>
      <c r="AN29" s="16" t="s">
        <v>228</v>
      </c>
      <c r="AO29" s="16" t="s">
        <v>212</v>
      </c>
      <c r="AP29" s="17">
        <f t="shared" si="3"/>
        <v>290</v>
      </c>
      <c r="AQ29" s="32">
        <f>SUM(W29,AB29,AG29,AL29)</f>
        <v>342</v>
      </c>
      <c r="AR29" s="74">
        <f t="shared" si="8"/>
        <v>1</v>
      </c>
      <c r="AS29" s="16" t="s">
        <v>91</v>
      </c>
    </row>
    <row r="30" spans="1:45" s="25" customFormat="1" ht="133.5">
      <c r="A30" s="17">
        <v>4</v>
      </c>
      <c r="B30" s="16" t="s">
        <v>52</v>
      </c>
      <c r="C30" s="16" t="s">
        <v>156</v>
      </c>
      <c r="D30" s="21" t="s">
        <v>229</v>
      </c>
      <c r="E30" s="16" t="s">
        <v>230</v>
      </c>
      <c r="F30" s="16" t="s">
        <v>118</v>
      </c>
      <c r="G30" s="16" t="s">
        <v>231</v>
      </c>
      <c r="H30" s="16" t="s">
        <v>232</v>
      </c>
      <c r="I30" s="16" t="s">
        <v>59</v>
      </c>
      <c r="J30" s="16" t="s">
        <v>161</v>
      </c>
      <c r="K30" s="16" t="s">
        <v>210</v>
      </c>
      <c r="L30" s="16">
        <v>12</v>
      </c>
      <c r="M30" s="16">
        <v>24</v>
      </c>
      <c r="N30" s="16">
        <v>24</v>
      </c>
      <c r="O30" s="16">
        <v>17</v>
      </c>
      <c r="P30" s="16">
        <f t="shared" si="11"/>
        <v>77</v>
      </c>
      <c r="Q30" s="16" t="s">
        <v>80</v>
      </c>
      <c r="R30" s="16" t="s">
        <v>233</v>
      </c>
      <c r="S30" s="16" t="s">
        <v>212</v>
      </c>
      <c r="T30" s="16" t="s">
        <v>165</v>
      </c>
      <c r="U30" s="16" t="s">
        <v>151</v>
      </c>
      <c r="V30" s="62">
        <f t="shared" si="9"/>
        <v>12</v>
      </c>
      <c r="W30" s="17">
        <v>0</v>
      </c>
      <c r="X30" s="74">
        <f t="shared" si="4"/>
        <v>0</v>
      </c>
      <c r="Y30" s="16" t="s">
        <v>194</v>
      </c>
      <c r="Z30" s="16" t="s">
        <v>168</v>
      </c>
      <c r="AA30" s="24">
        <f t="shared" si="0"/>
        <v>24</v>
      </c>
      <c r="AB30" s="16">
        <v>30</v>
      </c>
      <c r="AC30" s="80">
        <f t="shared" si="5"/>
        <v>1</v>
      </c>
      <c r="AD30" s="16" t="s">
        <v>234</v>
      </c>
      <c r="AE30" s="16" t="s">
        <v>215</v>
      </c>
      <c r="AF30" s="24">
        <f t="shared" si="1"/>
        <v>24</v>
      </c>
      <c r="AG30" s="16">
        <v>80</v>
      </c>
      <c r="AH30" s="80">
        <f t="shared" si="6"/>
        <v>1</v>
      </c>
      <c r="AI30" s="16" t="s">
        <v>235</v>
      </c>
      <c r="AJ30" s="16" t="s">
        <v>227</v>
      </c>
      <c r="AK30" s="24">
        <f t="shared" si="2"/>
        <v>17</v>
      </c>
      <c r="AL30" s="16">
        <v>17</v>
      </c>
      <c r="AM30" s="80">
        <f t="shared" si="7"/>
        <v>1</v>
      </c>
      <c r="AN30" s="16" t="s">
        <v>236</v>
      </c>
      <c r="AO30" s="16" t="s">
        <v>212</v>
      </c>
      <c r="AP30" s="17">
        <f t="shared" si="3"/>
        <v>77</v>
      </c>
      <c r="AQ30" s="32">
        <f t="shared" si="12"/>
        <v>127</v>
      </c>
      <c r="AR30" s="74">
        <f t="shared" si="8"/>
        <v>1</v>
      </c>
      <c r="AS30" s="16" t="s">
        <v>91</v>
      </c>
    </row>
    <row r="31" spans="1:45" s="5" customFormat="1" ht="15.75">
      <c r="A31" s="10"/>
      <c r="B31" s="10"/>
      <c r="C31" s="10"/>
      <c r="D31" s="10"/>
      <c r="E31" s="13" t="s">
        <v>237</v>
      </c>
      <c r="F31" s="10"/>
      <c r="G31" s="10"/>
      <c r="H31" s="10"/>
      <c r="I31" s="10"/>
      <c r="J31" s="10"/>
      <c r="K31" s="10"/>
      <c r="L31" s="14"/>
      <c r="M31" s="14"/>
      <c r="N31" s="14"/>
      <c r="O31" s="14"/>
      <c r="P31" s="14"/>
      <c r="Q31" s="10"/>
      <c r="R31" s="10"/>
      <c r="S31" s="10"/>
      <c r="T31" s="10"/>
      <c r="U31" s="10"/>
      <c r="V31" s="63"/>
      <c r="W31" s="63"/>
      <c r="X31" s="75">
        <f>AVERAGE(X15:X30)*80%</f>
        <v>0.37390021659736472</v>
      </c>
      <c r="Y31" s="14"/>
      <c r="Z31" s="14"/>
      <c r="AA31" s="14"/>
      <c r="AB31" s="14"/>
      <c r="AC31" s="84">
        <f>AVERAGE(AC15:AC30)*80%</f>
        <v>0.45773214580518196</v>
      </c>
      <c r="AD31" s="14"/>
      <c r="AE31" s="14"/>
      <c r="AF31" s="14"/>
      <c r="AG31" s="14"/>
      <c r="AH31" s="84">
        <f>AVERAGE(AH15:AH30)*80%</f>
        <v>0.59422315011792837</v>
      </c>
      <c r="AI31" s="14"/>
      <c r="AJ31" s="14"/>
      <c r="AK31" s="14"/>
      <c r="AL31" s="14"/>
      <c r="AM31" s="84">
        <f>AVERAGE(AM15:AM30)*80%</f>
        <v>0.55898775018554436</v>
      </c>
      <c r="AN31" s="10"/>
      <c r="AO31" s="10"/>
      <c r="AP31" s="63"/>
      <c r="AQ31" s="63"/>
      <c r="AR31" s="75">
        <f>AVERAGE(AR15:AR30)*80%</f>
        <v>0.53798107223658698</v>
      </c>
      <c r="AS31" s="10"/>
    </row>
    <row r="32" spans="1:45" s="50" customFormat="1" ht="105" customHeight="1">
      <c r="A32" s="31">
        <v>7</v>
      </c>
      <c r="B32" s="22" t="s">
        <v>238</v>
      </c>
      <c r="C32" s="22" t="s">
        <v>239</v>
      </c>
      <c r="D32" s="37" t="s">
        <v>240</v>
      </c>
      <c r="E32" s="38" t="s">
        <v>241</v>
      </c>
      <c r="F32" s="38" t="s">
        <v>242</v>
      </c>
      <c r="G32" s="38" t="s">
        <v>243</v>
      </c>
      <c r="H32" s="38" t="s">
        <v>244</v>
      </c>
      <c r="I32" s="39" t="s">
        <v>245</v>
      </c>
      <c r="J32" s="38" t="s">
        <v>246</v>
      </c>
      <c r="K32" s="38" t="s">
        <v>247</v>
      </c>
      <c r="L32" s="40" t="s">
        <v>67</v>
      </c>
      <c r="M32" s="41">
        <v>0.8</v>
      </c>
      <c r="N32" s="40" t="s">
        <v>67</v>
      </c>
      <c r="O32" s="42">
        <v>0.8</v>
      </c>
      <c r="P32" s="42">
        <v>0.8</v>
      </c>
      <c r="Q32" s="43" t="s">
        <v>248</v>
      </c>
      <c r="R32" s="43" t="s">
        <v>249</v>
      </c>
      <c r="S32" s="38" t="s">
        <v>250</v>
      </c>
      <c r="T32" s="38" t="s">
        <v>251</v>
      </c>
      <c r="U32" s="44" t="s">
        <v>252</v>
      </c>
      <c r="V32" s="64" t="s">
        <v>67</v>
      </c>
      <c r="W32" s="31" t="s">
        <v>67</v>
      </c>
      <c r="X32" s="48" t="s">
        <v>67</v>
      </c>
      <c r="Y32" s="22" t="s">
        <v>152</v>
      </c>
      <c r="Z32" s="22" t="s">
        <v>67</v>
      </c>
      <c r="AA32" s="46">
        <f>M32</f>
        <v>0.8</v>
      </c>
      <c r="AB32" s="47">
        <v>0.85</v>
      </c>
      <c r="AC32" s="48">
        <f t="shared" ref="AC32:AC38" si="13">IF(AB32/AA32&gt;100%,100%,AB32/AA32)</f>
        <v>1</v>
      </c>
      <c r="AD32" s="22" t="s">
        <v>253</v>
      </c>
      <c r="AE32" s="22" t="s">
        <v>254</v>
      </c>
      <c r="AF32" s="45" t="s">
        <v>67</v>
      </c>
      <c r="AG32" s="22" t="s">
        <v>67</v>
      </c>
      <c r="AH32" s="22" t="s">
        <v>67</v>
      </c>
      <c r="AI32" s="22" t="s">
        <v>67</v>
      </c>
      <c r="AJ32" s="22" t="s">
        <v>67</v>
      </c>
      <c r="AK32" s="46">
        <f>O32</f>
        <v>0.8</v>
      </c>
      <c r="AL32" s="49">
        <v>0.96</v>
      </c>
      <c r="AM32" s="48">
        <f t="shared" ref="AM32:AM38" si="14">IF(AL32/AK32&gt;100%,100%,AL32/AK32)</f>
        <v>1</v>
      </c>
      <c r="AN32" s="22" t="s">
        <v>255</v>
      </c>
      <c r="AO32" s="43" t="s">
        <v>249</v>
      </c>
      <c r="AP32" s="59">
        <f>P32</f>
        <v>0.8</v>
      </c>
      <c r="AQ32" s="81">
        <f>AVERAGE(AB32,AL32)</f>
        <v>0.90500000000000003</v>
      </c>
      <c r="AR32" s="48">
        <f t="shared" ref="AR32:AR38" si="15">IF(AQ32/AP32&gt;100%,100%,AQ32/AP32)</f>
        <v>1</v>
      </c>
      <c r="AS32" s="22" t="s">
        <v>256</v>
      </c>
    </row>
    <row r="33" spans="1:45" s="50" customFormat="1" ht="133.5">
      <c r="A33" s="31">
        <v>7</v>
      </c>
      <c r="B33" s="22" t="s">
        <v>238</v>
      </c>
      <c r="C33" s="22" t="s">
        <v>239</v>
      </c>
      <c r="D33" s="51" t="s">
        <v>257</v>
      </c>
      <c r="E33" s="43" t="s">
        <v>258</v>
      </c>
      <c r="F33" s="43" t="s">
        <v>242</v>
      </c>
      <c r="G33" s="43" t="s">
        <v>259</v>
      </c>
      <c r="H33" s="43" t="s">
        <v>260</v>
      </c>
      <c r="I33" s="43" t="s">
        <v>261</v>
      </c>
      <c r="J33" s="43" t="s">
        <v>246</v>
      </c>
      <c r="K33" s="43" t="s">
        <v>262</v>
      </c>
      <c r="L33" s="52">
        <v>1</v>
      </c>
      <c r="M33" s="52">
        <v>1</v>
      </c>
      <c r="N33" s="52">
        <v>1</v>
      </c>
      <c r="O33" s="53">
        <v>1</v>
      </c>
      <c r="P33" s="53">
        <v>1</v>
      </c>
      <c r="Q33" s="43" t="s">
        <v>248</v>
      </c>
      <c r="R33" s="43" t="s">
        <v>263</v>
      </c>
      <c r="S33" s="43" t="s">
        <v>264</v>
      </c>
      <c r="T33" s="38" t="s">
        <v>251</v>
      </c>
      <c r="U33" s="44" t="s">
        <v>265</v>
      </c>
      <c r="V33" s="65">
        <v>1</v>
      </c>
      <c r="W33" s="66">
        <v>1</v>
      </c>
      <c r="X33" s="48">
        <f t="shared" ref="X33:X38" si="16">IF(W33/V33&gt;100%,100%,W33/V33)</f>
        <v>1</v>
      </c>
      <c r="Y33" s="22" t="s">
        <v>266</v>
      </c>
      <c r="Z33" s="43" t="s">
        <v>267</v>
      </c>
      <c r="AA33" s="46">
        <f t="shared" ref="AA33:AA38" si="17">M33</f>
        <v>1</v>
      </c>
      <c r="AB33" s="49">
        <v>1</v>
      </c>
      <c r="AC33" s="48">
        <f t="shared" si="13"/>
        <v>1</v>
      </c>
      <c r="AD33" s="22" t="s">
        <v>266</v>
      </c>
      <c r="AE33" s="22" t="s">
        <v>267</v>
      </c>
      <c r="AF33" s="46">
        <f>N33</f>
        <v>1</v>
      </c>
      <c r="AG33" s="49">
        <v>1</v>
      </c>
      <c r="AH33" s="48">
        <f t="shared" ref="AH33:AH35" si="18">IF(AG33/AF33&gt;100%,100%,AG33/AF33)</f>
        <v>1</v>
      </c>
      <c r="AI33" s="22" t="s">
        <v>266</v>
      </c>
      <c r="AJ33" s="22" t="s">
        <v>268</v>
      </c>
      <c r="AK33" s="46">
        <f t="shared" ref="AK33:AK38" si="19">O33</f>
        <v>1</v>
      </c>
      <c r="AL33" s="49">
        <v>1</v>
      </c>
      <c r="AM33" s="48">
        <f t="shared" si="14"/>
        <v>1</v>
      </c>
      <c r="AN33" s="22" t="s">
        <v>269</v>
      </c>
      <c r="AO33" s="22" t="s">
        <v>270</v>
      </c>
      <c r="AP33" s="59">
        <f t="shared" ref="AP33:AP38" si="20">P33</f>
        <v>1</v>
      </c>
      <c r="AQ33" s="81">
        <f>AVERAGE(W33,AB33,AG33,AL33)</f>
        <v>1</v>
      </c>
      <c r="AR33" s="48">
        <f t="shared" si="15"/>
        <v>1</v>
      </c>
      <c r="AS33" s="22" t="s">
        <v>91</v>
      </c>
    </row>
    <row r="34" spans="1:45" s="50" customFormat="1" ht="182.25">
      <c r="A34" s="31">
        <v>7</v>
      </c>
      <c r="B34" s="22" t="s">
        <v>238</v>
      </c>
      <c r="C34" s="22" t="s">
        <v>271</v>
      </c>
      <c r="D34" s="51" t="s">
        <v>272</v>
      </c>
      <c r="E34" s="43" t="s">
        <v>273</v>
      </c>
      <c r="F34" s="43" t="s">
        <v>242</v>
      </c>
      <c r="G34" s="43" t="s">
        <v>274</v>
      </c>
      <c r="H34" s="43" t="s">
        <v>275</v>
      </c>
      <c r="I34" s="43" t="s">
        <v>261</v>
      </c>
      <c r="J34" s="43" t="s">
        <v>246</v>
      </c>
      <c r="K34" s="43" t="s">
        <v>276</v>
      </c>
      <c r="L34" s="40" t="s">
        <v>67</v>
      </c>
      <c r="M34" s="41">
        <v>1</v>
      </c>
      <c r="N34" s="41">
        <v>1</v>
      </c>
      <c r="O34" s="42">
        <v>1</v>
      </c>
      <c r="P34" s="42">
        <v>1</v>
      </c>
      <c r="Q34" s="43" t="s">
        <v>248</v>
      </c>
      <c r="R34" s="43" t="s">
        <v>277</v>
      </c>
      <c r="S34" s="43" t="s">
        <v>278</v>
      </c>
      <c r="T34" s="38" t="s">
        <v>251</v>
      </c>
      <c r="U34" s="44" t="s">
        <v>279</v>
      </c>
      <c r="V34" s="65" t="s">
        <v>67</v>
      </c>
      <c r="W34" s="31" t="s">
        <v>67</v>
      </c>
      <c r="X34" s="48" t="s">
        <v>67</v>
      </c>
      <c r="Y34" s="22" t="s">
        <v>152</v>
      </c>
      <c r="Z34" s="22" t="s">
        <v>67</v>
      </c>
      <c r="AA34" s="46">
        <f t="shared" si="17"/>
        <v>1</v>
      </c>
      <c r="AB34" s="86">
        <v>1</v>
      </c>
      <c r="AC34" s="87">
        <f t="shared" si="13"/>
        <v>1</v>
      </c>
      <c r="AD34" s="23" t="s">
        <v>280</v>
      </c>
      <c r="AE34" s="22" t="s">
        <v>281</v>
      </c>
      <c r="AF34" s="46">
        <f t="shared" ref="AF34:AF35" si="21">N34</f>
        <v>1</v>
      </c>
      <c r="AG34" s="49">
        <v>1</v>
      </c>
      <c r="AH34" s="48">
        <f t="shared" si="18"/>
        <v>1</v>
      </c>
      <c r="AI34" s="22" t="s">
        <v>282</v>
      </c>
      <c r="AJ34" s="22" t="s">
        <v>283</v>
      </c>
      <c r="AK34" s="46">
        <f t="shared" si="19"/>
        <v>1</v>
      </c>
      <c r="AL34" s="49">
        <v>1</v>
      </c>
      <c r="AM34" s="48">
        <f t="shared" si="14"/>
        <v>1</v>
      </c>
      <c r="AN34" s="22" t="s">
        <v>284</v>
      </c>
      <c r="AO34" s="22" t="s">
        <v>285</v>
      </c>
      <c r="AP34" s="59">
        <f t="shared" si="20"/>
        <v>1</v>
      </c>
      <c r="AQ34" s="81">
        <f>AVERAGE(AB34,AG34,AL34)</f>
        <v>1</v>
      </c>
      <c r="AR34" s="48">
        <f t="shared" si="15"/>
        <v>1</v>
      </c>
      <c r="AS34" s="22" t="s">
        <v>91</v>
      </c>
    </row>
    <row r="35" spans="1:45" s="50" customFormat="1" ht="133.5">
      <c r="A35" s="31">
        <v>7</v>
      </c>
      <c r="B35" s="22" t="s">
        <v>238</v>
      </c>
      <c r="C35" s="22" t="s">
        <v>239</v>
      </c>
      <c r="D35" s="51" t="s">
        <v>286</v>
      </c>
      <c r="E35" s="43" t="s">
        <v>287</v>
      </c>
      <c r="F35" s="43" t="s">
        <v>242</v>
      </c>
      <c r="G35" s="43" t="s">
        <v>288</v>
      </c>
      <c r="H35" s="43" t="s">
        <v>289</v>
      </c>
      <c r="I35" s="43" t="s">
        <v>261</v>
      </c>
      <c r="J35" s="43" t="s">
        <v>121</v>
      </c>
      <c r="K35" s="43" t="s">
        <v>290</v>
      </c>
      <c r="L35" s="41">
        <v>1</v>
      </c>
      <c r="M35" s="40" t="s">
        <v>67</v>
      </c>
      <c r="N35" s="41">
        <v>1</v>
      </c>
      <c r="O35" s="42" t="s">
        <v>67</v>
      </c>
      <c r="P35" s="42">
        <v>1</v>
      </c>
      <c r="Q35" s="43" t="s">
        <v>80</v>
      </c>
      <c r="R35" s="43" t="s">
        <v>291</v>
      </c>
      <c r="S35" s="43" t="s">
        <v>291</v>
      </c>
      <c r="T35" s="38" t="s">
        <v>251</v>
      </c>
      <c r="U35" s="44" t="s">
        <v>265</v>
      </c>
      <c r="V35" s="65">
        <v>1</v>
      </c>
      <c r="W35" s="66">
        <v>1</v>
      </c>
      <c r="X35" s="48">
        <f t="shared" si="16"/>
        <v>1</v>
      </c>
      <c r="Y35" s="22" t="s">
        <v>292</v>
      </c>
      <c r="Z35" s="43" t="s">
        <v>293</v>
      </c>
      <c r="AA35" s="46" t="str">
        <f t="shared" si="17"/>
        <v>No programada</v>
      </c>
      <c r="AB35" s="49" t="s">
        <v>67</v>
      </c>
      <c r="AC35" s="48" t="s">
        <v>67</v>
      </c>
      <c r="AD35" s="22" t="s">
        <v>67</v>
      </c>
      <c r="AE35" s="22" t="s">
        <v>67</v>
      </c>
      <c r="AF35" s="46">
        <f t="shared" si="21"/>
        <v>1</v>
      </c>
      <c r="AG35" s="49">
        <v>1</v>
      </c>
      <c r="AH35" s="48">
        <f t="shared" si="18"/>
        <v>1</v>
      </c>
      <c r="AI35" s="22" t="s">
        <v>294</v>
      </c>
      <c r="AJ35" s="22" t="s">
        <v>295</v>
      </c>
      <c r="AK35" s="46" t="str">
        <f t="shared" si="19"/>
        <v>No programada</v>
      </c>
      <c r="AL35" s="26" t="s">
        <v>67</v>
      </c>
      <c r="AM35" s="26" t="s">
        <v>67</v>
      </c>
      <c r="AN35" s="26" t="s">
        <v>67</v>
      </c>
      <c r="AO35" s="26" t="s">
        <v>67</v>
      </c>
      <c r="AP35" s="59">
        <f t="shared" si="20"/>
        <v>1</v>
      </c>
      <c r="AQ35" s="81">
        <f>AVERAGE(AB35,AG35,AL35)</f>
        <v>1</v>
      </c>
      <c r="AR35" s="48">
        <f t="shared" si="15"/>
        <v>1</v>
      </c>
      <c r="AS35" s="22" t="s">
        <v>256</v>
      </c>
    </row>
    <row r="36" spans="1:45" s="50" customFormat="1" ht="133.5">
      <c r="A36" s="31">
        <v>7</v>
      </c>
      <c r="B36" s="22" t="s">
        <v>238</v>
      </c>
      <c r="C36" s="22" t="s">
        <v>239</v>
      </c>
      <c r="D36" s="51" t="s">
        <v>296</v>
      </c>
      <c r="E36" s="22" t="s">
        <v>297</v>
      </c>
      <c r="F36" s="22" t="s">
        <v>242</v>
      </c>
      <c r="G36" s="22" t="s">
        <v>298</v>
      </c>
      <c r="H36" s="22" t="s">
        <v>299</v>
      </c>
      <c r="I36" s="22" t="s">
        <v>124</v>
      </c>
      <c r="J36" s="23" t="s">
        <v>161</v>
      </c>
      <c r="K36" s="22" t="s">
        <v>298</v>
      </c>
      <c r="L36" s="54">
        <v>0</v>
      </c>
      <c r="M36" s="54">
        <v>1</v>
      </c>
      <c r="N36" s="54">
        <v>0</v>
      </c>
      <c r="O36" s="54">
        <v>1</v>
      </c>
      <c r="P36" s="54">
        <v>2</v>
      </c>
      <c r="Q36" s="22" t="s">
        <v>80</v>
      </c>
      <c r="R36" s="55" t="s">
        <v>291</v>
      </c>
      <c r="S36" s="55" t="s">
        <v>291</v>
      </c>
      <c r="T36" s="22" t="s">
        <v>300</v>
      </c>
      <c r="U36" s="56" t="s">
        <v>67</v>
      </c>
      <c r="V36" s="64" t="s">
        <v>67</v>
      </c>
      <c r="W36" s="64" t="s">
        <v>67</v>
      </c>
      <c r="X36" s="48" t="s">
        <v>67</v>
      </c>
      <c r="Y36" s="22" t="s">
        <v>152</v>
      </c>
      <c r="Z36" s="56" t="s">
        <v>67</v>
      </c>
      <c r="AA36" s="57">
        <f t="shared" si="17"/>
        <v>1</v>
      </c>
      <c r="AB36" s="58">
        <v>1</v>
      </c>
      <c r="AC36" s="48">
        <f t="shared" si="13"/>
        <v>1</v>
      </c>
      <c r="AD36" s="22" t="s">
        <v>301</v>
      </c>
      <c r="AE36" s="56" t="s">
        <v>302</v>
      </c>
      <c r="AF36" s="56" t="s">
        <v>67</v>
      </c>
      <c r="AG36" s="89" t="s">
        <v>67</v>
      </c>
      <c r="AH36" s="56" t="s">
        <v>67</v>
      </c>
      <c r="AI36" s="56" t="s">
        <v>67</v>
      </c>
      <c r="AJ36" s="57" t="s">
        <v>67</v>
      </c>
      <c r="AK36" s="57">
        <f>O36</f>
        <v>1</v>
      </c>
      <c r="AL36" s="57">
        <v>1</v>
      </c>
      <c r="AM36" s="48">
        <f t="shared" si="14"/>
        <v>1</v>
      </c>
      <c r="AN36" s="22" t="s">
        <v>303</v>
      </c>
      <c r="AO36" s="56" t="s">
        <v>304</v>
      </c>
      <c r="AP36" s="70">
        <f t="shared" si="20"/>
        <v>2</v>
      </c>
      <c r="AQ36" s="54">
        <f>SUM(AB36,AL36)</f>
        <v>2</v>
      </c>
      <c r="AR36" s="48">
        <f t="shared" si="15"/>
        <v>1</v>
      </c>
      <c r="AS36" s="22" t="s">
        <v>91</v>
      </c>
    </row>
    <row r="37" spans="1:45" s="50" customFormat="1" ht="117">
      <c r="A37" s="31">
        <v>5</v>
      </c>
      <c r="B37" s="22" t="s">
        <v>305</v>
      </c>
      <c r="C37" s="22" t="s">
        <v>306</v>
      </c>
      <c r="D37" s="51" t="s">
        <v>307</v>
      </c>
      <c r="E37" s="43" t="s">
        <v>308</v>
      </c>
      <c r="F37" s="43" t="s">
        <v>242</v>
      </c>
      <c r="G37" s="43" t="s">
        <v>309</v>
      </c>
      <c r="H37" s="43" t="s">
        <v>310</v>
      </c>
      <c r="I37" s="43" t="s">
        <v>311</v>
      </c>
      <c r="J37" s="43" t="s">
        <v>161</v>
      </c>
      <c r="K37" s="43" t="s">
        <v>312</v>
      </c>
      <c r="L37" s="41">
        <v>1</v>
      </c>
      <c r="M37" s="41">
        <v>0</v>
      </c>
      <c r="N37" s="41">
        <v>0</v>
      </c>
      <c r="O37" s="42">
        <v>0</v>
      </c>
      <c r="P37" s="42">
        <v>1</v>
      </c>
      <c r="Q37" s="43" t="s">
        <v>80</v>
      </c>
      <c r="R37" s="43" t="s">
        <v>313</v>
      </c>
      <c r="S37" s="43" t="s">
        <v>314</v>
      </c>
      <c r="T37" s="38" t="s">
        <v>151</v>
      </c>
      <c r="U37" s="44" t="s">
        <v>315</v>
      </c>
      <c r="V37" s="59">
        <v>1</v>
      </c>
      <c r="W37" s="59">
        <v>1</v>
      </c>
      <c r="X37" s="48">
        <f t="shared" si="16"/>
        <v>1</v>
      </c>
      <c r="Y37" s="46" t="s">
        <v>316</v>
      </c>
      <c r="Z37" s="43" t="s">
        <v>317</v>
      </c>
      <c r="AA37" s="26" t="s">
        <v>67</v>
      </c>
      <c r="AB37" s="26" t="s">
        <v>67</v>
      </c>
      <c r="AC37" s="26" t="s">
        <v>67</v>
      </c>
      <c r="AD37" s="26" t="s">
        <v>67</v>
      </c>
      <c r="AE37" s="26" t="s">
        <v>67</v>
      </c>
      <c r="AF37" s="26" t="s">
        <v>67</v>
      </c>
      <c r="AG37" s="90" t="s">
        <v>67</v>
      </c>
      <c r="AH37" s="26" t="s">
        <v>67</v>
      </c>
      <c r="AI37" s="26" t="s">
        <v>67</v>
      </c>
      <c r="AJ37" s="26" t="s">
        <v>67</v>
      </c>
      <c r="AK37" s="26" t="s">
        <v>67</v>
      </c>
      <c r="AL37" s="26" t="s">
        <v>67</v>
      </c>
      <c r="AM37" s="26" t="s">
        <v>67</v>
      </c>
      <c r="AN37" s="26" t="s">
        <v>67</v>
      </c>
      <c r="AO37" s="26" t="s">
        <v>67</v>
      </c>
      <c r="AP37" s="59">
        <f t="shared" si="20"/>
        <v>1</v>
      </c>
      <c r="AQ37" s="81">
        <v>1</v>
      </c>
      <c r="AR37" s="48">
        <f t="shared" si="15"/>
        <v>1</v>
      </c>
      <c r="AS37" s="22" t="s">
        <v>256</v>
      </c>
    </row>
    <row r="38" spans="1:45" s="50" customFormat="1" ht="182.25">
      <c r="A38" s="31">
        <v>5</v>
      </c>
      <c r="B38" s="22" t="s">
        <v>305</v>
      </c>
      <c r="C38" s="22" t="s">
        <v>306</v>
      </c>
      <c r="D38" s="51" t="s">
        <v>318</v>
      </c>
      <c r="E38" s="43" t="s">
        <v>319</v>
      </c>
      <c r="F38" s="43" t="s">
        <v>242</v>
      </c>
      <c r="G38" s="43" t="s">
        <v>320</v>
      </c>
      <c r="H38" s="43" t="s">
        <v>321</v>
      </c>
      <c r="I38" s="43" t="s">
        <v>124</v>
      </c>
      <c r="J38" s="43" t="s">
        <v>121</v>
      </c>
      <c r="K38" s="43" t="s">
        <v>322</v>
      </c>
      <c r="L38" s="41">
        <v>1</v>
      </c>
      <c r="M38" s="41">
        <v>1</v>
      </c>
      <c r="N38" s="41">
        <v>1</v>
      </c>
      <c r="O38" s="41">
        <v>1</v>
      </c>
      <c r="P38" s="41">
        <v>1</v>
      </c>
      <c r="Q38" s="43" t="s">
        <v>323</v>
      </c>
      <c r="R38" s="43" t="s">
        <v>324</v>
      </c>
      <c r="S38" s="43" t="s">
        <v>314</v>
      </c>
      <c r="T38" s="38" t="s">
        <v>151</v>
      </c>
      <c r="U38" s="44" t="s">
        <v>315</v>
      </c>
      <c r="V38" s="59">
        <v>1</v>
      </c>
      <c r="W38" s="48">
        <v>0.68289999999999995</v>
      </c>
      <c r="X38" s="48">
        <f t="shared" si="16"/>
        <v>0.68289999999999995</v>
      </c>
      <c r="Y38" s="46" t="s">
        <v>325</v>
      </c>
      <c r="Z38" s="43" t="s">
        <v>317</v>
      </c>
      <c r="AA38" s="46">
        <f t="shared" si="17"/>
        <v>1</v>
      </c>
      <c r="AB38" s="48">
        <v>0.89119999999999999</v>
      </c>
      <c r="AC38" s="48">
        <f t="shared" si="13"/>
        <v>0.89119999999999999</v>
      </c>
      <c r="AD38" s="46" t="s">
        <v>326</v>
      </c>
      <c r="AE38" s="46" t="s">
        <v>327</v>
      </c>
      <c r="AF38" s="46">
        <f t="shared" ref="AF38" si="22">N38</f>
        <v>1</v>
      </c>
      <c r="AG38" s="47">
        <f>62/77</f>
        <v>0.80519480519480524</v>
      </c>
      <c r="AH38" s="48">
        <f t="shared" ref="AH38" si="23">IF(AG38/AF38&gt;100%,100%,AG38/AF38)</f>
        <v>0.80519480519480524</v>
      </c>
      <c r="AI38" s="46" t="s">
        <v>328</v>
      </c>
      <c r="AJ38" s="46" t="s">
        <v>329</v>
      </c>
      <c r="AK38" s="46">
        <f t="shared" si="19"/>
        <v>1</v>
      </c>
      <c r="AL38" s="47">
        <f>54/70</f>
        <v>0.77142857142857146</v>
      </c>
      <c r="AM38" s="48">
        <f t="shared" si="14"/>
        <v>0.77142857142857146</v>
      </c>
      <c r="AN38" s="46" t="s">
        <v>330</v>
      </c>
      <c r="AO38" s="46" t="s">
        <v>331</v>
      </c>
      <c r="AP38" s="59">
        <f t="shared" si="20"/>
        <v>1</v>
      </c>
      <c r="AQ38" s="82">
        <f>AVERAGE(W38,AB38,AG38,AL38)</f>
        <v>0.78768084415584416</v>
      </c>
      <c r="AR38" s="48">
        <f t="shared" si="15"/>
        <v>0.78768084415584416</v>
      </c>
      <c r="AS38" s="22" t="s">
        <v>332</v>
      </c>
    </row>
    <row r="39" spans="1:45" s="5" customFormat="1" ht="15.75">
      <c r="A39" s="10"/>
      <c r="B39" s="10"/>
      <c r="C39" s="10"/>
      <c r="D39" s="10"/>
      <c r="E39" s="11" t="s">
        <v>333</v>
      </c>
      <c r="F39" s="11"/>
      <c r="G39" s="11"/>
      <c r="H39" s="11"/>
      <c r="I39" s="11"/>
      <c r="J39" s="11"/>
      <c r="K39" s="11"/>
      <c r="L39" s="12"/>
      <c r="M39" s="12"/>
      <c r="N39" s="12"/>
      <c r="O39" s="12"/>
      <c r="P39" s="12"/>
      <c r="Q39" s="11"/>
      <c r="R39" s="10"/>
      <c r="S39" s="10"/>
      <c r="T39" s="10"/>
      <c r="U39" s="10"/>
      <c r="V39" s="67"/>
      <c r="W39" s="67"/>
      <c r="X39" s="75">
        <f>AVERAGE(X32:X38)*20%</f>
        <v>0.184145</v>
      </c>
      <c r="Y39" s="10"/>
      <c r="Z39" s="10"/>
      <c r="AA39" s="12"/>
      <c r="AB39" s="12"/>
      <c r="AC39" s="83">
        <f>AVERAGE(AC32:AC38)*20%</f>
        <v>0.19564799999999999</v>
      </c>
      <c r="AD39" s="10"/>
      <c r="AE39" s="10"/>
      <c r="AF39" s="12"/>
      <c r="AG39" s="12"/>
      <c r="AH39" s="83">
        <f>AVERAGE(AH32:AH38)*20%</f>
        <v>0.19025974025974027</v>
      </c>
      <c r="AI39" s="10"/>
      <c r="AJ39" s="10"/>
      <c r="AK39" s="12"/>
      <c r="AL39" s="12"/>
      <c r="AM39" s="84">
        <f>AVERAGE(AM32:AM38)*20%</f>
        <v>0.19085714285714286</v>
      </c>
      <c r="AN39" s="10"/>
      <c r="AO39" s="10"/>
      <c r="AP39" s="67"/>
      <c r="AQ39" s="67"/>
      <c r="AR39" s="75">
        <f>AVERAGE(AR32:AR38)*20%</f>
        <v>0.19393373840445269</v>
      </c>
      <c r="AS39" s="10"/>
    </row>
    <row r="40" spans="1:45" s="9" customFormat="1" ht="18.75">
      <c r="A40" s="6"/>
      <c r="B40" s="6"/>
      <c r="C40" s="6"/>
      <c r="D40" s="6"/>
      <c r="E40" s="7" t="s">
        <v>334</v>
      </c>
      <c r="F40" s="6"/>
      <c r="G40" s="6"/>
      <c r="H40" s="6"/>
      <c r="I40" s="6"/>
      <c r="J40" s="6"/>
      <c r="K40" s="6"/>
      <c r="L40" s="8"/>
      <c r="M40" s="8"/>
      <c r="N40" s="8"/>
      <c r="O40" s="8"/>
      <c r="P40" s="8"/>
      <c r="Q40" s="6"/>
      <c r="R40" s="6"/>
      <c r="S40" s="6"/>
      <c r="T40" s="6"/>
      <c r="U40" s="6"/>
      <c r="V40" s="68"/>
      <c r="W40" s="68"/>
      <c r="X40" s="76">
        <f>X31+X39</f>
        <v>0.55804521659736472</v>
      </c>
      <c r="Y40" s="6"/>
      <c r="Z40" s="6"/>
      <c r="AA40" s="8"/>
      <c r="AB40" s="8"/>
      <c r="AC40" s="85">
        <f>AC31+AC39</f>
        <v>0.653380145805182</v>
      </c>
      <c r="AD40" s="6"/>
      <c r="AE40" s="6"/>
      <c r="AF40" s="8"/>
      <c r="AG40" s="8"/>
      <c r="AH40" s="85">
        <f>AH31+AH39</f>
        <v>0.78448289037766861</v>
      </c>
      <c r="AI40" s="6"/>
      <c r="AJ40" s="6"/>
      <c r="AK40" s="8"/>
      <c r="AL40" s="8"/>
      <c r="AM40" s="85">
        <f>AM31+AM39</f>
        <v>0.7498448930426872</v>
      </c>
      <c r="AN40" s="6"/>
      <c r="AO40" s="6"/>
      <c r="AP40" s="68"/>
      <c r="AQ40" s="68"/>
      <c r="AR40" s="76">
        <f>AR31+AR39</f>
        <v>0.73191481064103969</v>
      </c>
      <c r="AS40" s="6"/>
    </row>
  </sheetData>
  <mergeCells count="20">
    <mergeCell ref="R12:U13"/>
    <mergeCell ref="F4:K4"/>
    <mergeCell ref="H5:K5"/>
    <mergeCell ref="H6:K6"/>
    <mergeCell ref="H7:K7"/>
    <mergeCell ref="H8:K8"/>
    <mergeCell ref="H9:K9"/>
    <mergeCell ref="H10:K10"/>
    <mergeCell ref="A12:B13"/>
    <mergeCell ref="C12:C14"/>
    <mergeCell ref="A1:K1"/>
    <mergeCell ref="L1:P1"/>
    <mergeCell ref="D12:F13"/>
    <mergeCell ref="G12:Q13"/>
    <mergeCell ref="A2:K2"/>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118</v>
      </c>
    </row>
    <row r="3" spans="1:1">
      <c r="A3" t="s">
        <v>56</v>
      </c>
    </row>
    <row r="4" spans="1:1">
      <c r="A4" t="s">
        <v>242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9FC9A537-6340-403E-AE9D-33BDBA51BF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2025-01-29T19:15:32Z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