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20 SUMAPAZ/"/>
    </mc:Choice>
  </mc:AlternateContent>
  <xr:revisionPtr revIDLastSave="281" documentId="13_ncr:1_{EA4D0DDD-E236-498A-A47A-9AA01014D70D}" xr6:coauthVersionLast="47" xr6:coauthVersionMax="47" xr10:uidLastSave="{F59A93CF-6B3A-452C-A48F-79FFDE87E0BA}"/>
  <bookViews>
    <workbookView xWindow="-120" yWindow="-120" windowWidth="29040" windowHeight="158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6" i="1" l="1"/>
  <c r="AP26" i="1"/>
  <c r="AQ25" i="1"/>
  <c r="AP25" i="1"/>
  <c r="AQ24" i="1"/>
  <c r="AP24" i="1"/>
  <c r="AQ23" i="1"/>
  <c r="AP23" i="1"/>
  <c r="AQ22" i="1"/>
  <c r="AP22" i="1"/>
  <c r="AQ21" i="1"/>
  <c r="AP21" i="1"/>
  <c r="AQ20" i="1"/>
  <c r="AP20" i="1"/>
  <c r="AQ19" i="1"/>
  <c r="AP19" i="1"/>
  <c r="AQ18" i="1"/>
  <c r="AP18" i="1"/>
  <c r="AQ17" i="1"/>
  <c r="AP17" i="1"/>
  <c r="AQ16" i="1"/>
  <c r="AP16" i="1"/>
  <c r="AQ15" i="1"/>
  <c r="AP15" i="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L34" i="1"/>
  <c r="AQ31" i="1"/>
  <c r="AR15" i="1" l="1"/>
  <c r="AR16" i="1"/>
  <c r="AR17" i="1"/>
  <c r="AR18" i="1"/>
  <c r="AR19" i="1"/>
  <c r="AR20" i="1"/>
  <c r="AR21" i="1"/>
  <c r="AR22" i="1"/>
  <c r="AR23" i="1"/>
  <c r="AR24" i="1"/>
  <c r="AR25" i="1"/>
  <c r="AR26" i="1"/>
  <c r="AQ32" i="1"/>
  <c r="AQ30" i="1"/>
  <c r="AQ29" i="1"/>
  <c r="AQ28" i="1"/>
  <c r="AP34" i="1"/>
  <c r="W34" i="1" l="1"/>
  <c r="X19" i="1"/>
  <c r="AK34" i="1"/>
  <c r="AM34" i="1" s="1"/>
  <c r="AF34" i="1"/>
  <c r="AH34" i="1" s="1"/>
  <c r="AA34" i="1"/>
  <c r="AC34" i="1" s="1"/>
  <c r="AP33" i="1"/>
  <c r="AR33" i="1" s="1"/>
  <c r="X33" i="1"/>
  <c r="AP32" i="1"/>
  <c r="AR32" i="1" s="1"/>
  <c r="AK32" i="1"/>
  <c r="AM32" i="1" s="1"/>
  <c r="AA32" i="1"/>
  <c r="AC32" i="1" s="1"/>
  <c r="AP31" i="1"/>
  <c r="AR31" i="1" s="1"/>
  <c r="AK31" i="1"/>
  <c r="AF31" i="1"/>
  <c r="AH31" i="1" s="1"/>
  <c r="AA31" i="1"/>
  <c r="X31" i="1"/>
  <c r="AP30" i="1"/>
  <c r="AR30" i="1" s="1"/>
  <c r="AK30" i="1"/>
  <c r="AM30" i="1" s="1"/>
  <c r="AF30" i="1"/>
  <c r="AH30" i="1" s="1"/>
  <c r="AA30" i="1"/>
  <c r="AC30" i="1" s="1"/>
  <c r="AP29" i="1"/>
  <c r="AR29" i="1" s="1"/>
  <c r="AK29" i="1"/>
  <c r="AM29" i="1" s="1"/>
  <c r="AF29" i="1"/>
  <c r="AH29" i="1" s="1"/>
  <c r="AA29" i="1"/>
  <c r="AC29" i="1" s="1"/>
  <c r="X29" i="1"/>
  <c r="AP28" i="1"/>
  <c r="AR28" i="1" s="1"/>
  <c r="AK28" i="1"/>
  <c r="AM28" i="1" s="1"/>
  <c r="AA28" i="1"/>
  <c r="AC28" i="1" s="1"/>
  <c r="P25" i="1"/>
  <c r="P26" i="1"/>
  <c r="P24" i="1"/>
  <c r="AF26" i="1"/>
  <c r="AH26" i="1" s="1"/>
  <c r="AF25" i="1"/>
  <c r="AH25" i="1" s="1"/>
  <c r="AF24" i="1"/>
  <c r="AH24" i="1" s="1"/>
  <c r="AF23" i="1"/>
  <c r="AF22" i="1"/>
  <c r="AH22" i="1" s="1"/>
  <c r="AF21" i="1"/>
  <c r="AH21" i="1" s="1"/>
  <c r="AF20" i="1"/>
  <c r="AH20" i="1" s="1"/>
  <c r="AF19" i="1"/>
  <c r="AH19" i="1" s="1"/>
  <c r="AF18" i="1"/>
  <c r="AH18" i="1" s="1"/>
  <c r="AF17" i="1"/>
  <c r="AH17" i="1" s="1"/>
  <c r="AF16" i="1"/>
  <c r="AH16" i="1" s="1"/>
  <c r="AF15" i="1"/>
  <c r="AA26" i="1"/>
  <c r="AC26" i="1" s="1"/>
  <c r="AA25" i="1"/>
  <c r="AC25" i="1" s="1"/>
  <c r="AA24" i="1"/>
  <c r="AC24" i="1" s="1"/>
  <c r="AA23" i="1"/>
  <c r="AA22" i="1"/>
  <c r="AC22" i="1" s="1"/>
  <c r="AA21" i="1"/>
  <c r="AC21" i="1" s="1"/>
  <c r="AA20" i="1"/>
  <c r="AC20" i="1" s="1"/>
  <c r="AA19" i="1"/>
  <c r="AC19" i="1" s="1"/>
  <c r="AA18" i="1"/>
  <c r="AC18" i="1" s="1"/>
  <c r="AA17" i="1"/>
  <c r="AC17" i="1" s="1"/>
  <c r="AA16" i="1"/>
  <c r="AC16" i="1" s="1"/>
  <c r="AA15" i="1"/>
  <c r="V26" i="1"/>
  <c r="X26" i="1" s="1"/>
  <c r="V25" i="1"/>
  <c r="X25" i="1" s="1"/>
  <c r="V24" i="1"/>
  <c r="X24" i="1" s="1"/>
  <c r="X21" i="1"/>
  <c r="X18" i="1"/>
  <c r="X17" i="1"/>
  <c r="X16" i="1"/>
  <c r="X34" i="1" l="1"/>
  <c r="AQ34" i="1"/>
  <c r="AC27" i="1"/>
  <c r="AR34" i="1"/>
  <c r="AR35" i="1" s="1"/>
  <c r="X35" i="1"/>
  <c r="X27" i="1"/>
  <c r="AH35" i="1"/>
  <c r="AC35" i="1"/>
  <c r="AM35" i="1"/>
  <c r="AM27" i="1"/>
  <c r="AM36" i="1" s="1"/>
  <c r="AR27" i="1"/>
  <c r="AH27" i="1"/>
  <c r="AR36" i="1" l="1"/>
  <c r="AC36" i="1"/>
  <c r="X36" i="1"/>
  <c r="AH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2" authorId="0" shapeId="0" xr:uid="{AE96D9C1-5BD7-4424-A36D-E1D457BCD053}">
      <text>
        <r>
          <rPr>
            <b/>
            <sz val="9"/>
            <color indexed="81"/>
            <rFont val="Tahoma"/>
            <family val="2"/>
          </rPr>
          <t>Indique el nombre del proceso al cual está asociada la meta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4" authorId="0" shapeId="0" xr:uid="{119F47BD-BB9E-4059-B26B-7A00F4141FBE}">
      <text>
        <r>
          <rPr>
            <b/>
            <sz val="9"/>
            <color indexed="81"/>
            <rFont val="Tahoma"/>
            <family val="2"/>
          </rPr>
          <t>Escriba el número de la meta, en orden consecutivo</t>
        </r>
      </text>
    </comment>
    <comment ref="E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66100535-6C62-4F58-A17C-0BE85EBD4F67}">
      <text>
        <r>
          <rPr>
            <b/>
            <sz val="9"/>
            <color indexed="81"/>
            <rFont val="Tahoma"/>
            <family val="2"/>
          </rPr>
          <t xml:space="preserve">Seleccione la opción que corresponda
</t>
        </r>
      </text>
    </comment>
    <comment ref="G14" authorId="0" shapeId="0" xr:uid="{2A83FE2C-B2C1-4597-A76A-578AAE54FC34}">
      <text>
        <r>
          <rPr>
            <b/>
            <sz val="9"/>
            <color indexed="81"/>
            <rFont val="Tahoma"/>
            <family val="2"/>
          </rPr>
          <t>Indique un nombre corto que refleje lo que pretende medir. 
Ej. Porcentaje de giros acumulados</t>
        </r>
      </text>
    </comment>
    <comment ref="H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B30BBDB4-EC1D-4EA1-8538-25A32CED2539}">
      <text>
        <r>
          <rPr>
            <b/>
            <sz val="9"/>
            <color indexed="81"/>
            <rFont val="Tahoma"/>
            <family val="2"/>
          </rPr>
          <t xml:space="preserve">Indique la magnitud programada para el trimestre. </t>
        </r>
      </text>
    </comment>
    <comment ref="M14" authorId="0" shapeId="0" xr:uid="{31373292-3723-487A-8503-BD0B0A79E8B6}">
      <text>
        <r>
          <rPr>
            <b/>
            <sz val="9"/>
            <color indexed="81"/>
            <rFont val="Tahoma"/>
            <family val="2"/>
          </rPr>
          <t xml:space="preserve">Indique la magnitud programada para el trimestre. </t>
        </r>
      </text>
    </comment>
    <comment ref="N14" authorId="0" shapeId="0" xr:uid="{C846E2D7-3065-4128-8C76-51161E0D7C17}">
      <text>
        <r>
          <rPr>
            <b/>
            <sz val="9"/>
            <color indexed="81"/>
            <rFont val="Tahoma"/>
            <family val="2"/>
          </rPr>
          <t xml:space="preserve">Indique la magnitud programada para el trimestre. </t>
        </r>
      </text>
    </comment>
    <comment ref="O14" authorId="0" shapeId="0" xr:uid="{474117DA-14AA-4BAF-B752-1413A5718EC7}">
      <text>
        <r>
          <rPr>
            <b/>
            <sz val="9"/>
            <color indexed="81"/>
            <rFont val="Tahoma"/>
            <family val="2"/>
          </rPr>
          <t xml:space="preserve">Indique la magnitud programada para el trimestre. </t>
        </r>
      </text>
    </comment>
    <comment ref="P14" authorId="0" shapeId="0" xr:uid="{F1D07228-88D0-4309-9D4E-5EB885D7FDC6}">
      <text>
        <r>
          <rPr>
            <b/>
            <sz val="9"/>
            <color indexed="81"/>
            <rFont val="Tahoma"/>
            <family val="2"/>
          </rPr>
          <t>Indique la programación total de la vigencia. 
Debe ser coherente con la meta.</t>
        </r>
      </text>
    </comment>
    <comment ref="Q14" authorId="0" shapeId="0" xr:uid="{FE21DFDB-AFF8-4147-B537-10C1B10248CA}">
      <text>
        <r>
          <rPr>
            <b/>
            <sz val="9"/>
            <color indexed="81"/>
            <rFont val="Tahoma"/>
            <family val="2"/>
          </rPr>
          <t xml:space="preserve">Indique el tipo de indicador: 
- Eficancia 
- Eficiencia 
- Efectividad </t>
        </r>
      </text>
    </comment>
    <comment ref="R14" authorId="0" shapeId="0" xr:uid="{F21E4E22-60F3-48C1-9204-B22990CF58E2}">
      <text>
        <r>
          <rPr>
            <b/>
            <sz val="9"/>
            <color indexed="81"/>
            <rFont val="Tahoma"/>
            <family val="2"/>
          </rPr>
          <t>Indique la evidencia a presentar del cumplimiento de la meta. Se debe redactar de forma concreta y coherente con la meta</t>
        </r>
      </text>
    </comment>
    <comment ref="S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29D96EE3-F7F5-47F6-888D-8FBFF7195BF0}">
      <text>
        <r>
          <rPr>
            <b/>
            <sz val="9"/>
            <color indexed="81"/>
            <rFont val="Tahoma"/>
            <family val="2"/>
          </rPr>
          <t>Indique el área y grupo de trabajo (si se tiene), responsable de cumplir o ejecutar la meta</t>
        </r>
      </text>
    </comment>
    <comment ref="U14" authorId="0" shapeId="0" xr:uid="{C4B83560-E5FB-40E9-AF76-B8B77896BADC}">
      <text>
        <r>
          <rPr>
            <b/>
            <sz val="9"/>
            <color indexed="81"/>
            <rFont val="Tahoma"/>
            <family val="2"/>
          </rPr>
          <t>Indique el nombre de la dependencia responsable de reportar trimestralmente la meta a la OAP</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E27" authorId="0" shapeId="0" xr:uid="{CD94BD62-55DA-4C1E-96B6-1A5F6A4412D7}">
      <text>
        <r>
          <rPr>
            <b/>
            <sz val="9"/>
            <color indexed="81"/>
            <rFont val="Tahoma"/>
            <family val="2"/>
          </rPr>
          <t>Promedio obtenido para el periodo x 80%</t>
        </r>
      </text>
    </comment>
    <comment ref="E35" authorId="0" shapeId="0" xr:uid="{9871DD7B-59A9-4D33-830E-91A8A028A8A2}">
      <text>
        <r>
          <rPr>
            <b/>
            <sz val="9"/>
            <color indexed="81"/>
            <rFont val="Tahoma"/>
            <family val="2"/>
          </rPr>
          <t>Promedio obtenido en las metas transversales para el periodo x 20%</t>
        </r>
      </text>
    </comment>
    <comment ref="E36"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<sst xmlns="http://schemas.openxmlformats.org/spreadsheetml/2006/main" count="583" uniqueCount="292">
  <si>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SUMAPAZ</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</si>
  <si>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</si>
  <si>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</si>
  <si>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</si>
  <si>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</si>
  <si>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</si>
  <si>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</si>
  <si>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</si>
  <si>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14646</t>
    </r>
  </si>
  <si>
    <t>10 de mayo de 2024</t>
  </si>
  <si>
    <t>Para el primer trimestre de la vigencia 2024, el Plan de Gestión de la Alcaldía Local alcanzó un nivel de desempeño del 74,91% y del 20,36% acumulado para la vigencia.</t>
  </si>
  <si>
    <t>30 de julio de 2024</t>
  </si>
  <si>
    <t xml:space="preserve">Para el segundo trimestre de la vigencia 2024, el Plan de Gestión de la Alcaldía Local alcanzó un nivel de desempeño del 67,08% y del 43,23% acumulado </t>
  </si>
  <si>
    <t>30 de octubre de 2024</t>
  </si>
  <si>
    <t xml:space="preserve">Para el tercer  trimestre de la vigencia 2024, el Plan de Gestión de la Alcaldía Local alcanzó un nivel de desempeño del 94,89% y del 63,07% acumulado </t>
  </si>
  <si>
    <t>31 de enero de 2025</t>
  </si>
  <si>
    <t xml:space="preserve">Para el cuarto trimestre de la vigencia 2024, el Plan de Gestión de la Alcaldía Local alcanzó un nivel de desempeño del 98,14% y del 91,87% acumulado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</si>
  <si>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</si>
  <si>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</si>
  <si>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</si>
  <si>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</si>
  <si>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</si>
  <si>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</si>
  <si>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</si>
  <si>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</si>
  <si>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</si>
  <si>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</si>
  <si>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</si>
  <si>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</si>
  <si>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</si>
  <si>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</si>
  <si>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</si>
  <si>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</si>
  <si>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</si>
  <si>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</si>
  <si>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</si>
  <si>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</si>
  <si>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</si>
  <si>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</si>
  <si>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</si>
  <si>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</si>
  <si>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</si>
  <si>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</si>
  <si>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</si>
  <si>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</si>
  <si>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</si>
  <si>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</si>
  <si>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</si>
  <si>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</si>
  <si>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</si>
  <si>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</si>
  <si>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</si>
  <si>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</si>
  <si>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</si>
  <si>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</si>
  <si>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</si>
  <si>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</si>
  <si>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</si>
  <si>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</si>
  <si>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</si>
  <si>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</si>
  <si>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</si>
  <si>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</si>
  <si>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</si>
  <si>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</si>
  <si>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</si>
  <si>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</si>
  <si>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</si>
  <si>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 xml:space="preserve">No programada para el periodo. </t>
  </si>
  <si>
    <t xml:space="preserve">Meta no programada </t>
  </si>
  <si>
    <t>El avance en la ejecución de metas (magnitudes entregadas) fue de 82,1% a corte de 30 de septiembre de 2024.</t>
  </si>
  <si>
    <t>SEGPLAN MUSI</t>
  </si>
  <si>
    <t>Se logró alcanzar un cumplimiento de 100,00% de la meta programada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</si>
  <si>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</si>
  <si>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</si>
  <si>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</si>
  <si>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</si>
  <si>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</si>
  <si>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</si>
  <si>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</si>
  <si>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 REGISTRO PRESUPUESTAL</t>
  </si>
  <si>
    <t>Se realizaron los pagos programados en el primer trimestre de la vigencia por $12.710.546.545, del presupuesto comprometido constituido como obligaciones por pagar de la vigencia 2023</t>
  </si>
  <si>
    <t>Reporte DGDL</t>
  </si>
  <si>
    <t>En este segundo trimestre de 2024, se alcanzó la meta en un 194% (52,35%) superando la meta  proyectada del 27%,por cuanto en este período, se hizo un seguimiento permanente a la liquidación y liberación de saldos, así como al pago de algunos compromisos que estaban pendientes de pago por falta del cumplimiento de algunos requisitos. De otra parte, se elaboraron las Actas de Liberación de Saldos las cuales fueron incluidas dentro del mes en la Plataforma BOGDATA, para tener actualizados los datos.</t>
  </si>
  <si>
    <t>Reporte de seguimiento a Metas de la DGDL_ BOGDATA - REGISTRO PRESUPUESTAL</t>
  </si>
  <si>
    <t>En funcionamiento se ha realizado pagos hasta el 72,51% y en inversión 73,59%, se ha depurado la información de avance en las obligaciones y se estan adelantando temas de liquidación y traslados de la obligaciones a la vigencia.</t>
  </si>
  <si>
    <t>En aplicativo BOGDATA al generar la ejecución presupuestal a 30 de septiembre de 2024</t>
  </si>
  <si>
    <t>presupuesto girado $32.750.653.157 / presupuesto comprometido $ 37.638.204.854. Incluye OXP funcionamiento e inversion. Se da cumplimiento a la meta planteada</t>
  </si>
  <si>
    <t>Ejecución presupuestal</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</si>
  <si>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</si>
  <si>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</si>
  <si>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</si>
  <si>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</si>
  <si>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realizaron los pagos programados enel primer trimestre de la vigencia por $4.069.666.667</t>
  </si>
  <si>
    <t>En este segundo trimestre también se obtuvo un buen resultado (177%) que corresponde al 44,14% del cumplimiento de la meta, por cuanto se hizo un seguimiento también muy estricto a los pagos y liquidaciones de las obligaciones por Pagar de la vigencia 2022 y anteriores.</t>
  </si>
  <si>
    <t>Reporte de seguimiento a Metas de la DGDLBOGDATA - REGISTRO PRESUPUESTAL</t>
  </si>
  <si>
    <t>En funcionamiento se ha realizado pagos hasta el 0,05% y en inversión 52,03%, se ha depurado la información de avance en las obligaciones y se estan adelantando temas de liquidación y traslados de la obligaciones a la vigencia.</t>
  </si>
  <si>
    <t>presupuesto girado $5.839.571.961 / presupuesto comprometido $ 8.582.031.997. Incluye OXP funcionamiento e inversion. Se da cumplimiento a la meta planteada</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</si>
  <si>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</si>
  <si>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</si>
  <si>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</si>
  <si>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</si>
  <si>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registraron los compromisos realizados en el primer trimestre, teniendo en cuenta algunas restricciones dadas por el cambio de administración, por valor de $3.641.025.855.</t>
  </si>
  <si>
    <t>Con relación a este indicador se logró cumplir la meta del 30% señalado para este segundo trimestre y la razón por lo cual no se logró un porcentaje más alto, es que algunos de los contratos suscritos en la vigencia 2023, no han avanzado mucho en su ejecución lo que hace complejo realizar nuevos procesos hasta que no se termine la ejecución de estos, sin embargo, la administración ha venido realizando jornadas con el fin de planear lo que se contratará en el 2024, acorde con los contratos que están en ejecución.</t>
  </si>
  <si>
    <t>Reporte de seguimiento a Metas de la DGDL BOGDATA - REGISTRO PRESUPUESTAL</t>
  </si>
  <si>
    <t>Comprometido en en inversión 60,17% Se han adelantado varios procesos de contratación a los diferentes proyectos</t>
  </si>
  <si>
    <t>presupuesto comprometido $ 68.890.062.607 / presupuesto asignado $ 69.164.955.380.  Se da cumplimiento a la meta planteada</t>
  </si>
  <si>
    <t>5</t>
  </si>
  <si>
    <r>
      <t xml:space="preserve">Girar mínimo el </t>
    </r>
    <r>
      <rPr>
        <sz val="11"/>
        <rFont val="Calibri Light"/>
        <family val="2"/>
        <scheme val="major"/>
      </rPr>
      <t>45</t>
    </r>
    <r>
      <rPr>
        <sz val="11"/>
        <color theme="1"/>
        <rFont val="Calibri Light"/>
        <family val="2"/>
        <scheme val="major"/>
      </rPr>
      <t>% del presupuesto total  disponible de inversión directa de la vigencia</t>
    </r>
  </si>
  <si>
    <t>Porcentaje de giros acumulados de inversión directa de la vigencia</t>
  </si>
  <si>
    <t>(Giros acumulados de inversión directa/Presupuesto disponible de inversión directa de la vigencia)*100</t>
  </si>
  <si>
    <t>Se realizaron los pagos programados en la vigencia, como son las prestación de de servicio y pagos de subsidio C, por valor de $86.187.667.</t>
  </si>
  <si>
    <t>En el 2do. trimestre se logró ejecutar el 7,12%, que equivale a un cumplimiento del 28% de la meta. La principal razón es la misma que se está señalando en el indicador anterior, pues hasta no tener en ejecución los contratos no se pueden efectuar giros sobre estos. Teniendo en cuenta la planeaciòn que se ha venido organizando, se espera que al tercer trimestre este porcentaje se supere.</t>
  </si>
  <si>
    <t>BOGDATA - REGISTRO PRESUPUESTAL</t>
  </si>
  <si>
    <t>Girado en la vigencia en  inversión 17,16%, en su mayoría se han pagado los contratos de prestaciones de servicio.</t>
  </si>
  <si>
    <t>presupuesto girado $ 29.844.852.067 / presupuesto disponible $ 69.164.955.380.  No se da cumplimiento a la meta planteada</t>
  </si>
  <si>
    <t>Se logró alcanzar un cumplimiento de 96,00% de la meta programada para la vigencia.</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</si>
  <si>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</si>
  <si>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</si>
  <si>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</si>
  <si>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</si>
  <si>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</si>
  <si>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</si>
  <si>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</si>
  <si>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</si>
  <si>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</si>
  <si>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</si>
  <si>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El contrato 591 de 2024 no quedo registrado en sipse porque en el cargue precontractual, el sistema no permitió asociar el proponente ganador y el proceso aparece en estado adjudicado. Por lo tanto, no es posible avanzar con el proceso para realizar el cargue del contrato en sipse. Quedo asociado al contratista CONSORCIO SUMAPAZ (Quedo en la estación Cargue Poliza).
* El contrato 589 de 2024 quedo sin poder avanzar en SIPSE en la estación "CONTRATACIÓN - JURÍDICA" porque en el cargue precontractual, el sistema no permitió asociar el proponente ganador y el proceso aparece en estado adjudicado. Por lo tanto, no es posible avanzar con el proceso para realizar el cargue del contrato en sipse.</t>
  </si>
  <si>
    <t>SIPSE LOCAL Y SECOP
Data SIPSE-2024 (Sumapaz)</t>
  </si>
  <si>
    <t xml:space="preserve"> El contrato 591 de 2024 no quedo registrado en sipse porque en el cargue precontractual, el sistema no permitió asociar el proponente ganador y el proceso aparece en estado adjudicado. Por lo tanto, no es posible avanzar con el proceso para realizar el cargue del contrato en sipse. Quedo asociado al contratista CONSORCIO SUMAPAZ (Quedo en la estación Cargue Poliza).
* El contrato 589 de 2024 quedo sin poder avanzar en SIPSE en la estación "CONTRATACIÓN - JURÍDICA" porque en el cargue precontractual, el sistema no permitió asociar el proponente ganador y el proceso aparece en estado adjudicado. Por lo tanto, no es posible avanzar con el proceso para realizar el cargue del contrato en sipse.
*  El contrato CSE-599-2024 de 2024, El proceso precontractual quedó erroneo porque se cambio el estado a "Adjudicado" sin registrar el proponente ganador, el sistema ya no permite registrarlo, por lo tanto, se pierde la trazabilidad del contrato en sipse. En secop se encuentra en ejecución. </t>
  </si>
  <si>
    <t>EXCEL REGISTRO SIPSE
CUADRO DE CONTRATACIÓN
LISTADO SOLICITUDES SIPSE III CUATRIMESTRE</t>
  </si>
  <si>
    <t>Se logró alcanzar un cumplimiento de 66,00% de la meta programada para la vigencia.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</si>
  <si>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</si>
  <si>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</si>
  <si>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</si>
  <si>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</si>
  <si>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</si>
  <si>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Se tienen 33 de 165 contratos en estado "ejecución" registrados en SIPSE Local.
El 93% de los contrato en estado "Suscrito o Legalizados" se encuentran represados en la estación "RP EXPEDICIÓN" en la bandeja de "Martha Carrero" quien ya no se encuentra en la Alcaldía.</t>
  </si>
  <si>
    <t>SIPSE LOCAL Y SECOP</t>
  </si>
  <si>
    <t>Para los datos extraidos de SECOP, no se tuvieron en cuenta los contratos que se encuentran en estado suspendido y terminado. 
Por otra parte, dado que el terminar todo contrato en SIPSE se cambia automaticamente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alli para asegurar que los análisis de información que se extraen de dicha plataforma sean consecuentes con la realidad.</t>
  </si>
  <si>
    <t>De todos los 733 contratos cargados en SIPSE en 2024, se encuentran:
* 24 en estado 1 1-Suscrito o Legalizado= 0,327%
* 209 en estado  2 2-Ejecución = 28,51%
* 496 en estado 8 8-Terminado NO requiere liquidación = 67,67%
Para los datos extraídos de SECOP, no se tuvieron en cuenta los contratos que se encuentran en estado suspendido y terminado. 
Por otra parte, dado que el terminar todo contrato en SIPSE se cambia automáticamente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allí para asegurar que los análisis de información que se extraen de dicha plataforma sean consecuentes con la realidad.
* 4 en estado 3 3-Suspendido = 0,55%</t>
  </si>
  <si>
    <t>Se logró alcanzar un cumplimiento de 54,10% de la meta programada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</si>
  <si>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</si>
  <si>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</si>
  <si>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</si>
  <si>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</si>
  <si>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</si>
  <si>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Reporte de SIPSE Local</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</si>
  <si>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</si>
  <si>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el 100% de los proyectos de inversión se encuentran conciliados.</t>
  </si>
  <si>
    <t>Se logró alcanzar un cumplimiento de 74,07% de la meta programada para la vigencia.</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</si>
  <si>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</si>
  <si>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</si>
  <si>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</si>
  <si>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Meta no programad</t>
  </si>
  <si>
    <t>Este indicador solo se medira al final del cuarto trimestre, en atención a que responde al cargue de proyectos de inversión de 2025 en la herramienta SIPSE.</t>
  </si>
  <si>
    <t>Ninguno para el trimestre</t>
  </si>
  <si>
    <t xml:space="preserve">Se cargo el 100% de los Proyectos de inversión en SIPSE
</t>
  </si>
  <si>
    <t>EXCEL REGISTRO SIPSE</t>
  </si>
  <si>
    <t>Inspección, Vigilancia y Control</t>
  </si>
  <si>
    <t>10</t>
  </si>
  <si>
    <t>Realizar 12 actividades de prevención en materia de convivencia relacionadas con artículos pirotécnicos y sustancias peligrosas (socialización, sensibilización, charlas pedagógicas)</t>
  </si>
  <si>
    <t>Actividades de prevención en materia de convivencia</t>
  </si>
  <si>
    <t>Número de actividades de prevención en materia de convivencia</t>
  </si>
  <si>
    <t>Suma</t>
  </si>
  <si>
    <t>Formatos de evidencia de reunión diligenciados</t>
  </si>
  <si>
    <t>Registros de Alcaldía Local</t>
  </si>
  <si>
    <t>Alcaldía Local - Área de Gestión Policiva</t>
  </si>
  <si>
    <t>Dirección para la Gestión Policiva</t>
  </si>
  <si>
    <t>En cumplimiento a la meta se aporta como evidencia las siguientes actividades;
1. 27-02-2024 Sensibilización cuidado y uso sustancias quimicas e inflamables corregimiento de San juan.
2. 01-03-2024 Actividad de prevención en materia de Convivencia relacionada con
artículos pirotécnicos y sustancias peligrosas- Alumnos Universidad Nacional Centro Poblado de Nazareth.
3. 06-03-2024 Actividad de prevención en materia de Convivencia relacionada con
artículos pirotécnicos y sustancias peligrosas. Veredas Betania y el Raizal del Corregimiento de Betania.</t>
  </si>
  <si>
    <t>Registros actas de reunión, registros fotograficos</t>
  </si>
  <si>
    <t>En cumplimiento de la meta, se realizan las siguientes actividades:
1.Betania, miércoles quince (15) del mes de mayo del año dos mil veinticuatro (2024). Actividad de prevención en materia de Convivencia relacionada con artículos pirotécnicos y sustancias peligrosas
2. Nazareth, jueves nueve (09) del mes de mayo del año dos mil veinticuatro (2024). Actividad de prevención en materia de Convivencia relacionada con artículos pirotécnicos y sustancias peligrosas.
3. mayo 05 de 2024. Actividad de prevención en materia de convivencia relacionada con artículos pirotécnicos y sustancias peligrosas en corregimiento de san Juan.</t>
  </si>
  <si>
    <t>Registros actas de evidencia de reunión.
Registro fotograficos</t>
  </si>
  <si>
    <t>En cumpliento de la meta, se realizan las siguientes actividades:
1. 16 AGOSTO 2024 BETANIA SANTA ROSA SENSIBILIZACIÓN ART. PIROTECNICOS Y SUSTANCIAS PELIGROSAS AGPJ.
2. 22 AGOSTO SAN JUAN SENSIBILIZACIÓN ART. PIROTECNICOS Y SUSTANCIAS PELIGROSAS AGPJ.1
3. 11 SEPTIEMBRE ANIMAS BAJA Y SANTA ROSASENSIBILIZACION ART. PIROTECNICOS Y SUSTANCIAS PELIGROSAS AGPJ.3</t>
  </si>
  <si>
    <t xml:space="preserve">Actas de asistencia reunión con la comunidad
Registro fotografico </t>
  </si>
  <si>
    <t>En cumplimiento de la meta, se realizaron las siguientes actividades:
1.  01 de diciembre de 2024 sensibilización corregimiento de san Juan (prevención juegos pirotécnicos)
2.  27 de noviembre de 2024 Actividad de prevención en materia de Convivencia relacionada con artículos pirotécnicos y sustancias peligrosas. Veredas Betania, El Raizal, Peñaliza, El Istmo, Laguna Verde y El Tabaco.
3. 05 de noviembre Actividad de prevención en materia de Convivencia relacionada con artículos pirotécnicos y sustancias peligrosas. Tiendas de las veredas del Corregimiento de Nazareth</t>
  </si>
  <si>
    <t>11</t>
  </si>
  <si>
    <t>Realizar 18 actividades de prevención (socialización, sensibilización, charlas pedagógicas) del código nacional de policía Ley 1801 de 2016 (2018) y métodos alternativos de resolución de conflictos a los habitantes de la localidad</t>
  </si>
  <si>
    <t>Actividades de prevención del Código Nacional de Policía</t>
  </si>
  <si>
    <t>Número de actividades de prevención del Código Nacional de Policía</t>
  </si>
  <si>
    <t xml:space="preserve">En cumplimiento a la metas se aporta como evidencia las siguientes actividades:
1. 24-01-2024 Socialización mecanismos alternativos de resolución de conflictos.  Corregimiento de San Juan
2. 21-02-2024  Actividad de prevención (Socialización, Sensibilización, Charlas pedagógicas) del Código Nacional de Seguridad y Convivencia Ciudadana -Ley 1801 del 29 de julio del año 2016- y Métodos Alternativos de Resolución de Conflictos a los habitantes del Corregimiento de Betania.  Veredas Peñaliza, El Raizal, Laguna Verde del Corregimiento de Betania. 
3.  26-02-2024 CORREGIMIENTO NAZARETH, tema: convivencia con la comunidad 
4.  28-02-2024 CORREGIMIENTO NAZARETH Métodos alternativos resolución conflictos.
</t>
  </si>
  <si>
    <t xml:space="preserve">En cumplimiento de la meta, se realizaron las siguientes actividades:
1. martes siete (07) del mes de mayo del año dos mil veinticuatro (2024). Actividad de prevención (Socialización, Sensibilización, Charlas pedagógicas) del Código Nacional de Seguridad y Convivencia Ciudadana -Ley 1801 del 29 de julio del año 2016 y Métodos Alternativos de Resolución de Conflictos a los habitantes del Corregimiento de Betania
2. El día 09 de mayo del 2024 siendo las 09:30 am, se da inicio a recorrido por la cuenca del Rio Sumapaz, corregimiento de San Juan, con el fin de adelantar sensibilización en lo que corresponde a los mecanismos alternativos de resolución de conflictos. en recorrido por las veredas de chorreras, vegas y san juan centro poblando. 
3. mayo 09 de 2024, centro poblado de San Juan, resolución de conflictos.
4. El día 25 de abril del 2024 siendo las 09:30 am, se da inicio a recorrido por la cuenca del Rio Blanco, corregimiento de Nazareth, con el fin de adelantar sensibilización en lo que corresponde a los mecanismos alternativos de resolución de conflictos.  veredas de auras, animas y nazareth centro poblando. 
5. 28 de mayo corregimiento de nazareth  dictar charlataller en Resolución de Conflictos fáciles, rápidos y económicos mediante la guía del Señor Corregidor como  Profesional en Derecho Conciliador y Mediador tanto en equidad como en  derecho todo lo anterior para fortalecer la convivencia entre familia, vecinos y en general a toda la comunidad, de igual forma se dictaron Charles a la comunidad de las diferentes veredas que hacen parte de este Corregimiento. 
 </t>
  </si>
  <si>
    <t>En cumplimiento de las meta se realizan las siguientes actividades:
1, SENSIBILIZACIÓN LEY 1801 CONCEPCIÓN 06 DE JULIO
2. SENSIBILIZACIÓN LEY 1801 BETANIA RAIZAL 11 DE JULIO
3. SENSIBILIZACIÓN LEY 1801 CAPITOLIO 14 DE JULIO
4. SENSIBILIZACIÓN  LEY 1801 NAZARETH 13 DE AGOSTO
5. SENSIBILIZACIÓN LEY 1801 PEÑALIZA 30 DE AGOSTO
6. SENSIBILIZACION LEY 1801 DE 2016 SANTA ROSA 02 DE SEPTIEMBRE</t>
  </si>
  <si>
    <t xml:space="preserve">En cumplimiento de la meta, se realizaron las siguientes actividades:
1. 23 de octubre corregimiento Nazaret SOCIALIZACIÓN DEL CÓDIGO NACIONAL DE SEGURIDAD Y CONVIVENCIA CIUDADANA LEY 1801 DE 2016, METODOS ALTERNATIVOS DE RESOLUCION DE CONFLICTOS CUARTO TRIMESTRE 2024 CORREGIMIENTO DE NAZARETH Y BETANIA – LOCALIDAD DE SUMAPAZ.
2. 31 de octubre de 2024  Actividad de prevención (Socialización, Sensibilización, Charlas pedagógicas) del Código Nacional de Seguridad y Convivencia Ciudadana Ley 1801 del 29 de julio de 2016 y Métodos Alternativos de Resolución de Conflictos.  Veredas Peñalisa, El Raizal y Betania Corregimiento de Betania
3.  25 de noviembre de 2024 , métodos alternativos de resolución de conflictos corregimiento de Nazaret
4. 10 de noviembre de 2024  Actividad de prevención (Socialización, Sensibilización, Charlas pedagógicas) del Código Nacional de Seguridad y Convivencia Ciudadana Ley 1801 del 29 de julio de 2016 y Métodos Alternativos de Resolución de Conflictos.  Veredas Peñalisa, El Raizal y Betania Corregimiento de San Juan
</t>
  </si>
  <si>
    <t>12</t>
  </si>
  <si>
    <t>Realizar 15 actividades de prevención (socialización, sensibilización, charlas pedagógicas, orientación personalizada) en materia de minería, medio ambiente y relación con los animales</t>
  </si>
  <si>
    <t>Actividades de prevención en materia de minería, medio ambiente y relación con los animales</t>
  </si>
  <si>
    <t>Número de actividades de prevención en materia de minería, medio ambiente y relación con los animales</t>
  </si>
  <si>
    <t xml:space="preserve">En cumplimiento a la metas se aporta como evidencia las siguientes actividades:
1. 30-01-2024 Actividad de prevención en materia de Medio Ambiente, Minería y Relación con los Animales- Veredas El Raizal, Peñaliza, Centro Poblado de Betania.
2. 11-03-2024 Corregiduria de San  Juan 
3. 12-03-2024 Corregiduria de San  Juan </t>
  </si>
  <si>
    <t>En cumplimiento de la meta, se realizan las siguientes actividades:
1. 22 de mayo, vereda la unión
2. 12 de abril Actividad de prevención en materia de Medio Ambiente, Minería y Relación con los Animales, corregimiento san Juan.
3. 24 de abril, Actividad de prevención en materia de Medio Ambiente, Minería y Relación con los Animales Veredas del Corregimiento Nazareth incluido el Centro Poblado.
4. 21 de abril, corregimiento de San Juan. Actividad de prevención en materia de Medio Ambiente, Minería y Relación con los Animales, corregimiento san Juan</t>
  </si>
  <si>
    <t>En cumplimiento de la meta se realizan las siguinetes actividades;
1. 1.10 DE JULIO BETANIA RAIZAL SENSIBILIZACION MEDIO AMBIENTE BETANIA
2. 18 DE JULIO NAZARETH SENSIBILIZACIÓN MEDIO AMBIENTE NAZARETH
3. 24 DE JULIO SAN JUAN SENSIBILIZACION MEDIO AMBIENTE AGPJ
4. 01 DE SEPTIEMBRE AURAS SENSIBILIZACIÓN MEDIO AMBIENTE SAN JUAN</t>
  </si>
  <si>
    <t xml:space="preserve">Se aporta como evidencia:
1. 06 de octubre de 2024 socialización y sensibilización medio ambiente SAN JUAN.
2. 16 de octubre de 2024, Actividad de prevención en materia de Medio Ambiente, Minería y Relación con los Animales. Nazareth
3. 12 de noviembre Actividad de prevención en materia de Medio Ambiente, Minería y Relación con los Animales - Charlas Pedagógicas sobre el manejo de agroquímicos, resaltando la recomendación de no hacer cultivos de papa en predios cercanos a las viviendas para evitar afectación a la salud de las familias, debido a las prácticas o labores de fumigación con insecticidas y fungicidas en el control de plagas. Corregimiento de Betania.
4. 14 de noviembre de 2024 SOCIALIZACIÓN DEL CÓDIGO NACIONAL DE SEGURIDAD Y CONVIVENCIA CIUDADANA LEY 1801 DE 2016, MINERIA MEDIO AMBIENTE Y RELACION CON ANIMALES CUARTO TRIMESTRE 2024 CORREGIMIENTO DE SAN JUAN NUEVA GRANADA – LOCALIDAD DE SUMAPAZ.
</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</si>
  <si>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</si>
  <si>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</si>
  <si>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</si>
  <si>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</si>
  <si>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</si>
  <si>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</si>
  <si>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</si>
  <si>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</si>
  <si>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</si>
  <si>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</si>
  <si>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</si>
  <si>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</si>
  <si>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</si>
  <si>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</si>
  <si>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</si>
  <si>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</si>
  <si>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60%):obtuvo en inspección ambiental del 19  de junio de 2024, una calificación del 90%
*Indicadores agua, energía ( ponderación 20%):  reportes de energía hasta el mes de abril de 2024 y de agua hasta el mes de abril de 2024 
* Reporte consumo de papel ( ponderación 10%): reporte hasta el mes de mayo de 2024  
*Reporte ciclistas ( ponderación 10%):   reporte hasta el mes de mayo de 2024</t>
  </si>
  <si>
    <t>Reporte meta ambiental OAP</t>
  </si>
  <si>
    <t>La calificación se otorga teniendo en cuenta los siguientes parámetros:  
*Inspección ambiental ( ponderación 60%): obtuvo en inspección ambiental del 12 de diciembre  una calificación del 91%
*Indicadores agua, energía ( ponderación 20%): reportes de energía hasta el mes de octubre  de 2024 y de agua hasta el mes de octubre de 2024
* Reporte consumo de papel ( ponderación 10%):  reporte hasta el mes de noviembre de 2024
*Reporte ciclistas ( ponderación 10%):  reporte hasta el mes de noviembre de 2024</t>
  </si>
  <si>
    <t>Se logró alcanzar un cumplimiento del 100,00% de la meta programada para la vigencia.</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</si>
  <si>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</si>
  <si>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</si>
  <si>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</si>
  <si>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</si>
  <si>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</si>
  <si>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</si>
  <si>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</si>
  <si>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</si>
  <si>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</si>
  <si>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7 acciones de mejora vencidas de las 17 acciones de mejora abiertas, lo que representa una ejecución de la meta del 58,82%. </t>
  </si>
  <si>
    <t>Reporte MIMEC</t>
  </si>
  <si>
    <t xml:space="preserve">La alcaldía local cuenta con 0 acciones de mejora vencidas de las 0 acciones de mejora abiertas, lo que representa una ejecución de la meta del 100%. </t>
  </si>
  <si>
    <t>Reporte MIMEC OAP</t>
  </si>
  <si>
    <t>La alcaldía local cuenta con 0__ acciones de mejora vencidas de las _0_ acciones de mejora abiertas, lo que representa una ejecución de la meta del 100%</t>
  </si>
  <si>
    <t>Reporte OAP</t>
  </si>
  <si>
    <t>La alcaldía local cuenta con 0 acciones de mejora vencidas de las 0 acciones de mejora abiertas, lo que representa una ejecución de la meta del 100%</t>
  </si>
  <si>
    <t>Se logró alcanzar un cumplimiento del 89,71% de la meta programada para la vigencia.</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</si>
  <si>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</si>
  <si>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</si>
  <si>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</si>
  <si>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</si>
  <si>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</si>
  <si>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</si>
  <si>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</si>
  <si>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</si>
  <si>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</si>
  <si>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total de requisitos de la Resolución 1519 de 2020 de MINTIC de publicación de la información</t>
  </si>
  <si>
    <t>Radicado No. 20241400319663</t>
  </si>
  <si>
    <t>Reporte de publicación de la información en la página web</t>
  </si>
  <si>
    <t>Memorando ORFEO 20251400005553 de 09-01-2025 de la 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</si>
  <si>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</si>
  <si>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</si>
  <si>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</si>
  <si>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</si>
  <si>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</si>
  <si>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</si>
  <si>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</si>
  <si>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Meta no porgramada</t>
  </si>
  <si>
    <t>Capacitacion del 16 de septiembre de 2024</t>
  </si>
  <si>
    <t>Listado de asistencia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</si>
  <si>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</si>
  <si>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</si>
  <si>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</si>
  <si>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</si>
  <si>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</si>
  <si>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alcaldía local desarrollo la actividad dando cumplimiento a la meta establecida del 100%. </t>
  </si>
  <si>
    <t xml:space="preserve">Listado, ppt y videos </t>
  </si>
  <si>
    <t>Se realizó la actividad en el mes de noviembre de acuerdo con la evidencia aportada</t>
  </si>
  <si>
    <t>Registro de asistencia</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</si>
  <si>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</si>
  <si>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</si>
  <si>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</si>
  <si>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</si>
  <si>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</si>
  <si>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</si>
  <si>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</si>
  <si>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</si>
  <si>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</si>
  <si>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</si>
  <si>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</si>
  <si>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</si>
  <si>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</si>
  <si>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</si>
  <si>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</si>
  <si>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</si>
  <si>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</si>
  <si>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</si>
  <si>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</si>
  <si>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</si>
  <si>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</si>
  <si>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12 requerimientos registrados y tipificados como Derechos de Petición en el aplicativo Bogotá te Escucha y gestor documental ORFEO durante la vigencia 2024.</t>
  </si>
  <si>
    <t>La alcaldía local cumplió oportunamente con la atención de los requerimientos registrados y tipificados como Derechos de Petición en el aplicativo Bogotá te Escucha y gestor documental ORFEO durante la vigencia 2024</t>
  </si>
  <si>
    <t>Respuesta a requerimientos ciudadanos expedida por la Oficina de atencion a la ciudadania Radicado No. 20244600214423</t>
  </si>
  <si>
    <t xml:space="preserve">14 requermientos con respuesta  de 17 instaurados en la alcaldia </t>
  </si>
  <si>
    <t>Radicado No. 20244600316223</t>
  </si>
  <si>
    <t>La Alcaldía Local dió respuesta 12 de los 18 requerimientos insturados</t>
  </si>
  <si>
    <t>Memorando ORFEO 20254600001173</t>
  </si>
  <si>
    <t>Se logró alcanzar un cumplimiento del 82,17% de la meta programada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</si>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</sst>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font>
    <font>
      <sz val="11"/>
      <color rgb="FF0070C0"/>
      <name val="Calibri Light"/>
      <family val="2"/>
    </font>
    <font>
      <b/>
      <u/>
      <sz val="11"/>
      <color theme="1"/>
      <name val="Calibri Light"/>
      <family val="2"/>
      <scheme val="major"/>
    </font>
    <font>
      <sz val="11"/>
      <color theme="8" tint="-0.249977111117893"/>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4" fillId="0" borderId="0" applyFont="0" applyFill="0" applyBorder="0" applyAlignment="0" applyProtection="0"/>
  </cellStyleXfs>
  <cellXfs count="14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5"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9" fontId="16" fillId="0" borderId="11" xfId="0" applyNumberFormat="1" applyFont="1" applyBorder="1" applyAlignment="1">
      <alignment horizontal="left" vertical="center" wrapText="1"/>
    </xf>
    <xf numFmtId="0" fontId="16" fillId="0" borderId="12" xfId="0" applyFont="1" applyBorder="1" applyAlignment="1">
      <alignment horizontal="center" vertical="center" wrapText="1"/>
    </xf>
    <xf numFmtId="9" fontId="16" fillId="0" borderId="12" xfId="1" applyFont="1" applyBorder="1" applyAlignment="1">
      <alignment horizontal="center" vertical="center" wrapText="1"/>
    </xf>
    <xf numFmtId="9" fontId="16" fillId="0" borderId="1" xfId="1" applyFont="1" applyBorder="1" applyAlignment="1">
      <alignment horizontal="center" vertical="center" wrapText="1"/>
    </xf>
    <xf numFmtId="0" fontId="16" fillId="0" borderId="1" xfId="0" applyFont="1" applyBorder="1" applyAlignment="1">
      <alignment horizontal="left" vertical="center" wrapText="1"/>
    </xf>
    <xf numFmtId="0" fontId="16"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6" fillId="0" borderId="1" xfId="0" applyFont="1" applyBorder="1" applyAlignment="1">
      <alignment horizontal="center" vertical="center" wrapText="1"/>
    </xf>
    <xf numFmtId="9" fontId="16" fillId="0" borderId="12" xfId="1" applyFont="1" applyFill="1" applyBorder="1" applyAlignment="1">
      <alignment horizontal="center" vertical="center" wrapText="1"/>
    </xf>
    <xf numFmtId="9" fontId="16" fillId="0"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9" fontId="1" fillId="0" borderId="1" xfId="1" applyFont="1" applyBorder="1" applyAlignment="1">
      <alignment horizontal="left" vertical="center" wrapText="1"/>
    </xf>
    <xf numFmtId="10" fontId="1" fillId="0" borderId="1" xfId="0" applyNumberFormat="1" applyFont="1" applyBorder="1" applyAlignment="1">
      <alignment horizontal="center" vertical="center" wrapText="1"/>
    </xf>
    <xf numFmtId="10" fontId="9" fillId="2" borderId="1" xfId="1" applyNumberFormat="1" applyFont="1" applyFill="1" applyBorder="1" applyAlignment="1">
      <alignment horizontal="center" wrapText="1"/>
    </xf>
    <xf numFmtId="164" fontId="7" fillId="3" borderId="1" xfId="1" applyNumberFormat="1" applyFont="1" applyFill="1" applyBorder="1" applyAlignment="1">
      <alignment wrapText="1"/>
    </xf>
    <xf numFmtId="10" fontId="9" fillId="2" borderId="1" xfId="0" applyNumberFormat="1" applyFont="1" applyFill="1" applyBorder="1" applyAlignment="1">
      <alignment wrapText="1"/>
    </xf>
    <xf numFmtId="0" fontId="18" fillId="0" borderId="0" xfId="0" applyFont="1" applyAlignment="1">
      <alignment wrapText="1"/>
    </xf>
    <xf numFmtId="10" fontId="7" fillId="3" borderId="1" xfId="1"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65" fontId="5" fillId="0" borderId="1" xfId="1" applyNumberFormat="1" applyFont="1" applyBorder="1" applyAlignment="1">
      <alignment horizontal="center" vertical="center" wrapText="1"/>
    </xf>
    <xf numFmtId="164" fontId="1" fillId="0" borderId="1" xfId="1"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6" fontId="5" fillId="0" borderId="1" xfId="1" applyNumberFormat="1" applyFont="1" applyBorder="1" applyAlignment="1">
      <alignment horizontal="justify" vertical="center" wrapText="1"/>
    </xf>
    <xf numFmtId="164" fontId="1" fillId="0" borderId="1" xfId="0" applyNumberFormat="1" applyFont="1" applyBorder="1" applyAlignment="1">
      <alignment horizontal="justify" vertical="center" wrapText="1"/>
    </xf>
    <xf numFmtId="164" fontId="1" fillId="0" borderId="1" xfId="0" applyNumberFormat="1" applyFont="1" applyBorder="1" applyAlignment="1">
      <alignment horizontal="left" vertical="center" wrapText="1"/>
    </xf>
    <xf numFmtId="0" fontId="1" fillId="0" borderId="1" xfId="0" applyFont="1" applyBorder="1" applyAlignment="1">
      <alignment horizontal="justify" vertical="top"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justify" vertical="center" wrapText="1"/>
    </xf>
    <xf numFmtId="9" fontId="1" fillId="0" borderId="1" xfId="1" applyFont="1" applyFill="1" applyBorder="1" applyAlignment="1">
      <alignment horizontal="left" vertical="center" wrapText="1"/>
    </xf>
    <xf numFmtId="0" fontId="1" fillId="0" borderId="1"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6"/>
  <sheetViews>
    <sheetView tabSelected="1" zoomScale="68" zoomScaleNormal="68" workbookViewId="0">
      <selection activeCell="E8" sqref="E8"/>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0" hidden="1" customWidth="1"/>
    <col min="25" max="25" width="40.28515625" style="1" hidden="1" customWidth="1"/>
    <col min="26" max="26" width="14.42578125" style="1" hidden="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2.140625" style="1" customWidth="1"/>
    <col min="42" max="43" width="16.5703125" style="70" customWidth="1"/>
    <col min="44" max="44" width="21.5703125" style="70" customWidth="1"/>
    <col min="45" max="45" width="39.42578125" style="1" customWidth="1"/>
    <col min="46" max="16384" width="10.85546875" style="1"/>
  </cols>
  <sheetData>
    <row r="1" spans="1:45" s="33" customFormat="1" ht="70.5" customHeight="1">
      <c r="A1" s="126" t="s">
        <v>0</v>
      </c>
      <c r="B1" s="127"/>
      <c r="C1" s="127"/>
      <c r="D1" s="127"/>
      <c r="E1" s="127"/>
      <c r="F1" s="127"/>
      <c r="G1" s="127"/>
      <c r="H1" s="127"/>
      <c r="I1" s="127"/>
      <c r="J1" s="127"/>
      <c r="K1" s="127"/>
      <c r="L1" s="128" t="s">
        <v>1</v>
      </c>
      <c r="M1" s="128"/>
      <c r="N1" s="128"/>
      <c r="O1" s="128"/>
      <c r="P1" s="128"/>
      <c r="V1" s="59"/>
      <c r="W1" s="59"/>
      <c r="X1" s="59"/>
      <c r="AP1" s="59"/>
      <c r="AQ1" s="59"/>
      <c r="AR1" s="59"/>
    </row>
    <row r="2" spans="1:45" s="35" customFormat="1" ht="23.45" customHeight="1">
      <c r="A2" s="130" t="s">
        <v>2</v>
      </c>
      <c r="B2" s="131"/>
      <c r="C2" s="131"/>
      <c r="D2" s="131"/>
      <c r="E2" s="131"/>
      <c r="F2" s="131"/>
      <c r="G2" s="131"/>
      <c r="H2" s="131"/>
      <c r="I2" s="131"/>
      <c r="J2" s="131"/>
      <c r="K2" s="131"/>
      <c r="L2" s="34"/>
      <c r="M2" s="34"/>
      <c r="N2" s="34"/>
      <c r="O2" s="34"/>
      <c r="P2" s="34"/>
      <c r="V2" s="60"/>
      <c r="W2" s="60"/>
      <c r="X2" s="60"/>
      <c r="AP2" s="60"/>
      <c r="AQ2" s="60"/>
      <c r="AR2" s="60"/>
    </row>
    <row r="3" spans="1:45" s="33" customFormat="1">
      <c r="V3" s="59"/>
      <c r="W3" s="59"/>
      <c r="X3" s="59"/>
      <c r="AP3" s="59"/>
      <c r="AQ3" s="59"/>
      <c r="AR3" s="59"/>
    </row>
    <row r="4" spans="1:45" s="33" customFormat="1" ht="29.1" customHeight="1">
      <c r="F4" s="133" t="s">
        <v>3</v>
      </c>
      <c r="G4" s="134"/>
      <c r="H4" s="134"/>
      <c r="I4" s="134"/>
      <c r="J4" s="134"/>
      <c r="K4" s="135"/>
      <c r="V4" s="59"/>
      <c r="W4" s="59"/>
      <c r="X4" s="59"/>
      <c r="AP4" s="59"/>
      <c r="AQ4" s="59"/>
      <c r="AR4" s="59"/>
    </row>
    <row r="5" spans="1:45" s="33" customFormat="1" ht="15" customHeight="1">
      <c r="F5" s="2" t="s">
        <v>4</v>
      </c>
      <c r="G5" s="2" t="s">
        <v>5</v>
      </c>
      <c r="H5" s="133" t="s">
        <v>6</v>
      </c>
      <c r="I5" s="134"/>
      <c r="J5" s="134"/>
      <c r="K5" s="135"/>
      <c r="V5" s="59"/>
      <c r="W5" s="59"/>
      <c r="X5" s="59"/>
      <c r="AP5" s="59"/>
      <c r="AQ5" s="59"/>
      <c r="AR5" s="59"/>
    </row>
    <row r="6" spans="1:45" s="33" customFormat="1">
      <c r="F6" s="32">
        <v>1</v>
      </c>
      <c r="G6" s="32" t="s">
        <v>7</v>
      </c>
      <c r="H6" s="136" t="s">
        <v>8</v>
      </c>
      <c r="I6" s="136"/>
      <c r="J6" s="136"/>
      <c r="K6" s="136"/>
      <c r="V6" s="59"/>
      <c r="W6" s="59"/>
      <c r="X6" s="59"/>
      <c r="AP6" s="59"/>
      <c r="AQ6" s="59"/>
      <c r="AR6" s="59"/>
    </row>
    <row r="7" spans="1:45" s="33" customFormat="1" ht="53.25" customHeight="1">
      <c r="F7" s="32">
        <v>2</v>
      </c>
      <c r="G7" s="32" t="s">
        <v>9</v>
      </c>
      <c r="H7" s="136" t="s">
        <v>10</v>
      </c>
      <c r="I7" s="136"/>
      <c r="J7" s="136"/>
      <c r="K7" s="136"/>
      <c r="V7" s="59"/>
      <c r="W7" s="59"/>
      <c r="X7" s="59"/>
      <c r="AP7" s="59"/>
      <c r="AQ7" s="59"/>
      <c r="AR7" s="59"/>
    </row>
    <row r="8" spans="1:45" s="33" customFormat="1" ht="57" customHeight="1">
      <c r="F8" s="32">
        <v>3</v>
      </c>
      <c r="G8" s="32" t="s">
        <v>11</v>
      </c>
      <c r="H8" s="136" t="s">
        <v>12</v>
      </c>
      <c r="I8" s="136"/>
      <c r="J8" s="136"/>
      <c r="K8" s="136"/>
      <c r="V8" s="59"/>
      <c r="W8" s="59"/>
      <c r="X8" s="59"/>
      <c r="AP8" s="59"/>
      <c r="AQ8" s="59"/>
      <c r="AR8" s="59"/>
    </row>
    <row r="9" spans="1:45" s="33" customFormat="1" ht="57" customHeight="1">
      <c r="F9" s="32">
        <v>4</v>
      </c>
      <c r="G9" s="32" t="s">
        <v>13</v>
      </c>
      <c r="H9" s="132" t="s">
        <v>14</v>
      </c>
      <c r="I9" s="132"/>
      <c r="J9" s="132"/>
      <c r="K9" s="132"/>
      <c r="V9" s="59"/>
      <c r="W9" s="59"/>
      <c r="X9" s="59"/>
      <c r="AP9" s="59"/>
      <c r="AQ9" s="59"/>
      <c r="AR9" s="59"/>
    </row>
    <row r="10" spans="1:45" s="33" customFormat="1" ht="57" customHeight="1">
      <c r="F10" s="32">
        <v>5</v>
      </c>
      <c r="G10" s="32" t="s">
        <v>15</v>
      </c>
      <c r="H10" s="140" t="s">
        <v>16</v>
      </c>
      <c r="I10" s="140"/>
      <c r="J10" s="140"/>
      <c r="K10" s="140"/>
      <c r="V10" s="59"/>
      <c r="W10" s="59"/>
      <c r="X10" s="59"/>
      <c r="AP10" s="59"/>
      <c r="AQ10" s="59"/>
      <c r="AR10" s="59"/>
    </row>
    <row r="11" spans="1:45" s="33" customFormat="1">
      <c r="V11" s="59"/>
      <c r="W11" s="59"/>
      <c r="X11" s="59"/>
      <c r="AP11" s="59"/>
      <c r="AQ11" s="59"/>
      <c r="AR11" s="59"/>
    </row>
    <row r="12" spans="1:45" ht="14.45" customHeight="1">
      <c r="A12" s="125" t="s">
        <v>17</v>
      </c>
      <c r="B12" s="125"/>
      <c r="C12" s="125" t="s">
        <v>18</v>
      </c>
      <c r="D12" s="125" t="s">
        <v>19</v>
      </c>
      <c r="E12" s="125"/>
      <c r="F12" s="125"/>
      <c r="G12" s="129" t="s">
        <v>20</v>
      </c>
      <c r="H12" s="129"/>
      <c r="I12" s="129"/>
      <c r="J12" s="129"/>
      <c r="K12" s="129"/>
      <c r="L12" s="129"/>
      <c r="M12" s="129"/>
      <c r="N12" s="129"/>
      <c r="O12" s="129"/>
      <c r="P12" s="129"/>
      <c r="Q12" s="129"/>
      <c r="R12" s="125" t="s">
        <v>21</v>
      </c>
      <c r="S12" s="125"/>
      <c r="T12" s="125"/>
      <c r="U12" s="125"/>
      <c r="V12" s="95" t="s">
        <v>22</v>
      </c>
      <c r="W12" s="96"/>
      <c r="X12" s="96"/>
      <c r="Y12" s="96"/>
      <c r="Z12" s="97"/>
      <c r="AA12" s="101" t="s">
        <v>23</v>
      </c>
      <c r="AB12" s="102"/>
      <c r="AC12" s="102"/>
      <c r="AD12" s="102"/>
      <c r="AE12" s="103"/>
      <c r="AF12" s="107" t="s">
        <v>24</v>
      </c>
      <c r="AG12" s="108"/>
      <c r="AH12" s="108"/>
      <c r="AI12" s="108"/>
      <c r="AJ12" s="109"/>
      <c r="AK12" s="113" t="s">
        <v>25</v>
      </c>
      <c r="AL12" s="114"/>
      <c r="AM12" s="114"/>
      <c r="AN12" s="114"/>
      <c r="AO12" s="115"/>
      <c r="AP12" s="119" t="s">
        <v>26</v>
      </c>
      <c r="AQ12" s="120"/>
      <c r="AR12" s="120"/>
      <c r="AS12" s="121"/>
    </row>
    <row r="13" spans="1:45" ht="14.45" customHeight="1">
      <c r="A13" s="125"/>
      <c r="B13" s="125"/>
      <c r="C13" s="125"/>
      <c r="D13" s="125"/>
      <c r="E13" s="125"/>
      <c r="F13" s="125"/>
      <c r="G13" s="129"/>
      <c r="H13" s="129"/>
      <c r="I13" s="129"/>
      <c r="J13" s="129"/>
      <c r="K13" s="129"/>
      <c r="L13" s="129"/>
      <c r="M13" s="129"/>
      <c r="N13" s="129"/>
      <c r="O13" s="129"/>
      <c r="P13" s="129"/>
      <c r="Q13" s="129"/>
      <c r="R13" s="125"/>
      <c r="S13" s="125"/>
      <c r="T13" s="125"/>
      <c r="U13" s="125"/>
      <c r="V13" s="98"/>
      <c r="W13" s="99"/>
      <c r="X13" s="99"/>
      <c r="Y13" s="99"/>
      <c r="Z13" s="100"/>
      <c r="AA13" s="104"/>
      <c r="AB13" s="105"/>
      <c r="AC13" s="105"/>
      <c r="AD13" s="105"/>
      <c r="AE13" s="106"/>
      <c r="AF13" s="110"/>
      <c r="AG13" s="111"/>
      <c r="AH13" s="111"/>
      <c r="AI13" s="111"/>
      <c r="AJ13" s="112"/>
      <c r="AK13" s="116"/>
      <c r="AL13" s="117"/>
      <c r="AM13" s="117"/>
      <c r="AN13" s="117"/>
      <c r="AO13" s="118"/>
      <c r="AP13" s="122"/>
      <c r="AQ13" s="123"/>
      <c r="AR13" s="123"/>
      <c r="AS13" s="124"/>
    </row>
    <row r="14" spans="1:45" ht="45">
      <c r="A14" s="2" t="s">
        <v>27</v>
      </c>
      <c r="B14" s="2" t="s">
        <v>28</v>
      </c>
      <c r="C14" s="125"/>
      <c r="D14" s="2" t="s">
        <v>29</v>
      </c>
      <c r="E14" s="2" t="s">
        <v>30</v>
      </c>
      <c r="F14" s="2" t="s">
        <v>31</v>
      </c>
      <c r="G14" s="15" t="s">
        <v>32</v>
      </c>
      <c r="H14" s="15" t="s">
        <v>33</v>
      </c>
      <c r="I14" s="15" t="s">
        <v>34</v>
      </c>
      <c r="J14" s="15" t="s">
        <v>35</v>
      </c>
      <c r="K14" s="15" t="s">
        <v>36</v>
      </c>
      <c r="L14" s="15" t="s">
        <v>37</v>
      </c>
      <c r="M14" s="15" t="s">
        <v>38</v>
      </c>
      <c r="N14" s="15" t="s">
        <v>39</v>
      </c>
      <c r="O14" s="15" t="s">
        <v>40</v>
      </c>
      <c r="P14" s="15" t="s">
        <v>41</v>
      </c>
      <c r="Q14" s="15" t="s">
        <v>42</v>
      </c>
      <c r="R14" s="2" t="s">
        <v>43</v>
      </c>
      <c r="S14" s="2" t="s">
        <v>44</v>
      </c>
      <c r="T14" s="2" t="s">
        <v>45</v>
      </c>
      <c r="U14" s="2" t="s">
        <v>46</v>
      </c>
      <c r="V14" s="3" t="s">
        <v>47</v>
      </c>
      <c r="W14" s="3" t="s">
        <v>48</v>
      </c>
      <c r="X14" s="3" t="s">
        <v>49</v>
      </c>
      <c r="Y14" s="3" t="s">
        <v>50</v>
      </c>
      <c r="Z14" s="3" t="s">
        <v>51</v>
      </c>
      <c r="AA14" s="18" t="s">
        <v>47</v>
      </c>
      <c r="AB14" s="18" t="s">
        <v>48</v>
      </c>
      <c r="AC14" s="18" t="s">
        <v>49</v>
      </c>
      <c r="AD14" s="18" t="s">
        <v>50</v>
      </c>
      <c r="AE14" s="18" t="s">
        <v>51</v>
      </c>
      <c r="AF14" s="19" t="s">
        <v>47</v>
      </c>
      <c r="AG14" s="19" t="s">
        <v>48</v>
      </c>
      <c r="AH14" s="19" t="s">
        <v>49</v>
      </c>
      <c r="AI14" s="19" t="s">
        <v>50</v>
      </c>
      <c r="AJ14" s="19" t="s">
        <v>51</v>
      </c>
      <c r="AK14" s="20" t="s">
        <v>47</v>
      </c>
      <c r="AL14" s="20" t="s">
        <v>48</v>
      </c>
      <c r="AM14" s="20" t="s">
        <v>49</v>
      </c>
      <c r="AN14" s="20" t="s">
        <v>50</v>
      </c>
      <c r="AO14" s="20" t="s">
        <v>51</v>
      </c>
      <c r="AP14" s="4" t="s">
        <v>47</v>
      </c>
      <c r="AQ14" s="4" t="s">
        <v>48</v>
      </c>
      <c r="AR14" s="4" t="s">
        <v>49</v>
      </c>
      <c r="AS14" s="4" t="s">
        <v>50</v>
      </c>
    </row>
    <row r="15" spans="1:45" s="25" customFormat="1" ht="99.75">
      <c r="A15" s="17">
        <v>4</v>
      </c>
      <c r="B15" s="16" t="s">
        <v>52</v>
      </c>
      <c r="C15" s="16" t="s">
        <v>53</v>
      </c>
      <c r="D15" s="21" t="s">
        <v>54</v>
      </c>
      <c r="E15" s="16" t="s">
        <v>55</v>
      </c>
      <c r="F15" s="16" t="s">
        <v>56</v>
      </c>
      <c r="G15" s="16" t="s">
        <v>57</v>
      </c>
      <c r="H15" s="16" t="s">
        <v>58</v>
      </c>
      <c r="I15" s="27" t="s">
        <v>59</v>
      </c>
      <c r="J15" s="16" t="s">
        <v>60</v>
      </c>
      <c r="K15" s="16" t="s">
        <v>61</v>
      </c>
      <c r="L15" s="28">
        <v>0</v>
      </c>
      <c r="M15" s="28">
        <v>0</v>
      </c>
      <c r="N15" s="28">
        <v>0</v>
      </c>
      <c r="O15" s="28">
        <v>0.75</v>
      </c>
      <c r="P15" s="28">
        <v>0.75</v>
      </c>
      <c r="Q15" s="16" t="s">
        <v>62</v>
      </c>
      <c r="R15" s="16" t="s">
        <v>63</v>
      </c>
      <c r="S15" s="16" t="s">
        <v>64</v>
      </c>
      <c r="T15" s="16" t="s">
        <v>65</v>
      </c>
      <c r="U15" s="16" t="s">
        <v>66</v>
      </c>
      <c r="V15" s="74" t="s">
        <v>67</v>
      </c>
      <c r="W15" s="74" t="s">
        <v>67</v>
      </c>
      <c r="X15" s="74" t="s">
        <v>67</v>
      </c>
      <c r="Y15" s="77" t="s">
        <v>68</v>
      </c>
      <c r="Z15" s="74" t="s">
        <v>67</v>
      </c>
      <c r="AA15" s="28">
        <f t="shared" ref="AA15:AA26" si="0">M15</f>
        <v>0</v>
      </c>
      <c r="AB15" s="16" t="s">
        <v>69</v>
      </c>
      <c r="AC15" s="27" t="s">
        <v>69</v>
      </c>
      <c r="AD15" s="16" t="s">
        <v>69</v>
      </c>
      <c r="AE15" s="16" t="s">
        <v>69</v>
      </c>
      <c r="AF15" s="29">
        <f t="shared" ref="AF15:AF26" si="1">N15</f>
        <v>0</v>
      </c>
      <c r="AG15" s="87">
        <v>0</v>
      </c>
      <c r="AH15" s="86" t="s">
        <v>69</v>
      </c>
      <c r="AI15" s="16" t="s">
        <v>69</v>
      </c>
      <c r="AJ15" s="16" t="s">
        <v>69</v>
      </c>
      <c r="AK15" s="29">
        <f t="shared" ref="AK15:AK26" si="2">O15</f>
        <v>0.75</v>
      </c>
      <c r="AL15" s="138">
        <v>0.82099999999999995</v>
      </c>
      <c r="AM15" s="86">
        <f>IF(AL15/AK15&gt;100%,100%,AL15/AK15)</f>
        <v>1</v>
      </c>
      <c r="AN15" s="16" t="s">
        <v>70</v>
      </c>
      <c r="AO15" s="137" t="s">
        <v>71</v>
      </c>
      <c r="AP15" s="74">
        <f t="shared" ref="AP15:AP26" si="3">P15</f>
        <v>0.75</v>
      </c>
      <c r="AQ15" s="89">
        <f>MAX(W15,AB15,AG15,AL15)</f>
        <v>0.82099999999999995</v>
      </c>
      <c r="AR15" s="75">
        <f>IF(AQ15/AP15&gt;100%,100%,AQ15/AP15)</f>
        <v>1</v>
      </c>
      <c r="AS15" s="139" t="s">
        <v>72</v>
      </c>
    </row>
    <row r="16" spans="1:45" s="25" customFormat="1" ht="117">
      <c r="A16" s="17">
        <v>4</v>
      </c>
      <c r="B16" s="16" t="s">
        <v>52</v>
      </c>
      <c r="C16" s="16" t="s">
        <v>73</v>
      </c>
      <c r="D16" s="21" t="s">
        <v>74</v>
      </c>
      <c r="E16" s="16" t="s">
        <v>75</v>
      </c>
      <c r="F16" s="16" t="s">
        <v>56</v>
      </c>
      <c r="G16" s="16" t="s">
        <v>76</v>
      </c>
      <c r="H16" s="16" t="s">
        <v>77</v>
      </c>
      <c r="I16" s="16" t="s">
        <v>59</v>
      </c>
      <c r="J16" s="16" t="s">
        <v>60</v>
      </c>
      <c r="K16" s="16" t="s">
        <v>61</v>
      </c>
      <c r="L16" s="28">
        <v>0.14000000000000001</v>
      </c>
      <c r="M16" s="28">
        <v>0.27</v>
      </c>
      <c r="N16" s="28">
        <v>0.45</v>
      </c>
      <c r="O16" s="28">
        <v>0.65</v>
      </c>
      <c r="P16" s="28">
        <v>0.65</v>
      </c>
      <c r="Q16" s="16" t="s">
        <v>78</v>
      </c>
      <c r="R16" s="16" t="s">
        <v>79</v>
      </c>
      <c r="S16" s="16" t="s">
        <v>80</v>
      </c>
      <c r="T16" s="16" t="s">
        <v>65</v>
      </c>
      <c r="U16" s="16" t="s">
        <v>66</v>
      </c>
      <c r="V16" s="62">
        <v>0.14000000000000001</v>
      </c>
      <c r="W16" s="78">
        <v>0.32869999999999999</v>
      </c>
      <c r="X16" s="78">
        <f t="shared" ref="X16:X26" si="4">IF(W16/V16&gt;100%,100%,W16/V16)</f>
        <v>1</v>
      </c>
      <c r="Y16" s="16" t="s">
        <v>81</v>
      </c>
      <c r="Z16" s="16" t="s">
        <v>82</v>
      </c>
      <c r="AA16" s="28">
        <f t="shared" si="0"/>
        <v>0.27</v>
      </c>
      <c r="AB16" s="27">
        <v>0.54730000000000001</v>
      </c>
      <c r="AC16" s="27">
        <f t="shared" ref="AC16:AC26" si="5">IF(AB16/AA16&gt;100%,100%,AB16/AA16)</f>
        <v>1</v>
      </c>
      <c r="AD16" s="16" t="s">
        <v>83</v>
      </c>
      <c r="AE16" s="16" t="s">
        <v>84</v>
      </c>
      <c r="AF16" s="29">
        <f t="shared" si="1"/>
        <v>0.45</v>
      </c>
      <c r="AG16" s="87">
        <v>0.73719999999999997</v>
      </c>
      <c r="AH16" s="86">
        <f t="shared" ref="AH16:AH26" si="6">IF(AG16/AF16&gt;100%,100%,AG16/AF16)</f>
        <v>1</v>
      </c>
      <c r="AI16" s="16" t="s">
        <v>85</v>
      </c>
      <c r="AJ16" s="16" t="s">
        <v>86</v>
      </c>
      <c r="AK16" s="29">
        <f t="shared" si="2"/>
        <v>0.65</v>
      </c>
      <c r="AL16" s="92">
        <v>0.87</v>
      </c>
      <c r="AM16" s="86">
        <f t="shared" ref="AM16:AM26" si="7">IF(AL16/AK16&gt;100%,100%,AL16/AK16)</f>
        <v>1</v>
      </c>
      <c r="AN16" s="16" t="s">
        <v>87</v>
      </c>
      <c r="AO16" s="16" t="s">
        <v>88</v>
      </c>
      <c r="AP16" s="74">
        <f t="shared" si="3"/>
        <v>0.65</v>
      </c>
      <c r="AQ16" s="89">
        <f>MAX(W16,AB16,AG16,AL16)</f>
        <v>0.87</v>
      </c>
      <c r="AR16" s="75">
        <f t="shared" ref="AR16:AR26" si="8">IF(AQ16/AP16&gt;100%,100%,AQ16/AP16)</f>
        <v>1</v>
      </c>
      <c r="AS16" s="16" t="s">
        <v>72</v>
      </c>
    </row>
    <row r="17" spans="1:45" s="25" customFormat="1" ht="117">
      <c r="A17" s="17">
        <v>4</v>
      </c>
      <c r="B17" s="16" t="s">
        <v>52</v>
      </c>
      <c r="C17" s="16" t="s">
        <v>73</v>
      </c>
      <c r="D17" s="21" t="s">
        <v>89</v>
      </c>
      <c r="E17" s="16" t="s">
        <v>90</v>
      </c>
      <c r="F17" s="16" t="s">
        <v>56</v>
      </c>
      <c r="G17" s="16" t="s">
        <v>91</v>
      </c>
      <c r="H17" s="16" t="s">
        <v>92</v>
      </c>
      <c r="I17" s="16" t="s">
        <v>59</v>
      </c>
      <c r="J17" s="16" t="s">
        <v>60</v>
      </c>
      <c r="K17" s="16" t="s">
        <v>61</v>
      </c>
      <c r="L17" s="28">
        <v>0.12</v>
      </c>
      <c r="M17" s="28">
        <v>0.25</v>
      </c>
      <c r="N17" s="28">
        <v>0.43</v>
      </c>
      <c r="O17" s="28">
        <v>0.63</v>
      </c>
      <c r="P17" s="28">
        <v>0.63</v>
      </c>
      <c r="Q17" s="16" t="s">
        <v>78</v>
      </c>
      <c r="R17" s="16" t="s">
        <v>79</v>
      </c>
      <c r="S17" s="16" t="s">
        <v>80</v>
      </c>
      <c r="T17" s="16" t="s">
        <v>65</v>
      </c>
      <c r="U17" s="16" t="s">
        <v>66</v>
      </c>
      <c r="V17" s="62">
        <v>0.12</v>
      </c>
      <c r="W17" s="78">
        <v>0.40570000000000001</v>
      </c>
      <c r="X17" s="78">
        <f t="shared" si="4"/>
        <v>1</v>
      </c>
      <c r="Y17" s="16" t="s">
        <v>93</v>
      </c>
      <c r="Z17" s="16" t="s">
        <v>82</v>
      </c>
      <c r="AA17" s="28">
        <f t="shared" si="0"/>
        <v>0.25</v>
      </c>
      <c r="AB17" s="27">
        <v>0.45119999999999999</v>
      </c>
      <c r="AC17" s="27">
        <f t="shared" si="5"/>
        <v>1</v>
      </c>
      <c r="AD17" s="16" t="s">
        <v>94</v>
      </c>
      <c r="AE17" s="16" t="s">
        <v>95</v>
      </c>
      <c r="AF17" s="29">
        <f t="shared" si="1"/>
        <v>0.43</v>
      </c>
      <c r="AG17" s="87">
        <v>0.58740000000000003</v>
      </c>
      <c r="AH17" s="86">
        <f t="shared" si="6"/>
        <v>1</v>
      </c>
      <c r="AI17" s="16" t="s">
        <v>96</v>
      </c>
      <c r="AJ17" s="16" t="s">
        <v>86</v>
      </c>
      <c r="AK17" s="29">
        <f t="shared" si="2"/>
        <v>0.63</v>
      </c>
      <c r="AL17" s="92">
        <v>0.87</v>
      </c>
      <c r="AM17" s="86">
        <f t="shared" si="7"/>
        <v>1</v>
      </c>
      <c r="AN17" s="16" t="s">
        <v>97</v>
      </c>
      <c r="AO17" s="16" t="s">
        <v>88</v>
      </c>
      <c r="AP17" s="74">
        <f t="shared" si="3"/>
        <v>0.63</v>
      </c>
      <c r="AQ17" s="89">
        <f>MAX(W17,AB17,AG17,AL17)</f>
        <v>0.87</v>
      </c>
      <c r="AR17" s="75">
        <f t="shared" si="8"/>
        <v>1</v>
      </c>
      <c r="AS17" s="16" t="s">
        <v>72</v>
      </c>
    </row>
    <row r="18" spans="1:45" s="25" customFormat="1" ht="99.75">
      <c r="A18" s="17">
        <v>4</v>
      </c>
      <c r="B18" s="16" t="s">
        <v>52</v>
      </c>
      <c r="C18" s="16" t="s">
        <v>73</v>
      </c>
      <c r="D18" s="21" t="s">
        <v>98</v>
      </c>
      <c r="E18" s="16" t="s">
        <v>99</v>
      </c>
      <c r="F18" s="16" t="s">
        <v>56</v>
      </c>
      <c r="G18" s="16" t="s">
        <v>100</v>
      </c>
      <c r="H18" s="16" t="s">
        <v>101</v>
      </c>
      <c r="I18" s="28" t="s">
        <v>59</v>
      </c>
      <c r="J18" s="16" t="s">
        <v>60</v>
      </c>
      <c r="K18" s="16" t="s">
        <v>61</v>
      </c>
      <c r="L18" s="28">
        <v>0.1</v>
      </c>
      <c r="M18" s="28">
        <v>0.3</v>
      </c>
      <c r="N18" s="29">
        <v>0.56000000000000005</v>
      </c>
      <c r="O18" s="29">
        <v>0.96</v>
      </c>
      <c r="P18" s="28">
        <v>0.96</v>
      </c>
      <c r="Q18" s="16" t="s">
        <v>78</v>
      </c>
      <c r="R18" s="16" t="s">
        <v>79</v>
      </c>
      <c r="S18" s="16" t="s">
        <v>80</v>
      </c>
      <c r="T18" s="16" t="s">
        <v>65</v>
      </c>
      <c r="U18" s="16" t="s">
        <v>66</v>
      </c>
      <c r="V18" s="62">
        <v>0.1</v>
      </c>
      <c r="W18" s="78">
        <v>5.8299999999999998E-2</v>
      </c>
      <c r="X18" s="78">
        <f t="shared" si="4"/>
        <v>0.58299999999999996</v>
      </c>
      <c r="Y18" s="16" t="s">
        <v>102</v>
      </c>
      <c r="Z18" s="16" t="s">
        <v>82</v>
      </c>
      <c r="AA18" s="28">
        <f t="shared" si="0"/>
        <v>0.3</v>
      </c>
      <c r="AB18" s="27">
        <v>0.18010000000000001</v>
      </c>
      <c r="AC18" s="27">
        <f t="shared" si="5"/>
        <v>0.60033333333333339</v>
      </c>
      <c r="AD18" s="16" t="s">
        <v>103</v>
      </c>
      <c r="AE18" s="16" t="s">
        <v>104</v>
      </c>
      <c r="AF18" s="29">
        <f t="shared" si="1"/>
        <v>0.56000000000000005</v>
      </c>
      <c r="AG18" s="87">
        <v>0.60170000000000001</v>
      </c>
      <c r="AH18" s="86">
        <f t="shared" si="6"/>
        <v>1</v>
      </c>
      <c r="AI18" s="16" t="s">
        <v>105</v>
      </c>
      <c r="AJ18" s="16" t="s">
        <v>86</v>
      </c>
      <c r="AK18" s="29">
        <f t="shared" si="2"/>
        <v>0.96</v>
      </c>
      <c r="AL18" s="93">
        <v>0.996</v>
      </c>
      <c r="AM18" s="86">
        <f t="shared" si="7"/>
        <v>1</v>
      </c>
      <c r="AN18" s="16" t="s">
        <v>106</v>
      </c>
      <c r="AO18" s="16" t="s">
        <v>88</v>
      </c>
      <c r="AP18" s="74">
        <f t="shared" si="3"/>
        <v>0.96</v>
      </c>
      <c r="AQ18" s="89">
        <f>MAX(W18,AB18,AG18,AL18)</f>
        <v>0.996</v>
      </c>
      <c r="AR18" s="75">
        <f t="shared" si="8"/>
        <v>1</v>
      </c>
      <c r="AS18" s="16" t="s">
        <v>72</v>
      </c>
    </row>
    <row r="19" spans="1:45" s="25" customFormat="1" ht="99.75">
      <c r="A19" s="17">
        <v>4</v>
      </c>
      <c r="B19" s="16" t="s">
        <v>52</v>
      </c>
      <c r="C19" s="16" t="s">
        <v>73</v>
      </c>
      <c r="D19" s="21" t="s">
        <v>107</v>
      </c>
      <c r="E19" s="16" t="s">
        <v>108</v>
      </c>
      <c r="F19" s="16" t="s">
        <v>56</v>
      </c>
      <c r="G19" s="16" t="s">
        <v>109</v>
      </c>
      <c r="H19" s="16" t="s">
        <v>110</v>
      </c>
      <c r="I19" s="28" t="s">
        <v>59</v>
      </c>
      <c r="J19" s="16" t="s">
        <v>60</v>
      </c>
      <c r="K19" s="16" t="s">
        <v>61</v>
      </c>
      <c r="L19" s="28">
        <v>0.1</v>
      </c>
      <c r="M19" s="28">
        <v>0.25</v>
      </c>
      <c r="N19" s="29">
        <v>0.35</v>
      </c>
      <c r="O19" s="29">
        <v>0.45</v>
      </c>
      <c r="P19" s="28">
        <v>0.45</v>
      </c>
      <c r="Q19" s="16" t="s">
        <v>78</v>
      </c>
      <c r="R19" s="16" t="s">
        <v>79</v>
      </c>
      <c r="S19" s="16" t="s">
        <v>80</v>
      </c>
      <c r="T19" s="16" t="s">
        <v>65</v>
      </c>
      <c r="U19" s="16" t="s">
        <v>66</v>
      </c>
      <c r="V19" s="62">
        <v>0.1</v>
      </c>
      <c r="W19" s="78">
        <v>1.4E-3</v>
      </c>
      <c r="X19" s="78">
        <f t="shared" si="4"/>
        <v>1.3999999999999999E-2</v>
      </c>
      <c r="Y19" s="16" t="s">
        <v>111</v>
      </c>
      <c r="Z19" s="16" t="s">
        <v>82</v>
      </c>
      <c r="AA19" s="28">
        <f t="shared" si="0"/>
        <v>0.25</v>
      </c>
      <c r="AB19" s="27">
        <v>7.1199999999999999E-2</v>
      </c>
      <c r="AC19" s="27">
        <f t="shared" si="5"/>
        <v>0.2848</v>
      </c>
      <c r="AD19" s="16" t="s">
        <v>112</v>
      </c>
      <c r="AE19" s="16" t="s">
        <v>113</v>
      </c>
      <c r="AF19" s="29">
        <f t="shared" si="1"/>
        <v>0.35</v>
      </c>
      <c r="AG19" s="87">
        <v>0.1716</v>
      </c>
      <c r="AH19" s="86">
        <f t="shared" si="6"/>
        <v>0.49028571428571432</v>
      </c>
      <c r="AI19" s="16" t="s">
        <v>114</v>
      </c>
      <c r="AJ19" s="16" t="s">
        <v>86</v>
      </c>
      <c r="AK19" s="29">
        <f t="shared" si="2"/>
        <v>0.45</v>
      </c>
      <c r="AL19" s="92">
        <v>0.432</v>
      </c>
      <c r="AM19" s="86">
        <f t="shared" si="7"/>
        <v>0.96</v>
      </c>
      <c r="AN19" s="16" t="s">
        <v>115</v>
      </c>
      <c r="AO19" s="16" t="s">
        <v>88</v>
      </c>
      <c r="AP19" s="74">
        <f t="shared" si="3"/>
        <v>0.45</v>
      </c>
      <c r="AQ19" s="89">
        <f>MAX(W19,AB19,AG19,AL19)</f>
        <v>0.432</v>
      </c>
      <c r="AR19" s="75">
        <f t="shared" si="8"/>
        <v>0.96</v>
      </c>
      <c r="AS19" s="16" t="s">
        <v>116</v>
      </c>
    </row>
    <row r="20" spans="1:45" s="25" customFormat="1" ht="155.25" customHeight="1">
      <c r="A20" s="17">
        <v>4</v>
      </c>
      <c r="B20" s="16" t="s">
        <v>52</v>
      </c>
      <c r="C20" s="16" t="s">
        <v>73</v>
      </c>
      <c r="D20" s="21" t="s">
        <v>117</v>
      </c>
      <c r="E20" s="16" t="s">
        <v>118</v>
      </c>
      <c r="F20" s="16" t="s">
        <v>119</v>
      </c>
      <c r="G20" s="16" t="s">
        <v>120</v>
      </c>
      <c r="H20" s="16" t="s">
        <v>121</v>
      </c>
      <c r="I20" s="16" t="s">
        <v>59</v>
      </c>
      <c r="J20" s="16" t="s">
        <v>122</v>
      </c>
      <c r="K20" s="16" t="s">
        <v>61</v>
      </c>
      <c r="L20" s="28">
        <v>1</v>
      </c>
      <c r="M20" s="28">
        <v>1</v>
      </c>
      <c r="N20" s="28">
        <v>1</v>
      </c>
      <c r="O20" s="28">
        <v>1</v>
      </c>
      <c r="P20" s="28">
        <v>1</v>
      </c>
      <c r="Q20" s="16" t="s">
        <v>78</v>
      </c>
      <c r="R20" s="16" t="s">
        <v>123</v>
      </c>
      <c r="S20" s="16" t="s">
        <v>124</v>
      </c>
      <c r="T20" s="16" t="s">
        <v>65</v>
      </c>
      <c r="U20" s="16" t="s">
        <v>66</v>
      </c>
      <c r="V20" s="62">
        <v>1</v>
      </c>
      <c r="W20" s="62" t="s">
        <v>125</v>
      </c>
      <c r="X20" s="62" t="s">
        <v>125</v>
      </c>
      <c r="Y20" s="16" t="s">
        <v>126</v>
      </c>
      <c r="Z20" s="16" t="s">
        <v>125</v>
      </c>
      <c r="AA20" s="28">
        <f t="shared" si="0"/>
        <v>1</v>
      </c>
      <c r="AB20" s="29">
        <v>0</v>
      </c>
      <c r="AC20" s="27">
        <f t="shared" si="5"/>
        <v>0</v>
      </c>
      <c r="AD20" s="16" t="s">
        <v>126</v>
      </c>
      <c r="AE20" s="16" t="s">
        <v>126</v>
      </c>
      <c r="AF20" s="29">
        <f t="shared" si="1"/>
        <v>1</v>
      </c>
      <c r="AG20" s="87">
        <v>0.98670000000000002</v>
      </c>
      <c r="AH20" s="86">
        <f t="shared" si="6"/>
        <v>0.98670000000000002</v>
      </c>
      <c r="AI20" s="16" t="s">
        <v>127</v>
      </c>
      <c r="AJ20" s="16" t="s">
        <v>128</v>
      </c>
      <c r="AK20" s="29">
        <f t="shared" si="2"/>
        <v>1</v>
      </c>
      <c r="AL20" s="92">
        <v>0.99319999999999997</v>
      </c>
      <c r="AM20" s="86">
        <f t="shared" si="7"/>
        <v>0.99319999999999997</v>
      </c>
      <c r="AN20" s="94" t="s">
        <v>129</v>
      </c>
      <c r="AO20" s="16" t="s">
        <v>130</v>
      </c>
      <c r="AP20" s="74">
        <f t="shared" si="3"/>
        <v>1</v>
      </c>
      <c r="AQ20" s="90">
        <f>AVERAGE(W20,AB20,AG20,AL20)</f>
        <v>0.6599666666666667</v>
      </c>
      <c r="AR20" s="75">
        <f t="shared" si="8"/>
        <v>0.6599666666666667</v>
      </c>
      <c r="AS20" s="16" t="s">
        <v>131</v>
      </c>
    </row>
    <row r="21" spans="1:45" s="25" customFormat="1" ht="174" customHeight="1">
      <c r="A21" s="17">
        <v>4</v>
      </c>
      <c r="B21" s="16" t="s">
        <v>52</v>
      </c>
      <c r="C21" s="16" t="s">
        <v>73</v>
      </c>
      <c r="D21" s="21" t="s">
        <v>132</v>
      </c>
      <c r="E21" s="16" t="s">
        <v>133</v>
      </c>
      <c r="F21" s="16" t="s">
        <v>119</v>
      </c>
      <c r="G21" s="16" t="s">
        <v>134</v>
      </c>
      <c r="H21" s="16" t="s">
        <v>135</v>
      </c>
      <c r="I21" s="16" t="s">
        <v>59</v>
      </c>
      <c r="J21" s="16" t="s">
        <v>122</v>
      </c>
      <c r="K21" s="16" t="s">
        <v>61</v>
      </c>
      <c r="L21" s="28">
        <v>1</v>
      </c>
      <c r="M21" s="28">
        <v>1</v>
      </c>
      <c r="N21" s="28">
        <v>1</v>
      </c>
      <c r="O21" s="28">
        <v>1</v>
      </c>
      <c r="P21" s="28">
        <v>1</v>
      </c>
      <c r="Q21" s="16" t="s">
        <v>78</v>
      </c>
      <c r="R21" s="16" t="s">
        <v>123</v>
      </c>
      <c r="S21" s="16" t="s">
        <v>136</v>
      </c>
      <c r="T21" s="16" t="s">
        <v>65</v>
      </c>
      <c r="U21" s="16" t="s">
        <v>66</v>
      </c>
      <c r="V21" s="62">
        <v>1</v>
      </c>
      <c r="W21" s="62">
        <v>0.2</v>
      </c>
      <c r="X21" s="78">
        <f t="shared" si="4"/>
        <v>0.2</v>
      </c>
      <c r="Y21" s="16" t="s">
        <v>137</v>
      </c>
      <c r="Z21" s="16" t="s">
        <v>138</v>
      </c>
      <c r="AA21" s="28">
        <f t="shared" si="0"/>
        <v>1</v>
      </c>
      <c r="AB21" s="29">
        <v>0</v>
      </c>
      <c r="AC21" s="27">
        <f t="shared" si="5"/>
        <v>0</v>
      </c>
      <c r="AD21" s="16" t="s">
        <v>126</v>
      </c>
      <c r="AE21" s="16" t="s">
        <v>126</v>
      </c>
      <c r="AF21" s="29">
        <f t="shared" si="1"/>
        <v>1</v>
      </c>
      <c r="AG21" s="87">
        <v>0.99660000000000004</v>
      </c>
      <c r="AH21" s="86">
        <f t="shared" si="6"/>
        <v>0.99660000000000004</v>
      </c>
      <c r="AI21" s="16" t="s">
        <v>139</v>
      </c>
      <c r="AJ21" s="16" t="s">
        <v>128</v>
      </c>
      <c r="AK21" s="29">
        <f t="shared" si="2"/>
        <v>1</v>
      </c>
      <c r="AL21" s="27">
        <v>0.96730000000000005</v>
      </c>
      <c r="AM21" s="86">
        <f t="shared" si="7"/>
        <v>0.96730000000000005</v>
      </c>
      <c r="AN21" s="94" t="s">
        <v>140</v>
      </c>
      <c r="AO21" s="16" t="s">
        <v>130</v>
      </c>
      <c r="AP21" s="74">
        <f t="shared" si="3"/>
        <v>1</v>
      </c>
      <c r="AQ21" s="90">
        <f t="shared" ref="AQ21:AQ22" si="9">AVERAGE(W21,AB21,AG21,AL21)</f>
        <v>0.54097499999999998</v>
      </c>
      <c r="AR21" s="75">
        <f t="shared" si="8"/>
        <v>0.54097499999999998</v>
      </c>
      <c r="AS21" s="16" t="s">
        <v>141</v>
      </c>
    </row>
    <row r="22" spans="1:45" s="25" customFormat="1" ht="199.5">
      <c r="A22" s="17">
        <v>4</v>
      </c>
      <c r="B22" s="16" t="s">
        <v>52</v>
      </c>
      <c r="C22" s="16" t="s">
        <v>73</v>
      </c>
      <c r="D22" s="21" t="s">
        <v>142</v>
      </c>
      <c r="E22" s="16" t="s">
        <v>143</v>
      </c>
      <c r="F22" s="16" t="s">
        <v>119</v>
      </c>
      <c r="G22" s="16" t="s">
        <v>144</v>
      </c>
      <c r="H22" s="16" t="s">
        <v>145</v>
      </c>
      <c r="I22" s="16" t="s">
        <v>59</v>
      </c>
      <c r="J22" s="16" t="s">
        <v>122</v>
      </c>
      <c r="K22" s="16" t="s">
        <v>61</v>
      </c>
      <c r="L22" s="28">
        <v>0.9</v>
      </c>
      <c r="M22" s="28">
        <v>0.9</v>
      </c>
      <c r="N22" s="28">
        <v>0.9</v>
      </c>
      <c r="O22" s="28">
        <v>0.9</v>
      </c>
      <c r="P22" s="28">
        <v>0.9</v>
      </c>
      <c r="Q22" s="16" t="s">
        <v>78</v>
      </c>
      <c r="R22" s="16" t="s">
        <v>146</v>
      </c>
      <c r="S22" s="16" t="s">
        <v>136</v>
      </c>
      <c r="T22" s="16" t="s">
        <v>65</v>
      </c>
      <c r="U22" s="16" t="s">
        <v>147</v>
      </c>
      <c r="V22" s="62">
        <v>0.9</v>
      </c>
      <c r="W22" s="62" t="s">
        <v>125</v>
      </c>
      <c r="X22" s="62" t="s">
        <v>125</v>
      </c>
      <c r="Y22" s="16" t="s">
        <v>126</v>
      </c>
      <c r="Z22" s="62" t="s">
        <v>125</v>
      </c>
      <c r="AA22" s="28">
        <f t="shared" si="0"/>
        <v>0.9</v>
      </c>
      <c r="AB22" s="29">
        <v>0</v>
      </c>
      <c r="AC22" s="27">
        <f t="shared" si="5"/>
        <v>0</v>
      </c>
      <c r="AD22" s="16" t="s">
        <v>126</v>
      </c>
      <c r="AE22" s="16" t="s">
        <v>126</v>
      </c>
      <c r="AF22" s="29">
        <f t="shared" si="1"/>
        <v>0.9</v>
      </c>
      <c r="AG22" s="87">
        <v>1</v>
      </c>
      <c r="AH22" s="86">
        <f t="shared" si="6"/>
        <v>1</v>
      </c>
      <c r="AI22" s="16" t="s">
        <v>148</v>
      </c>
      <c r="AJ22" s="16" t="s">
        <v>128</v>
      </c>
      <c r="AK22" s="29">
        <f t="shared" si="2"/>
        <v>0.9</v>
      </c>
      <c r="AL22" s="28">
        <v>1</v>
      </c>
      <c r="AM22" s="86">
        <f t="shared" si="7"/>
        <v>1</v>
      </c>
      <c r="AN22" s="16" t="s">
        <v>149</v>
      </c>
      <c r="AO22" s="16" t="s">
        <v>130</v>
      </c>
      <c r="AP22" s="74">
        <f t="shared" si="3"/>
        <v>0.9</v>
      </c>
      <c r="AQ22" s="90">
        <f t="shared" si="9"/>
        <v>0.66666666666666663</v>
      </c>
      <c r="AR22" s="75">
        <f t="shared" si="8"/>
        <v>0.7407407407407407</v>
      </c>
      <c r="AS22" s="16" t="s">
        <v>150</v>
      </c>
    </row>
    <row r="23" spans="1:45" s="25" customFormat="1" ht="99.75">
      <c r="A23" s="17">
        <v>4</v>
      </c>
      <c r="B23" s="16" t="s">
        <v>52</v>
      </c>
      <c r="C23" s="16" t="s">
        <v>73</v>
      </c>
      <c r="D23" s="21" t="s">
        <v>151</v>
      </c>
      <c r="E23" s="16" t="s">
        <v>152</v>
      </c>
      <c r="F23" s="16" t="s">
        <v>119</v>
      </c>
      <c r="G23" s="16" t="s">
        <v>144</v>
      </c>
      <c r="H23" s="16" t="s">
        <v>153</v>
      </c>
      <c r="I23" s="16" t="s">
        <v>59</v>
      </c>
      <c r="J23" s="16" t="s">
        <v>60</v>
      </c>
      <c r="K23" s="16" t="s">
        <v>61</v>
      </c>
      <c r="L23" s="28">
        <v>0</v>
      </c>
      <c r="M23" s="28">
        <v>0</v>
      </c>
      <c r="N23" s="28">
        <v>0</v>
      </c>
      <c r="O23" s="28">
        <v>1</v>
      </c>
      <c r="P23" s="28">
        <v>1</v>
      </c>
      <c r="Q23" s="16" t="s">
        <v>78</v>
      </c>
      <c r="R23" s="30" t="s">
        <v>146</v>
      </c>
      <c r="S23" s="30" t="s">
        <v>136</v>
      </c>
      <c r="T23" s="30" t="s">
        <v>65</v>
      </c>
      <c r="U23" s="30" t="s">
        <v>147</v>
      </c>
      <c r="V23" s="74" t="s">
        <v>67</v>
      </c>
      <c r="W23" s="74" t="s">
        <v>67</v>
      </c>
      <c r="X23" s="74" t="s">
        <v>67</v>
      </c>
      <c r="Y23" s="77" t="s">
        <v>68</v>
      </c>
      <c r="Z23" s="74" t="s">
        <v>67</v>
      </c>
      <c r="AA23" s="28">
        <f t="shared" si="0"/>
        <v>0</v>
      </c>
      <c r="AB23" s="16" t="s">
        <v>69</v>
      </c>
      <c r="AC23" s="27" t="s">
        <v>69</v>
      </c>
      <c r="AD23" s="16" t="s">
        <v>69</v>
      </c>
      <c r="AE23" s="16" t="s">
        <v>69</v>
      </c>
      <c r="AF23" s="29">
        <f t="shared" si="1"/>
        <v>0</v>
      </c>
      <c r="AG23" s="29" t="s">
        <v>69</v>
      </c>
      <c r="AH23" s="86" t="s">
        <v>154</v>
      </c>
      <c r="AI23" s="16" t="s">
        <v>155</v>
      </c>
      <c r="AJ23" s="16" t="s">
        <v>156</v>
      </c>
      <c r="AK23" s="29">
        <f t="shared" si="2"/>
        <v>1</v>
      </c>
      <c r="AL23" s="28">
        <v>1</v>
      </c>
      <c r="AM23" s="86">
        <f t="shared" si="7"/>
        <v>1</v>
      </c>
      <c r="AN23" s="16" t="s">
        <v>157</v>
      </c>
      <c r="AO23" s="16" t="s">
        <v>158</v>
      </c>
      <c r="AP23" s="74">
        <f t="shared" si="3"/>
        <v>1</v>
      </c>
      <c r="AQ23" s="89">
        <f>MAX(W23,AB23,AG23,AL23)</f>
        <v>1</v>
      </c>
      <c r="AR23" s="75">
        <f t="shared" si="8"/>
        <v>1</v>
      </c>
      <c r="AS23" s="16" t="s">
        <v>72</v>
      </c>
    </row>
    <row r="24" spans="1:45" s="25" customFormat="1" ht="349.5">
      <c r="A24" s="17">
        <v>4</v>
      </c>
      <c r="B24" s="16" t="s">
        <v>52</v>
      </c>
      <c r="C24" s="16" t="s">
        <v>159</v>
      </c>
      <c r="D24" s="21" t="s">
        <v>160</v>
      </c>
      <c r="E24" s="16" t="s">
        <v>161</v>
      </c>
      <c r="F24" s="16" t="s">
        <v>119</v>
      </c>
      <c r="G24" s="16" t="s">
        <v>162</v>
      </c>
      <c r="H24" s="16" t="s">
        <v>163</v>
      </c>
      <c r="I24" s="16" t="s">
        <v>59</v>
      </c>
      <c r="J24" s="16" t="s">
        <v>164</v>
      </c>
      <c r="K24" s="16" t="s">
        <v>162</v>
      </c>
      <c r="L24" s="36">
        <v>3</v>
      </c>
      <c r="M24" s="36">
        <v>3</v>
      </c>
      <c r="N24" s="36">
        <v>3</v>
      </c>
      <c r="O24" s="36">
        <v>3</v>
      </c>
      <c r="P24" s="16">
        <f>SUM(L24:O24)</f>
        <v>12</v>
      </c>
      <c r="Q24" s="16" t="s">
        <v>78</v>
      </c>
      <c r="R24" s="16" t="s">
        <v>165</v>
      </c>
      <c r="S24" s="16" t="s">
        <v>166</v>
      </c>
      <c r="T24" s="16" t="s">
        <v>167</v>
      </c>
      <c r="U24" s="16" t="s">
        <v>168</v>
      </c>
      <c r="V24" s="61">
        <f t="shared" ref="V24:V26" si="10">L24</f>
        <v>3</v>
      </c>
      <c r="W24" s="17">
        <v>3</v>
      </c>
      <c r="X24" s="78">
        <f t="shared" si="4"/>
        <v>1</v>
      </c>
      <c r="Y24" s="16" t="s">
        <v>169</v>
      </c>
      <c r="Z24" s="16" t="s">
        <v>170</v>
      </c>
      <c r="AA24" s="24">
        <f t="shared" si="0"/>
        <v>3</v>
      </c>
      <c r="AB24" s="16">
        <v>3</v>
      </c>
      <c r="AC24" s="27">
        <f t="shared" si="5"/>
        <v>1</v>
      </c>
      <c r="AD24" s="16" t="s">
        <v>171</v>
      </c>
      <c r="AE24" s="16" t="s">
        <v>172</v>
      </c>
      <c r="AF24" s="24">
        <f t="shared" si="1"/>
        <v>3</v>
      </c>
      <c r="AG24" s="16">
        <v>3</v>
      </c>
      <c r="AH24" s="86">
        <f t="shared" si="6"/>
        <v>1</v>
      </c>
      <c r="AI24" s="16" t="s">
        <v>173</v>
      </c>
      <c r="AJ24" s="16" t="s">
        <v>174</v>
      </c>
      <c r="AK24" s="24">
        <f t="shared" si="2"/>
        <v>3</v>
      </c>
      <c r="AL24" s="16">
        <v>3</v>
      </c>
      <c r="AM24" s="86">
        <f t="shared" si="7"/>
        <v>1</v>
      </c>
      <c r="AN24" s="16" t="s">
        <v>175</v>
      </c>
      <c r="AO24" s="16" t="s">
        <v>165</v>
      </c>
      <c r="AP24" s="17">
        <f t="shared" si="3"/>
        <v>12</v>
      </c>
      <c r="AQ24" s="17">
        <f>SUM(W24,AB24,AG24,AL24)</f>
        <v>12</v>
      </c>
      <c r="AR24" s="75">
        <f t="shared" si="8"/>
        <v>1</v>
      </c>
      <c r="AS24" s="16" t="s">
        <v>72</v>
      </c>
    </row>
    <row r="25" spans="1:45" s="25" customFormat="1" ht="409.6">
      <c r="A25" s="17">
        <v>4</v>
      </c>
      <c r="B25" s="16" t="s">
        <v>52</v>
      </c>
      <c r="C25" s="16" t="s">
        <v>159</v>
      </c>
      <c r="D25" s="21" t="s">
        <v>176</v>
      </c>
      <c r="E25" s="16" t="s">
        <v>177</v>
      </c>
      <c r="F25" s="16" t="s">
        <v>56</v>
      </c>
      <c r="G25" s="16" t="s">
        <v>178</v>
      </c>
      <c r="H25" s="16" t="s">
        <v>179</v>
      </c>
      <c r="I25" s="16" t="s">
        <v>59</v>
      </c>
      <c r="J25" s="16" t="s">
        <v>164</v>
      </c>
      <c r="K25" s="16" t="s">
        <v>178</v>
      </c>
      <c r="L25" s="36">
        <v>3</v>
      </c>
      <c r="M25" s="36">
        <v>5</v>
      </c>
      <c r="N25" s="36">
        <v>6</v>
      </c>
      <c r="O25" s="36">
        <v>4</v>
      </c>
      <c r="P25" s="16">
        <f t="shared" ref="P25:P26" si="11">SUM(L25:O25)</f>
        <v>18</v>
      </c>
      <c r="Q25" s="16" t="s">
        <v>78</v>
      </c>
      <c r="R25" s="16" t="s">
        <v>165</v>
      </c>
      <c r="S25" s="16" t="s">
        <v>166</v>
      </c>
      <c r="T25" s="16" t="s">
        <v>167</v>
      </c>
      <c r="U25" s="16" t="s">
        <v>168</v>
      </c>
      <c r="V25" s="61">
        <f t="shared" si="10"/>
        <v>3</v>
      </c>
      <c r="W25" s="17">
        <v>4</v>
      </c>
      <c r="X25" s="78">
        <f t="shared" si="4"/>
        <v>1</v>
      </c>
      <c r="Y25" s="16" t="s">
        <v>180</v>
      </c>
      <c r="Z25" s="16" t="s">
        <v>170</v>
      </c>
      <c r="AA25" s="24">
        <f t="shared" si="0"/>
        <v>5</v>
      </c>
      <c r="AB25" s="16">
        <v>5</v>
      </c>
      <c r="AC25" s="27">
        <f t="shared" si="5"/>
        <v>1</v>
      </c>
      <c r="AD25" s="16" t="s">
        <v>181</v>
      </c>
      <c r="AE25" s="16" t="s">
        <v>172</v>
      </c>
      <c r="AF25" s="24">
        <f t="shared" si="1"/>
        <v>6</v>
      </c>
      <c r="AG25" s="16">
        <v>6</v>
      </c>
      <c r="AH25" s="86">
        <f t="shared" si="6"/>
        <v>1</v>
      </c>
      <c r="AI25" s="16" t="s">
        <v>182</v>
      </c>
      <c r="AJ25" s="16" t="s">
        <v>174</v>
      </c>
      <c r="AK25" s="24">
        <f t="shared" si="2"/>
        <v>4</v>
      </c>
      <c r="AL25" s="16">
        <v>4</v>
      </c>
      <c r="AM25" s="86">
        <f t="shared" si="7"/>
        <v>1</v>
      </c>
      <c r="AN25" s="16" t="s">
        <v>183</v>
      </c>
      <c r="AO25" s="16" t="s">
        <v>165</v>
      </c>
      <c r="AP25" s="17">
        <f t="shared" si="3"/>
        <v>18</v>
      </c>
      <c r="AQ25" s="17">
        <f>SUM(W25,AB25,AG25,AL25)</f>
        <v>19</v>
      </c>
      <c r="AR25" s="75">
        <f t="shared" si="8"/>
        <v>1</v>
      </c>
      <c r="AS25" s="16" t="s">
        <v>72</v>
      </c>
    </row>
    <row r="26" spans="1:45" s="25" customFormat="1" ht="247.5" customHeight="1">
      <c r="A26" s="17">
        <v>4</v>
      </c>
      <c r="B26" s="16" t="s">
        <v>52</v>
      </c>
      <c r="C26" s="16" t="s">
        <v>159</v>
      </c>
      <c r="D26" s="21" t="s">
        <v>184</v>
      </c>
      <c r="E26" s="16" t="s">
        <v>185</v>
      </c>
      <c r="F26" s="16" t="s">
        <v>56</v>
      </c>
      <c r="G26" s="16" t="s">
        <v>186</v>
      </c>
      <c r="H26" s="16" t="s">
        <v>187</v>
      </c>
      <c r="I26" s="16" t="s">
        <v>59</v>
      </c>
      <c r="J26" s="16" t="s">
        <v>164</v>
      </c>
      <c r="K26" s="16" t="s">
        <v>186</v>
      </c>
      <c r="L26" s="36">
        <v>3</v>
      </c>
      <c r="M26" s="36">
        <v>4</v>
      </c>
      <c r="N26" s="36">
        <v>4</v>
      </c>
      <c r="O26" s="36">
        <v>4</v>
      </c>
      <c r="P26" s="16">
        <f t="shared" si="11"/>
        <v>15</v>
      </c>
      <c r="Q26" s="16" t="s">
        <v>78</v>
      </c>
      <c r="R26" s="16" t="s">
        <v>165</v>
      </c>
      <c r="S26" s="16" t="s">
        <v>166</v>
      </c>
      <c r="T26" s="16" t="s">
        <v>167</v>
      </c>
      <c r="U26" s="16" t="s">
        <v>168</v>
      </c>
      <c r="V26" s="61">
        <f t="shared" si="10"/>
        <v>3</v>
      </c>
      <c r="W26" s="17">
        <v>3</v>
      </c>
      <c r="X26" s="78">
        <f t="shared" si="4"/>
        <v>1</v>
      </c>
      <c r="Y26" s="16" t="s">
        <v>188</v>
      </c>
      <c r="Z26" s="16" t="s">
        <v>170</v>
      </c>
      <c r="AA26" s="24">
        <f t="shared" si="0"/>
        <v>4</v>
      </c>
      <c r="AB26" s="16">
        <v>4</v>
      </c>
      <c r="AC26" s="27">
        <f t="shared" si="5"/>
        <v>1</v>
      </c>
      <c r="AD26" s="16" t="s">
        <v>189</v>
      </c>
      <c r="AE26" s="16" t="s">
        <v>172</v>
      </c>
      <c r="AF26" s="24">
        <f t="shared" si="1"/>
        <v>4</v>
      </c>
      <c r="AG26" s="16">
        <v>4</v>
      </c>
      <c r="AH26" s="86">
        <f t="shared" si="6"/>
        <v>1</v>
      </c>
      <c r="AI26" s="16" t="s">
        <v>190</v>
      </c>
      <c r="AJ26" s="16" t="s">
        <v>174</v>
      </c>
      <c r="AK26" s="24">
        <f t="shared" si="2"/>
        <v>4</v>
      </c>
      <c r="AL26" s="16">
        <v>4</v>
      </c>
      <c r="AM26" s="86">
        <f t="shared" si="7"/>
        <v>1</v>
      </c>
      <c r="AN26" s="16" t="s">
        <v>191</v>
      </c>
      <c r="AO26" s="16" t="s">
        <v>165</v>
      </c>
      <c r="AP26" s="17">
        <f t="shared" si="3"/>
        <v>15</v>
      </c>
      <c r="AQ26" s="17">
        <f>SUM(W26,AB26,AG26,AL26)</f>
        <v>15</v>
      </c>
      <c r="AR26" s="75">
        <f t="shared" si="8"/>
        <v>1</v>
      </c>
      <c r="AS26" s="16" t="s">
        <v>72</v>
      </c>
    </row>
    <row r="27" spans="1:45" s="5" customFormat="1" ht="15.75">
      <c r="A27" s="10"/>
      <c r="B27" s="10"/>
      <c r="C27" s="10"/>
      <c r="D27" s="10"/>
      <c r="E27" s="13" t="s">
        <v>192</v>
      </c>
      <c r="F27" s="10"/>
      <c r="G27" s="10"/>
      <c r="H27" s="10"/>
      <c r="I27" s="10"/>
      <c r="J27" s="10"/>
      <c r="K27" s="10"/>
      <c r="L27" s="14"/>
      <c r="M27" s="14"/>
      <c r="N27" s="14"/>
      <c r="O27" s="14"/>
      <c r="P27" s="14"/>
      <c r="Q27" s="10"/>
      <c r="R27" s="10"/>
      <c r="S27" s="10"/>
      <c r="T27" s="10"/>
      <c r="U27" s="10"/>
      <c r="V27" s="63"/>
      <c r="W27" s="63"/>
      <c r="X27" s="76">
        <f>AVERAGE(X15:X26)*80%</f>
        <v>0.5797000000000001</v>
      </c>
      <c r="Y27" s="14"/>
      <c r="Z27" s="14"/>
      <c r="AA27" s="14"/>
      <c r="AB27" s="14"/>
      <c r="AC27" s="83">
        <f>AVERAGE(AC15:AC26)*80%</f>
        <v>0.47081066666666677</v>
      </c>
      <c r="AD27" s="14"/>
      <c r="AE27" s="14"/>
      <c r="AF27" s="14"/>
      <c r="AG27" s="14"/>
      <c r="AH27" s="80">
        <f>AVERAGE(AH15:AH26)*80%</f>
        <v>0.7578868571428572</v>
      </c>
      <c r="AI27" s="14"/>
      <c r="AJ27" s="14"/>
      <c r="AK27" s="14"/>
      <c r="AL27" s="14"/>
      <c r="AM27" s="83">
        <f>AVERAGE(AM15:AM26)*80%</f>
        <v>0.79470000000000007</v>
      </c>
      <c r="AN27" s="10"/>
      <c r="AO27" s="10"/>
      <c r="AP27" s="63"/>
      <c r="AQ27" s="63"/>
      <c r="AR27" s="76">
        <f>AVERAGE(AR15:AR26)*80%</f>
        <v>0.7267788271604938</v>
      </c>
      <c r="AS27" s="10"/>
    </row>
    <row r="28" spans="1:45" s="50" customFormat="1" ht="105" customHeight="1">
      <c r="A28" s="31">
        <v>7</v>
      </c>
      <c r="B28" s="22" t="s">
        <v>193</v>
      </c>
      <c r="C28" s="22" t="s">
        <v>194</v>
      </c>
      <c r="D28" s="37" t="s">
        <v>195</v>
      </c>
      <c r="E28" s="38" t="s">
        <v>196</v>
      </c>
      <c r="F28" s="38" t="s">
        <v>197</v>
      </c>
      <c r="G28" s="38" t="s">
        <v>198</v>
      </c>
      <c r="H28" s="38" t="s">
        <v>199</v>
      </c>
      <c r="I28" s="39" t="s">
        <v>200</v>
      </c>
      <c r="J28" s="38" t="s">
        <v>201</v>
      </c>
      <c r="K28" s="38" t="s">
        <v>202</v>
      </c>
      <c r="L28" s="40" t="s">
        <v>67</v>
      </c>
      <c r="M28" s="41">
        <v>0.8</v>
      </c>
      <c r="N28" s="40" t="s">
        <v>67</v>
      </c>
      <c r="O28" s="42">
        <v>0.8</v>
      </c>
      <c r="P28" s="42">
        <v>0.8</v>
      </c>
      <c r="Q28" s="43" t="s">
        <v>203</v>
      </c>
      <c r="R28" s="43" t="s">
        <v>204</v>
      </c>
      <c r="S28" s="38" t="s">
        <v>205</v>
      </c>
      <c r="T28" s="38" t="s">
        <v>206</v>
      </c>
      <c r="U28" s="44" t="s">
        <v>207</v>
      </c>
      <c r="V28" s="64" t="s">
        <v>67</v>
      </c>
      <c r="W28" s="31" t="s">
        <v>67</v>
      </c>
      <c r="X28" s="65" t="s">
        <v>67</v>
      </c>
      <c r="Y28" s="22" t="s">
        <v>68</v>
      </c>
      <c r="Z28" s="22" t="s">
        <v>67</v>
      </c>
      <c r="AA28" s="46">
        <f>M28</f>
        <v>0.8</v>
      </c>
      <c r="AB28" s="47">
        <v>0.86</v>
      </c>
      <c r="AC28" s="48">
        <f t="shared" ref="AC28:AC34" si="12">IF(AB28/AA28&gt;100%,100%,AB28/AA28)</f>
        <v>1</v>
      </c>
      <c r="AD28" s="22" t="s">
        <v>208</v>
      </c>
      <c r="AE28" s="22" t="s">
        <v>209</v>
      </c>
      <c r="AF28" s="45" t="s">
        <v>67</v>
      </c>
      <c r="AG28" s="22" t="s">
        <v>67</v>
      </c>
      <c r="AH28" s="22" t="s">
        <v>67</v>
      </c>
      <c r="AI28" s="22" t="s">
        <v>67</v>
      </c>
      <c r="AJ28" s="22" t="s">
        <v>67</v>
      </c>
      <c r="AK28" s="46">
        <f>O28</f>
        <v>0.8</v>
      </c>
      <c r="AL28" s="49">
        <v>0.96</v>
      </c>
      <c r="AM28" s="48">
        <f t="shared" ref="AM28:AM34" si="13">IF(AL28/AK28&gt;100%,100%,AL28/AK28)</f>
        <v>1</v>
      </c>
      <c r="AN28" s="22" t="s">
        <v>210</v>
      </c>
      <c r="AO28" s="43" t="s">
        <v>204</v>
      </c>
      <c r="AP28" s="58">
        <f>P28</f>
        <v>0.8</v>
      </c>
      <c r="AQ28" s="71">
        <f>AVERAGE(AB28,AL28)</f>
        <v>0.90999999999999992</v>
      </c>
      <c r="AR28" s="48">
        <f t="shared" ref="AR28:AR34" si="14">IF(AQ28/AP28&gt;100%,100%,AQ28/AP28)</f>
        <v>1</v>
      </c>
      <c r="AS28" s="22" t="s">
        <v>211</v>
      </c>
    </row>
    <row r="29" spans="1:45" s="50" customFormat="1" ht="182.25">
      <c r="A29" s="31">
        <v>7</v>
      </c>
      <c r="B29" s="22" t="s">
        <v>193</v>
      </c>
      <c r="C29" s="22" t="s">
        <v>194</v>
      </c>
      <c r="D29" s="51" t="s">
        <v>212</v>
      </c>
      <c r="E29" s="43" t="s">
        <v>213</v>
      </c>
      <c r="F29" s="43" t="s">
        <v>197</v>
      </c>
      <c r="G29" s="43" t="s">
        <v>214</v>
      </c>
      <c r="H29" s="43" t="s">
        <v>215</v>
      </c>
      <c r="I29" s="43" t="s">
        <v>216</v>
      </c>
      <c r="J29" s="43" t="s">
        <v>201</v>
      </c>
      <c r="K29" s="43" t="s">
        <v>217</v>
      </c>
      <c r="L29" s="52">
        <v>1</v>
      </c>
      <c r="M29" s="52">
        <v>1</v>
      </c>
      <c r="N29" s="52">
        <v>1</v>
      </c>
      <c r="O29" s="53">
        <v>1</v>
      </c>
      <c r="P29" s="53">
        <v>1</v>
      </c>
      <c r="Q29" s="43" t="s">
        <v>203</v>
      </c>
      <c r="R29" s="43" t="s">
        <v>218</v>
      </c>
      <c r="S29" s="43" t="s">
        <v>219</v>
      </c>
      <c r="T29" s="38" t="s">
        <v>206</v>
      </c>
      <c r="U29" s="44" t="s">
        <v>220</v>
      </c>
      <c r="V29" s="66">
        <v>1</v>
      </c>
      <c r="W29" s="65">
        <v>0.58819999999999995</v>
      </c>
      <c r="X29" s="48">
        <f t="shared" ref="X29:X34" si="15">IF(W29/V29&gt;100%,100%,W29/V29)</f>
        <v>0.58819999999999995</v>
      </c>
      <c r="Y29" s="22" t="s">
        <v>221</v>
      </c>
      <c r="Z29" s="22" t="s">
        <v>222</v>
      </c>
      <c r="AA29" s="46">
        <f t="shared" ref="AA29:AA34" si="16">M29</f>
        <v>1</v>
      </c>
      <c r="AB29" s="49">
        <v>1</v>
      </c>
      <c r="AC29" s="48">
        <f t="shared" si="12"/>
        <v>1</v>
      </c>
      <c r="AD29" s="22" t="s">
        <v>223</v>
      </c>
      <c r="AE29" s="22" t="s">
        <v>224</v>
      </c>
      <c r="AF29" s="46">
        <f>N29</f>
        <v>1</v>
      </c>
      <c r="AG29" s="49">
        <v>1</v>
      </c>
      <c r="AH29" s="48">
        <f t="shared" ref="AH29:AH31" si="17">IF(AG29/AF29&gt;100%,100%,AG29/AF29)</f>
        <v>1</v>
      </c>
      <c r="AI29" s="22" t="s">
        <v>225</v>
      </c>
      <c r="AJ29" s="22" t="s">
        <v>226</v>
      </c>
      <c r="AK29" s="46">
        <f t="shared" ref="AK29:AL34" si="18">O29</f>
        <v>1</v>
      </c>
      <c r="AL29" s="49">
        <v>1</v>
      </c>
      <c r="AM29" s="48">
        <f t="shared" si="13"/>
        <v>1</v>
      </c>
      <c r="AN29" s="22" t="s">
        <v>227</v>
      </c>
      <c r="AO29" s="43" t="s">
        <v>218</v>
      </c>
      <c r="AP29" s="58">
        <f t="shared" ref="AP29:AP33" si="19">P29</f>
        <v>1</v>
      </c>
      <c r="AQ29" s="71">
        <f>AVERAGE(W29,AB29,AG29,AL29)</f>
        <v>0.89705000000000001</v>
      </c>
      <c r="AR29" s="48">
        <f t="shared" si="14"/>
        <v>0.89705000000000001</v>
      </c>
      <c r="AS29" s="22" t="s">
        <v>228</v>
      </c>
    </row>
    <row r="30" spans="1:45" s="50" customFormat="1" ht="182.25">
      <c r="A30" s="31">
        <v>7</v>
      </c>
      <c r="B30" s="22" t="s">
        <v>193</v>
      </c>
      <c r="C30" s="22" t="s">
        <v>229</v>
      </c>
      <c r="D30" s="51" t="s">
        <v>230</v>
      </c>
      <c r="E30" s="43" t="s">
        <v>231</v>
      </c>
      <c r="F30" s="43" t="s">
        <v>197</v>
      </c>
      <c r="G30" s="43" t="s">
        <v>232</v>
      </c>
      <c r="H30" s="43" t="s">
        <v>233</v>
      </c>
      <c r="I30" s="43" t="s">
        <v>216</v>
      </c>
      <c r="J30" s="43" t="s">
        <v>201</v>
      </c>
      <c r="K30" s="43" t="s">
        <v>234</v>
      </c>
      <c r="L30" s="40" t="s">
        <v>67</v>
      </c>
      <c r="M30" s="41">
        <v>1</v>
      </c>
      <c r="N30" s="41">
        <v>1</v>
      </c>
      <c r="O30" s="42">
        <v>1</v>
      </c>
      <c r="P30" s="42">
        <v>1</v>
      </c>
      <c r="Q30" s="43" t="s">
        <v>203</v>
      </c>
      <c r="R30" s="43" t="s">
        <v>235</v>
      </c>
      <c r="S30" s="43" t="s">
        <v>236</v>
      </c>
      <c r="T30" s="38" t="s">
        <v>206</v>
      </c>
      <c r="U30" s="44" t="s">
        <v>237</v>
      </c>
      <c r="V30" s="66" t="s">
        <v>67</v>
      </c>
      <c r="W30" s="31" t="s">
        <v>67</v>
      </c>
      <c r="X30" s="31" t="s">
        <v>67</v>
      </c>
      <c r="Y30" s="22" t="s">
        <v>68</v>
      </c>
      <c r="Z30" s="22" t="s">
        <v>67</v>
      </c>
      <c r="AA30" s="46">
        <f t="shared" si="16"/>
        <v>1</v>
      </c>
      <c r="AB30" s="84">
        <v>1</v>
      </c>
      <c r="AC30" s="85">
        <f t="shared" si="12"/>
        <v>1</v>
      </c>
      <c r="AD30" s="23" t="s">
        <v>238</v>
      </c>
      <c r="AE30" s="23"/>
      <c r="AF30" s="46">
        <f t="shared" ref="AF30:AF31" si="20">N30</f>
        <v>1</v>
      </c>
      <c r="AG30" s="49">
        <v>1</v>
      </c>
      <c r="AH30" s="88">
        <f t="shared" si="17"/>
        <v>1</v>
      </c>
      <c r="AI30" s="22" t="s">
        <v>235</v>
      </c>
      <c r="AJ30" s="22" t="s">
        <v>239</v>
      </c>
      <c r="AK30" s="46">
        <f t="shared" si="18"/>
        <v>1</v>
      </c>
      <c r="AL30" s="49">
        <v>1</v>
      </c>
      <c r="AM30" s="48">
        <f t="shared" si="13"/>
        <v>1</v>
      </c>
      <c r="AN30" s="22" t="s">
        <v>240</v>
      </c>
      <c r="AO30" s="22" t="s">
        <v>241</v>
      </c>
      <c r="AP30" s="58">
        <f t="shared" si="19"/>
        <v>1</v>
      </c>
      <c r="AQ30" s="71">
        <f>AVERAGE(AB30,AG30,AL30)</f>
        <v>1</v>
      </c>
      <c r="AR30" s="48">
        <f t="shared" si="14"/>
        <v>1</v>
      </c>
      <c r="AS30" s="22" t="s">
        <v>211</v>
      </c>
    </row>
    <row r="31" spans="1:45" s="50" customFormat="1" ht="133.5">
      <c r="A31" s="31">
        <v>7</v>
      </c>
      <c r="B31" s="22" t="s">
        <v>193</v>
      </c>
      <c r="C31" s="22" t="s">
        <v>194</v>
      </c>
      <c r="D31" s="51" t="s">
        <v>242</v>
      </c>
      <c r="E31" s="43" t="s">
        <v>243</v>
      </c>
      <c r="F31" s="43" t="s">
        <v>197</v>
      </c>
      <c r="G31" s="43" t="s">
        <v>244</v>
      </c>
      <c r="H31" s="43" t="s">
        <v>245</v>
      </c>
      <c r="I31" s="43" t="s">
        <v>216</v>
      </c>
      <c r="J31" s="43" t="s">
        <v>122</v>
      </c>
      <c r="K31" s="43" t="s">
        <v>244</v>
      </c>
      <c r="L31" s="41">
        <v>1</v>
      </c>
      <c r="M31" s="40" t="s">
        <v>67</v>
      </c>
      <c r="N31" s="41">
        <v>1</v>
      </c>
      <c r="O31" s="42" t="s">
        <v>67</v>
      </c>
      <c r="P31" s="42">
        <v>1</v>
      </c>
      <c r="Q31" s="43" t="s">
        <v>78</v>
      </c>
      <c r="R31" s="43" t="s">
        <v>246</v>
      </c>
      <c r="S31" s="43" t="s">
        <v>246</v>
      </c>
      <c r="T31" s="38" t="s">
        <v>206</v>
      </c>
      <c r="U31" s="44" t="s">
        <v>220</v>
      </c>
      <c r="V31" s="66">
        <v>1</v>
      </c>
      <c r="W31" s="67">
        <v>1</v>
      </c>
      <c r="X31" s="48">
        <f t="shared" si="15"/>
        <v>1</v>
      </c>
      <c r="Y31" s="22" t="s">
        <v>247</v>
      </c>
      <c r="Z31" s="22" t="s">
        <v>248</v>
      </c>
      <c r="AA31" s="46" t="str">
        <f t="shared" si="16"/>
        <v>No programada</v>
      </c>
      <c r="AB31" s="49" t="s">
        <v>69</v>
      </c>
      <c r="AC31" s="48" t="s">
        <v>69</v>
      </c>
      <c r="AD31" s="22" t="s">
        <v>69</v>
      </c>
      <c r="AE31" s="22" t="s">
        <v>249</v>
      </c>
      <c r="AF31" s="46">
        <f t="shared" si="20"/>
        <v>1</v>
      </c>
      <c r="AG31" s="49">
        <v>1</v>
      </c>
      <c r="AH31" s="48">
        <f t="shared" si="17"/>
        <v>1</v>
      </c>
      <c r="AI31" s="22" t="s">
        <v>250</v>
      </c>
      <c r="AJ31" s="22" t="s">
        <v>251</v>
      </c>
      <c r="AK31" s="46" t="str">
        <f t="shared" si="18"/>
        <v>No programada</v>
      </c>
      <c r="AL31" s="26" t="s">
        <v>67</v>
      </c>
      <c r="AM31" s="26" t="s">
        <v>67</v>
      </c>
      <c r="AN31" s="26" t="s">
        <v>67</v>
      </c>
      <c r="AO31" s="26" t="s">
        <v>67</v>
      </c>
      <c r="AP31" s="58">
        <f t="shared" si="19"/>
        <v>1</v>
      </c>
      <c r="AQ31" s="71">
        <f>AVERAGE(AB31,AG31,AL31)</f>
        <v>1</v>
      </c>
      <c r="AR31" s="48">
        <f t="shared" si="14"/>
        <v>1</v>
      </c>
      <c r="AS31" s="22" t="s">
        <v>211</v>
      </c>
    </row>
    <row r="32" spans="1:45" s="50" customFormat="1" ht="133.5">
      <c r="A32" s="31">
        <v>7</v>
      </c>
      <c r="B32" s="22" t="s">
        <v>193</v>
      </c>
      <c r="C32" s="22" t="s">
        <v>194</v>
      </c>
      <c r="D32" s="51" t="s">
        <v>252</v>
      </c>
      <c r="E32" s="22" t="s">
        <v>253</v>
      </c>
      <c r="F32" s="22" t="s">
        <v>197</v>
      </c>
      <c r="G32" s="22" t="s">
        <v>254</v>
      </c>
      <c r="H32" s="22" t="s">
        <v>255</v>
      </c>
      <c r="I32" s="22" t="s">
        <v>125</v>
      </c>
      <c r="J32" s="23" t="s">
        <v>164</v>
      </c>
      <c r="K32" s="22" t="s">
        <v>254</v>
      </c>
      <c r="L32" s="54">
        <v>0</v>
      </c>
      <c r="M32" s="54">
        <v>1</v>
      </c>
      <c r="N32" s="54">
        <v>0</v>
      </c>
      <c r="O32" s="54">
        <v>1</v>
      </c>
      <c r="P32" s="54">
        <v>2</v>
      </c>
      <c r="Q32" s="22" t="s">
        <v>78</v>
      </c>
      <c r="R32" s="55" t="s">
        <v>246</v>
      </c>
      <c r="S32" s="55" t="s">
        <v>246</v>
      </c>
      <c r="T32" s="22" t="s">
        <v>256</v>
      </c>
      <c r="U32" s="56" t="s">
        <v>67</v>
      </c>
      <c r="V32" s="64" t="s">
        <v>67</v>
      </c>
      <c r="W32" s="64" t="s">
        <v>67</v>
      </c>
      <c r="X32" s="64" t="s">
        <v>67</v>
      </c>
      <c r="Y32" s="22" t="s">
        <v>68</v>
      </c>
      <c r="Z32" s="22" t="s">
        <v>67</v>
      </c>
      <c r="AA32" s="57">
        <f t="shared" si="16"/>
        <v>1</v>
      </c>
      <c r="AB32" s="57">
        <v>1</v>
      </c>
      <c r="AC32" s="48">
        <f t="shared" si="12"/>
        <v>1</v>
      </c>
      <c r="AD32" s="22" t="s">
        <v>257</v>
      </c>
      <c r="AE32" s="56" t="s">
        <v>258</v>
      </c>
      <c r="AF32" s="56" t="s">
        <v>67</v>
      </c>
      <c r="AG32" s="56" t="s">
        <v>67</v>
      </c>
      <c r="AH32" s="56" t="s">
        <v>67</v>
      </c>
      <c r="AI32" s="56" t="s">
        <v>67</v>
      </c>
      <c r="AJ32" s="57" t="s">
        <v>67</v>
      </c>
      <c r="AK32" s="57">
        <f t="shared" si="18"/>
        <v>1</v>
      </c>
      <c r="AL32" s="91">
        <v>1</v>
      </c>
      <c r="AM32" s="48">
        <f t="shared" si="13"/>
        <v>1</v>
      </c>
      <c r="AN32" s="22" t="s">
        <v>259</v>
      </c>
      <c r="AO32" s="55" t="s">
        <v>260</v>
      </c>
      <c r="AP32" s="72">
        <f t="shared" si="19"/>
        <v>2</v>
      </c>
      <c r="AQ32" s="72">
        <f>SUM(AB32,AL32)</f>
        <v>2</v>
      </c>
      <c r="AR32" s="48">
        <f t="shared" si="14"/>
        <v>1</v>
      </c>
      <c r="AS32" s="22" t="s">
        <v>211</v>
      </c>
    </row>
    <row r="33" spans="1:45" s="50" customFormat="1" ht="150">
      <c r="A33" s="31">
        <v>5</v>
      </c>
      <c r="B33" s="22" t="s">
        <v>261</v>
      </c>
      <c r="C33" s="22" t="s">
        <v>262</v>
      </c>
      <c r="D33" s="51" t="s">
        <v>263</v>
      </c>
      <c r="E33" s="43" t="s">
        <v>264</v>
      </c>
      <c r="F33" s="43" t="s">
        <v>197</v>
      </c>
      <c r="G33" s="43" t="s">
        <v>265</v>
      </c>
      <c r="H33" s="43" t="s">
        <v>266</v>
      </c>
      <c r="I33" s="43" t="s">
        <v>267</v>
      </c>
      <c r="J33" s="43" t="s">
        <v>164</v>
      </c>
      <c r="K33" s="43" t="s">
        <v>268</v>
      </c>
      <c r="L33" s="41">
        <v>1</v>
      </c>
      <c r="M33" s="41">
        <v>0</v>
      </c>
      <c r="N33" s="41">
        <v>0</v>
      </c>
      <c r="O33" s="42">
        <v>0</v>
      </c>
      <c r="P33" s="42">
        <v>1</v>
      </c>
      <c r="Q33" s="43" t="s">
        <v>78</v>
      </c>
      <c r="R33" s="43" t="s">
        <v>269</v>
      </c>
      <c r="S33" s="43" t="s">
        <v>270</v>
      </c>
      <c r="T33" s="38" t="s">
        <v>271</v>
      </c>
      <c r="U33" s="44" t="s">
        <v>272</v>
      </c>
      <c r="V33" s="58">
        <v>1</v>
      </c>
      <c r="W33" s="73">
        <v>1</v>
      </c>
      <c r="X33" s="48">
        <f t="shared" si="15"/>
        <v>1</v>
      </c>
      <c r="Y33" s="22" t="s">
        <v>273</v>
      </c>
      <c r="Z33" s="22" t="s">
        <v>274</v>
      </c>
      <c r="AA33" s="26" t="s">
        <v>67</v>
      </c>
      <c r="AB33" s="26" t="s">
        <v>67</v>
      </c>
      <c r="AC33" s="26" t="s">
        <v>67</v>
      </c>
      <c r="AD33" s="26" t="s">
        <v>67</v>
      </c>
      <c r="AE33" s="26" t="s">
        <v>67</v>
      </c>
      <c r="AF33" s="26" t="s">
        <v>67</v>
      </c>
      <c r="AG33" s="26" t="s">
        <v>67</v>
      </c>
      <c r="AH33" s="26" t="s">
        <v>67</v>
      </c>
      <c r="AI33" s="26" t="s">
        <v>67</v>
      </c>
      <c r="AJ33" s="26" t="s">
        <v>67</v>
      </c>
      <c r="AK33" s="26" t="s">
        <v>67</v>
      </c>
      <c r="AL33" s="26" t="s">
        <v>67</v>
      </c>
      <c r="AM33" s="26" t="s">
        <v>67</v>
      </c>
      <c r="AN33" s="26" t="s">
        <v>67</v>
      </c>
      <c r="AO33" s="26" t="s">
        <v>67</v>
      </c>
      <c r="AP33" s="58">
        <f t="shared" si="19"/>
        <v>1</v>
      </c>
      <c r="AQ33" s="73">
        <v>1</v>
      </c>
      <c r="AR33" s="48">
        <f t="shared" si="14"/>
        <v>1</v>
      </c>
      <c r="AS33" s="22" t="s">
        <v>211</v>
      </c>
    </row>
    <row r="34" spans="1:45" s="50" customFormat="1" ht="182.25">
      <c r="A34" s="31">
        <v>5</v>
      </c>
      <c r="B34" s="22" t="s">
        <v>261</v>
      </c>
      <c r="C34" s="22" t="s">
        <v>262</v>
      </c>
      <c r="D34" s="51" t="s">
        <v>275</v>
      </c>
      <c r="E34" s="43" t="s">
        <v>276</v>
      </c>
      <c r="F34" s="43" t="s">
        <v>197</v>
      </c>
      <c r="G34" s="43" t="s">
        <v>277</v>
      </c>
      <c r="H34" s="43" t="s">
        <v>278</v>
      </c>
      <c r="I34" s="43" t="s">
        <v>125</v>
      </c>
      <c r="J34" s="43" t="s">
        <v>122</v>
      </c>
      <c r="K34" s="43" t="s">
        <v>279</v>
      </c>
      <c r="L34" s="41">
        <v>1</v>
      </c>
      <c r="M34" s="41">
        <v>1</v>
      </c>
      <c r="N34" s="41">
        <v>1</v>
      </c>
      <c r="O34" s="41">
        <v>1</v>
      </c>
      <c r="P34" s="41">
        <v>1</v>
      </c>
      <c r="Q34" s="43" t="s">
        <v>280</v>
      </c>
      <c r="R34" s="43" t="s">
        <v>281</v>
      </c>
      <c r="S34" s="43" t="s">
        <v>270</v>
      </c>
      <c r="T34" s="38" t="s">
        <v>271</v>
      </c>
      <c r="U34" s="44" t="s">
        <v>272</v>
      </c>
      <c r="V34" s="58">
        <v>1</v>
      </c>
      <c r="W34" s="48">
        <f>12/15</f>
        <v>0.8</v>
      </c>
      <c r="X34" s="48">
        <f t="shared" si="15"/>
        <v>0.8</v>
      </c>
      <c r="Y34" s="22" t="s">
        <v>282</v>
      </c>
      <c r="Z34" s="22" t="s">
        <v>274</v>
      </c>
      <c r="AA34" s="46">
        <f t="shared" si="16"/>
        <v>1</v>
      </c>
      <c r="AB34" s="48">
        <v>1</v>
      </c>
      <c r="AC34" s="48">
        <f t="shared" si="12"/>
        <v>1</v>
      </c>
      <c r="AD34" s="46" t="s">
        <v>283</v>
      </c>
      <c r="AE34" s="82" t="s">
        <v>284</v>
      </c>
      <c r="AF34" s="46">
        <f t="shared" ref="AF34" si="21">N34</f>
        <v>1</v>
      </c>
      <c r="AG34" s="46">
        <v>0.82</v>
      </c>
      <c r="AH34" s="48">
        <f t="shared" ref="AH34" si="22">IF(AG34/AF34&gt;100%,100%,AG34/AF34)</f>
        <v>0.82</v>
      </c>
      <c r="AI34" s="46" t="s">
        <v>285</v>
      </c>
      <c r="AJ34" s="46" t="s">
        <v>286</v>
      </c>
      <c r="AK34" s="46">
        <f t="shared" si="18"/>
        <v>1</v>
      </c>
      <c r="AL34" s="47">
        <f>12/18</f>
        <v>0.66666666666666663</v>
      </c>
      <c r="AM34" s="48">
        <f t="shared" si="13"/>
        <v>0.66666666666666663</v>
      </c>
      <c r="AN34" s="46" t="s">
        <v>287</v>
      </c>
      <c r="AO34" s="46" t="s">
        <v>288</v>
      </c>
      <c r="AP34" s="58">
        <f>P34</f>
        <v>1</v>
      </c>
      <c r="AQ34" s="66">
        <f>AVERAGE(W34,AB34,AG34,AL34)</f>
        <v>0.82166666666666666</v>
      </c>
      <c r="AR34" s="48">
        <f t="shared" si="14"/>
        <v>0.82166666666666666</v>
      </c>
      <c r="AS34" s="22" t="s">
        <v>289</v>
      </c>
    </row>
    <row r="35" spans="1:45" s="5" customFormat="1" ht="15.75">
      <c r="A35" s="10"/>
      <c r="B35" s="10"/>
      <c r="C35" s="10"/>
      <c r="D35" s="10"/>
      <c r="E35" s="11" t="s">
        <v>290</v>
      </c>
      <c r="F35" s="11"/>
      <c r="G35" s="11"/>
      <c r="H35" s="11"/>
      <c r="I35" s="11"/>
      <c r="J35" s="11"/>
      <c r="K35" s="11"/>
      <c r="L35" s="12"/>
      <c r="M35" s="12"/>
      <c r="N35" s="12"/>
      <c r="O35" s="12"/>
      <c r="P35" s="12"/>
      <c r="Q35" s="11"/>
      <c r="R35" s="10"/>
      <c r="S35" s="10"/>
      <c r="T35" s="10"/>
      <c r="U35" s="10"/>
      <c r="V35" s="68"/>
      <c r="W35" s="68"/>
      <c r="X35" s="76">
        <f>AVERAGE(X28:X34)*20%</f>
        <v>0.16941000000000003</v>
      </c>
      <c r="Y35" s="10"/>
      <c r="Z35" s="10"/>
      <c r="AA35" s="12"/>
      <c r="AB35" s="12"/>
      <c r="AC35" s="80">
        <f>AVERAGE(AC28:AC34)*20%</f>
        <v>0.2</v>
      </c>
      <c r="AD35" s="10"/>
      <c r="AE35" s="10"/>
      <c r="AF35" s="12"/>
      <c r="AG35" s="12"/>
      <c r="AH35" s="80">
        <f>AVERAGE(AH28:AH34)*20%</f>
        <v>0.191</v>
      </c>
      <c r="AI35" s="10"/>
      <c r="AJ35" s="10"/>
      <c r="AK35" s="12"/>
      <c r="AL35" s="12"/>
      <c r="AM35" s="83">
        <f>AVERAGE(AM28:AM34)*20%</f>
        <v>0.18666666666666668</v>
      </c>
      <c r="AN35" s="10"/>
      <c r="AO35" s="10"/>
      <c r="AP35" s="68"/>
      <c r="AQ35" s="68"/>
      <c r="AR35" s="76">
        <f>AVERAGE(AR28:AR34)*20%</f>
        <v>0.19196333333333335</v>
      </c>
      <c r="AS35" s="10"/>
    </row>
    <row r="36" spans="1:45" s="9" customFormat="1" ht="18.75">
      <c r="A36" s="6"/>
      <c r="B36" s="6"/>
      <c r="C36" s="6"/>
      <c r="D36" s="6"/>
      <c r="E36" s="7" t="s">
        <v>291</v>
      </c>
      <c r="F36" s="6"/>
      <c r="G36" s="6"/>
      <c r="H36" s="6"/>
      <c r="I36" s="6"/>
      <c r="J36" s="6"/>
      <c r="K36" s="6"/>
      <c r="L36" s="8"/>
      <c r="M36" s="8"/>
      <c r="N36" s="8"/>
      <c r="O36" s="8"/>
      <c r="P36" s="8"/>
      <c r="Q36" s="6"/>
      <c r="R36" s="6"/>
      <c r="S36" s="6"/>
      <c r="T36" s="6"/>
      <c r="U36" s="6"/>
      <c r="V36" s="69"/>
      <c r="W36" s="69"/>
      <c r="X36" s="79">
        <f>X27+X35</f>
        <v>0.74911000000000016</v>
      </c>
      <c r="Y36" s="6"/>
      <c r="Z36" s="6"/>
      <c r="AA36" s="8"/>
      <c r="AB36" s="8"/>
      <c r="AC36" s="81">
        <f>AC27+AC35</f>
        <v>0.67081066666666678</v>
      </c>
      <c r="AD36" s="6"/>
      <c r="AE36" s="6"/>
      <c r="AF36" s="8"/>
      <c r="AG36" s="8"/>
      <c r="AH36" s="81">
        <f>AH27+AH35</f>
        <v>0.94888685714285725</v>
      </c>
      <c r="AI36" s="6"/>
      <c r="AJ36" s="6"/>
      <c r="AK36" s="8"/>
      <c r="AL36" s="8"/>
      <c r="AM36" s="81">
        <f>AM27+AM35</f>
        <v>0.98136666666666672</v>
      </c>
      <c r="AN36" s="6"/>
      <c r="AO36" s="6"/>
      <c r="AP36" s="69"/>
      <c r="AQ36" s="69"/>
      <c r="AR36" s="79">
        <f>AR27+AR35</f>
        <v>0.91874216049382718</v>
      </c>
      <c r="AS36" s="6"/>
    </row>
  </sheetData>
  <mergeCells count="20">
    <mergeCell ref="R12:U13"/>
    <mergeCell ref="F4:K4"/>
    <mergeCell ref="H5:K5"/>
    <mergeCell ref="H6:K6"/>
    <mergeCell ref="H7:K7"/>
    <mergeCell ref="H8:K8"/>
    <mergeCell ref="H10:K10"/>
    <mergeCell ref="A12:B13"/>
    <mergeCell ref="C12:C14"/>
    <mergeCell ref="A1:K1"/>
    <mergeCell ref="L1:P1"/>
    <mergeCell ref="D12:F13"/>
    <mergeCell ref="G12:Q13"/>
    <mergeCell ref="A2:K2"/>
    <mergeCell ref="H9:K9"/>
    <mergeCell ref="V12:Z13"/>
    <mergeCell ref="AA12:AE13"/>
    <mergeCell ref="AF12:AJ13"/>
    <mergeCell ref="AK12:AO13"/>
    <mergeCell ref="AP12:AS13"/>
  </mergeCells>
  <phoneticPr fontId="14" type="noConversion"/>
  <dataValidations count="1">
    <dataValidation allowBlank="1" showInputMessage="1" showErrorMessage="1" error="Escriba un texto " promptTitle="Cualquier contenido" sqref="F14 F3:F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F12:F13 F1 F15:F27 F35:F1048576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defaultColWidth="11.42578125" defaultRowHeight="15"/>
  <cols>
    <col min="1" max="1" width="34.5703125" bestFit="1" customWidth="1"/>
  </cols>
  <sheetData>
    <row r="1" spans="1:1">
      <c r="A1" t="s">
        <v>31</v>
      </c>
    </row>
    <row r="2" spans="1:1">
      <c r="A2" t="s">
        <v>119</v>
      </c>
    </row>
    <row r="3" spans="1:1">
      <c r="A3" t="s">
        <v>56</v>
      </c>
    </row>
    <row r="4" spans="1:1">
      <c r="A4" t="s">
        <v>197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9FC9A537-6340-403E-AE9D-33BDBA51BF4E}"/>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2025-01-29T20:30:45Z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