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13_ncr:1_{CB549D45-E32F-4437-B47E-50BF204F806E}" xr6:coauthVersionLast="47" xr6:coauthVersionMax="47" xr10:uidLastSave="{00000000-0000-0000-0000-000000000000}"/>
  <bookViews>
    <workbookView xWindow="-120" yWindow="-120" windowWidth="20730" windowHeight="11040" xr2:uid="{82425007-B10C-4B30-B14E-E133B79C6502}"/>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0" i="1" l="1"/>
  <c r="AM18" i="1"/>
  <c r="AM16" i="1"/>
  <c r="AM17" i="1"/>
  <c r="AM19" i="1"/>
  <c r="AM20" i="1"/>
  <c r="AM21" i="1"/>
  <c r="AM22" i="1"/>
  <c r="AM23" i="1"/>
  <c r="AM24" i="1"/>
  <c r="AM25" i="1"/>
  <c r="AM26" i="1"/>
  <c r="AM27" i="1"/>
  <c r="AM28" i="1"/>
  <c r="AM29" i="1"/>
  <c r="AM30" i="1"/>
  <c r="AM31" i="1"/>
  <c r="AM15" i="1"/>
  <c r="AQ33" i="1"/>
  <c r="AQ37" i="1"/>
  <c r="AQ34" i="1"/>
  <c r="AP39" i="1"/>
  <c r="AG39" i="1"/>
  <c r="AQ24" i="1"/>
  <c r="AQ21" i="1"/>
  <c r="AQ22" i="1"/>
  <c r="AQ36" i="1"/>
  <c r="AQ35" i="1"/>
  <c r="AQ25" i="1"/>
  <c r="AQ26" i="1"/>
  <c r="AQ27" i="1"/>
  <c r="AQ28" i="1"/>
  <c r="AQ29" i="1"/>
  <c r="AQ30" i="1"/>
  <c r="AQ31" i="1"/>
  <c r="AQ39" i="1" l="1"/>
  <c r="AP16" i="1"/>
  <c r="X31" i="1"/>
  <c r="X30" i="1"/>
  <c r="X29" i="1"/>
  <c r="X28" i="1"/>
  <c r="X27" i="1"/>
  <c r="X26" i="1"/>
  <c r="X25" i="1"/>
  <c r="X24" i="1"/>
  <c r="X21" i="1"/>
  <c r="X19" i="1"/>
  <c r="X18" i="1"/>
  <c r="X17" i="1"/>
  <c r="X16" i="1"/>
  <c r="X40" i="1"/>
  <c r="AK39" i="1"/>
  <c r="AM39" i="1" s="1"/>
  <c r="AF39" i="1"/>
  <c r="AH39" i="1" s="1"/>
  <c r="AA39" i="1"/>
  <c r="AP38" i="1"/>
  <c r="AR38" i="1" s="1"/>
  <c r="AP37" i="1"/>
  <c r="AK37" i="1"/>
  <c r="AM37" i="1" s="1"/>
  <c r="AJ37" i="1"/>
  <c r="AA37" i="1"/>
  <c r="AC37" i="1" s="1"/>
  <c r="AP36" i="1"/>
  <c r="AR36" i="1" s="1"/>
  <c r="AK36" i="1"/>
  <c r="AF36" i="1"/>
  <c r="AH36" i="1" s="1"/>
  <c r="AA36" i="1"/>
  <c r="AP35" i="1"/>
  <c r="AR35" i="1" s="1"/>
  <c r="AK35" i="1"/>
  <c r="AM35" i="1" s="1"/>
  <c r="AF35" i="1"/>
  <c r="AH35" i="1" s="1"/>
  <c r="AA35" i="1"/>
  <c r="AC35" i="1" s="1"/>
  <c r="AP34" i="1"/>
  <c r="AR34" i="1" s="1"/>
  <c r="AK34" i="1"/>
  <c r="AM34" i="1" s="1"/>
  <c r="AF34" i="1"/>
  <c r="AH34" i="1" s="1"/>
  <c r="AH40" i="1" s="1"/>
  <c r="AA34" i="1"/>
  <c r="AC34" i="1" s="1"/>
  <c r="AP33" i="1"/>
  <c r="AR33" i="1" s="1"/>
  <c r="AK33" i="1"/>
  <c r="AM33" i="1" s="1"/>
  <c r="AA33" i="1"/>
  <c r="AC33" i="1" s="1"/>
  <c r="P31" i="1"/>
  <c r="AP31" i="1" s="1"/>
  <c r="AR31" i="1" s="1"/>
  <c r="P30" i="1"/>
  <c r="AP30" i="1" s="1"/>
  <c r="AR30" i="1" s="1"/>
  <c r="P29" i="1"/>
  <c r="AP29" i="1" s="1"/>
  <c r="AR29" i="1" s="1"/>
  <c r="P28" i="1"/>
  <c r="AP28" i="1" s="1"/>
  <c r="AR28" i="1" s="1"/>
  <c r="P27" i="1"/>
  <c r="AP27" i="1" s="1"/>
  <c r="AR27" i="1" s="1"/>
  <c r="P26" i="1"/>
  <c r="AP26" i="1" s="1"/>
  <c r="AR26" i="1" s="1"/>
  <c r="P25" i="1"/>
  <c r="AP25" i="1" s="1"/>
  <c r="AR25" i="1" s="1"/>
  <c r="P24" i="1"/>
  <c r="AP24" i="1" s="1"/>
  <c r="AR24" i="1" s="1"/>
  <c r="AP15" i="1"/>
  <c r="AR15" i="1" s="1"/>
  <c r="AK15" i="1"/>
  <c r="AP23" i="1"/>
  <c r="AR23" i="1" s="1"/>
  <c r="AP22" i="1"/>
  <c r="AR22" i="1" s="1"/>
  <c r="AP21" i="1"/>
  <c r="AP20" i="1"/>
  <c r="AR20" i="1" s="1"/>
  <c r="AP19" i="1"/>
  <c r="AR19" i="1" s="1"/>
  <c r="AP18" i="1"/>
  <c r="AR18" i="1" s="1"/>
  <c r="AP17" i="1"/>
  <c r="AR17" i="1" s="1"/>
  <c r="AR16" i="1"/>
  <c r="AK31" i="1"/>
  <c r="AK30" i="1"/>
  <c r="AK29" i="1"/>
  <c r="AK28" i="1"/>
  <c r="AK27" i="1"/>
  <c r="AK26" i="1"/>
  <c r="AK25" i="1"/>
  <c r="AK24" i="1"/>
  <c r="AK23" i="1"/>
  <c r="AK22" i="1"/>
  <c r="AK21" i="1"/>
  <c r="AK20" i="1"/>
  <c r="AK19" i="1"/>
  <c r="AK18" i="1"/>
  <c r="AK17" i="1"/>
  <c r="AK16" i="1"/>
  <c r="AF31" i="1"/>
  <c r="AH31" i="1" s="1"/>
  <c r="AF30" i="1"/>
  <c r="AH30" i="1" s="1"/>
  <c r="AF29" i="1"/>
  <c r="AH29" i="1" s="1"/>
  <c r="AF28" i="1"/>
  <c r="AH28" i="1" s="1"/>
  <c r="AF27" i="1"/>
  <c r="AH27" i="1" s="1"/>
  <c r="AF26" i="1"/>
  <c r="AH26" i="1" s="1"/>
  <c r="AF25" i="1"/>
  <c r="AH25" i="1" s="1"/>
  <c r="AF24" i="1"/>
  <c r="AH24" i="1" s="1"/>
  <c r="AF23" i="1"/>
  <c r="AF22" i="1"/>
  <c r="AH22" i="1" s="1"/>
  <c r="AF21" i="1"/>
  <c r="AH21" i="1" s="1"/>
  <c r="AF20" i="1"/>
  <c r="AH20" i="1" s="1"/>
  <c r="AF19" i="1"/>
  <c r="AH19" i="1" s="1"/>
  <c r="AF18" i="1"/>
  <c r="AH18" i="1" s="1"/>
  <c r="AF17" i="1"/>
  <c r="AH17" i="1" s="1"/>
  <c r="AF16" i="1"/>
  <c r="AH16" i="1" s="1"/>
  <c r="AF15" i="1"/>
  <c r="AA31" i="1"/>
  <c r="AC31" i="1" s="1"/>
  <c r="AA30" i="1"/>
  <c r="AC30" i="1" s="1"/>
  <c r="AA29" i="1"/>
  <c r="AC29" i="1" s="1"/>
  <c r="AA28" i="1"/>
  <c r="AC28" i="1" s="1"/>
  <c r="AA27" i="1"/>
  <c r="AC27" i="1" s="1"/>
  <c r="AA26" i="1"/>
  <c r="AC26" i="1" s="1"/>
  <c r="AA25" i="1"/>
  <c r="AC25" i="1" s="1"/>
  <c r="AA24" i="1"/>
  <c r="AC24" i="1" s="1"/>
  <c r="AA23" i="1"/>
  <c r="AA22" i="1"/>
  <c r="AC22" i="1" s="1"/>
  <c r="AA21" i="1"/>
  <c r="AC21" i="1" s="1"/>
  <c r="AA20" i="1"/>
  <c r="AC20" i="1" s="1"/>
  <c r="AA19" i="1"/>
  <c r="AC19" i="1" s="1"/>
  <c r="AA18" i="1"/>
  <c r="AC18" i="1" s="1"/>
  <c r="AA17" i="1"/>
  <c r="AC17" i="1" s="1"/>
  <c r="AA16" i="1"/>
  <c r="AC16" i="1" s="1"/>
  <c r="AA15" i="1"/>
  <c r="AC39" i="1" l="1"/>
  <c r="AC40" i="1" s="1"/>
  <c r="AC32" i="1"/>
  <c r="X32" i="1"/>
  <c r="X41" i="1" s="1"/>
  <c r="AM40" i="1"/>
  <c r="AR39" i="1"/>
  <c r="AR37" i="1"/>
  <c r="AR21" i="1"/>
  <c r="AM32" i="1"/>
  <c r="AM41" i="1" s="1"/>
  <c r="AH32" i="1"/>
  <c r="AH41" i="1" l="1"/>
  <c r="AR40" i="1"/>
  <c r="AC41" i="1"/>
  <c r="AR32" i="1"/>
  <c r="AR4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B011372B-E314-4D7A-ABA2-BAC2779934D9}">
      <text>
        <r>
          <rPr>
            <b/>
            <sz val="9"/>
            <color indexed="81"/>
            <rFont val="Tahoma"/>
            <family val="2"/>
          </rPr>
          <t>Cuadro que resume los cambios realizados de una versión a otra</t>
        </r>
      </text>
    </comment>
    <comment ref="F5" authorId="0" shapeId="0" xr:uid="{6D3510AD-814C-4D92-BAFC-71F0839843F3}">
      <text>
        <r>
          <rPr>
            <b/>
            <sz val="9"/>
            <color indexed="81"/>
            <rFont val="Tahoma"/>
            <family val="2"/>
          </rPr>
          <t xml:space="preserve">Número consecutivo de la versión generada </t>
        </r>
      </text>
    </comment>
    <comment ref="G5" authorId="0" shapeId="0" xr:uid="{455B4D1B-4D4F-46D8-A045-91E14430E00E}">
      <text>
        <r>
          <rPr>
            <b/>
            <sz val="9"/>
            <color indexed="81"/>
            <rFont val="Tahoma"/>
            <family val="2"/>
          </rPr>
          <t>Fecha de la versión generada</t>
        </r>
      </text>
    </comment>
    <comment ref="H5" authorId="0" shapeId="0" xr:uid="{4F6DD881-4064-46E2-AD27-7B033F5287F5}">
      <text>
        <r>
          <rPr>
            <b/>
            <sz val="9"/>
            <color indexed="81"/>
            <rFont val="Tahoma"/>
            <family val="2"/>
          </rPr>
          <t>Breve descripción del cambio realizado en la nueva versión</t>
        </r>
      </text>
    </comment>
    <comment ref="C12" authorId="0" shapeId="0" xr:uid="{AE96D9C1-5BD7-4424-A36D-E1D457BCD053}">
      <text>
        <r>
          <rPr>
            <b/>
            <sz val="9"/>
            <color indexed="81"/>
            <rFont val="Tahoma"/>
            <family val="2"/>
          </rPr>
          <t>Indique el nombre del proceso al cual está asociada la meta</t>
        </r>
      </text>
    </comment>
    <comment ref="A14" authorId="0" shapeId="0" xr:uid="{2DD4CECD-D756-4467-A62C-53A6FC3549DD}">
      <text>
        <r>
          <rPr>
            <b/>
            <sz val="9"/>
            <color indexed="81"/>
            <rFont val="Tahoma"/>
            <family val="2"/>
          </rPr>
          <t>Incluya el número del objetivo estratégico, de acuerdo con lo adoptado en el Plan Estratégico Institucional</t>
        </r>
      </text>
    </comment>
    <comment ref="B14" authorId="0" shapeId="0" xr:uid="{BA0E1B6A-9724-479C-9C24-7C202AB8373D}">
      <text>
        <r>
          <rPr>
            <b/>
            <sz val="9"/>
            <color indexed="81"/>
            <rFont val="Tahoma"/>
            <family val="2"/>
          </rPr>
          <t>Incluya el objetivo estratégico, de acuerdo con lo adoptado en el Plan Estratégico Institucional, al cual se asocia la meta</t>
        </r>
      </text>
    </comment>
    <comment ref="D14" authorId="0" shapeId="0" xr:uid="{119F47BD-BB9E-4059-B26B-7A00F4141FBE}">
      <text>
        <r>
          <rPr>
            <b/>
            <sz val="9"/>
            <color indexed="81"/>
            <rFont val="Tahoma"/>
            <family val="2"/>
          </rPr>
          <t>Escriba el número de la meta, en orden consecutivo</t>
        </r>
      </text>
    </comment>
    <comment ref="E14"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66100535-6C62-4F58-A17C-0BE85EBD4F67}">
      <text>
        <r>
          <rPr>
            <b/>
            <sz val="9"/>
            <color indexed="81"/>
            <rFont val="Tahoma"/>
            <family val="2"/>
          </rPr>
          <t xml:space="preserve">Seleccione la opción que corresponda
</t>
        </r>
      </text>
    </comment>
    <comment ref="G14" authorId="0" shapeId="0" xr:uid="{2A83FE2C-B2C1-4597-A76A-578AAE54FC34}">
      <text>
        <r>
          <rPr>
            <b/>
            <sz val="9"/>
            <color indexed="81"/>
            <rFont val="Tahoma"/>
            <family val="2"/>
          </rPr>
          <t>Indique un nombre corto que refleje lo que pretende medir. 
Ej. Porcentaje de giros acumulados</t>
        </r>
      </text>
    </comment>
    <comment ref="H14"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B30BBDB4-EC1D-4EA1-8538-25A32CED2539}">
      <text>
        <r>
          <rPr>
            <b/>
            <sz val="9"/>
            <color indexed="81"/>
            <rFont val="Tahoma"/>
            <family val="2"/>
          </rPr>
          <t xml:space="preserve">Indique la magnitud programada para el trimestre. </t>
        </r>
      </text>
    </comment>
    <comment ref="M14" authorId="0" shapeId="0" xr:uid="{31373292-3723-487A-8503-BD0B0A79E8B6}">
      <text>
        <r>
          <rPr>
            <b/>
            <sz val="9"/>
            <color indexed="81"/>
            <rFont val="Tahoma"/>
            <family val="2"/>
          </rPr>
          <t xml:space="preserve">Indique la magnitud programada para el trimestre. </t>
        </r>
      </text>
    </comment>
    <comment ref="N14" authorId="0" shapeId="0" xr:uid="{C846E2D7-3065-4128-8C76-51161E0D7C17}">
      <text>
        <r>
          <rPr>
            <b/>
            <sz val="9"/>
            <color indexed="81"/>
            <rFont val="Tahoma"/>
            <family val="2"/>
          </rPr>
          <t xml:space="preserve">Indique la magnitud programada para el trimestre. </t>
        </r>
      </text>
    </comment>
    <comment ref="O14" authorId="0" shapeId="0" xr:uid="{474117DA-14AA-4BAF-B752-1413A5718EC7}">
      <text>
        <r>
          <rPr>
            <b/>
            <sz val="9"/>
            <color indexed="81"/>
            <rFont val="Tahoma"/>
            <family val="2"/>
          </rPr>
          <t xml:space="preserve">Indique la magnitud programada para el trimestre. </t>
        </r>
      </text>
    </comment>
    <comment ref="P14" authorId="0" shapeId="0" xr:uid="{F1D07228-88D0-4309-9D4E-5EB885D7FDC6}">
      <text>
        <r>
          <rPr>
            <b/>
            <sz val="9"/>
            <color indexed="81"/>
            <rFont val="Tahoma"/>
            <family val="2"/>
          </rPr>
          <t>Indique la programación total de la vigencia. 
Debe ser coherente con la meta.</t>
        </r>
      </text>
    </comment>
    <comment ref="Q14" authorId="0" shapeId="0" xr:uid="{FE21DFDB-AFF8-4147-B537-10C1B10248CA}">
      <text>
        <r>
          <rPr>
            <b/>
            <sz val="9"/>
            <color indexed="81"/>
            <rFont val="Tahoma"/>
            <family val="2"/>
          </rPr>
          <t xml:space="preserve">Indique el tipo de indicador: 
- Eficancia 
- Eficiencia 
- Efectividad </t>
        </r>
      </text>
    </comment>
    <comment ref="R14" authorId="0" shapeId="0" xr:uid="{0B427062-5316-476C-9EB0-74ABCC20644C}">
      <text>
        <r>
          <rPr>
            <b/>
            <sz val="9"/>
            <color indexed="81"/>
            <rFont val="Tahoma"/>
            <family val="2"/>
          </rPr>
          <t>Indique la evidencia a presentar del cumplimiento de la meta. Se debe redactar de forma concreta y coherente con la meta</t>
        </r>
      </text>
    </comment>
    <comment ref="S14" authorId="0" shapeId="0" xr:uid="{776220BC-04E2-4924-9717-D5B7CA156AA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AE47E65D-D490-4A6D-BF19-19A5DE745A29}">
      <text>
        <r>
          <rPr>
            <b/>
            <sz val="9"/>
            <color indexed="81"/>
            <rFont val="Tahoma"/>
            <family val="2"/>
          </rPr>
          <t>Indique el área y grupo de trabajo (si se tiene), responsable de cumplir o ejecutar la meta</t>
        </r>
      </text>
    </comment>
    <comment ref="U14" authorId="0" shapeId="0" xr:uid="{467225A2-36E1-4CE4-8B4D-2836D396C6B9}">
      <text>
        <r>
          <rPr>
            <b/>
            <sz val="9"/>
            <color indexed="81"/>
            <rFont val="Tahoma"/>
            <family val="2"/>
          </rPr>
          <t>Indique el nombre de la dependencia responsable de reportar trimestralmente la meta a la OAP</t>
        </r>
      </text>
    </comment>
    <comment ref="V14" authorId="0" shapeId="0" xr:uid="{F773CF66-93F3-45C1-8401-3500EA5DFE30}">
      <text>
        <r>
          <rPr>
            <b/>
            <sz val="9"/>
            <color indexed="81"/>
            <rFont val="Tahoma"/>
            <family val="2"/>
          </rPr>
          <t>Indique la magnitud programada</t>
        </r>
      </text>
    </comment>
    <comment ref="W14" authorId="0" shapeId="0" xr:uid="{F5228218-2E22-4357-BBA2-F05EC2E0672D}">
      <text>
        <r>
          <rPr>
            <b/>
            <sz val="9"/>
            <color indexed="81"/>
            <rFont val="Tahoma"/>
            <family val="2"/>
          </rPr>
          <t>Indique la magnitud ejecutada. Corresponde al resultado de medir el indicador de la meta</t>
        </r>
      </text>
    </comment>
    <comment ref="X14"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4"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D0D90FBE-E6E2-4075-87AB-6F323F2D84BC}">
      <text>
        <r>
          <rPr>
            <b/>
            <sz val="9"/>
            <color indexed="81"/>
            <rFont val="Tahoma"/>
            <family val="2"/>
          </rPr>
          <t xml:space="preserve">Indicar el nombre concreto de la evidencia aportada. </t>
        </r>
      </text>
    </comment>
    <comment ref="AA14" authorId="0" shapeId="0" xr:uid="{B6305720-C9BD-47A6-9225-C9206B502FD0}">
      <text>
        <r>
          <rPr>
            <b/>
            <sz val="9"/>
            <color indexed="81"/>
            <rFont val="Tahoma"/>
            <family val="2"/>
          </rPr>
          <t>Indique la magnitud programada</t>
        </r>
      </text>
    </comment>
    <comment ref="AB14" authorId="0" shapeId="0" xr:uid="{49896E7A-471D-4CA3-B6D2-CA055AA84F85}">
      <text>
        <r>
          <rPr>
            <b/>
            <sz val="9"/>
            <color indexed="81"/>
            <rFont val="Tahoma"/>
            <family val="2"/>
          </rPr>
          <t>Indique la magnitud ejecutada. Corresponde al resultado de medir el indicador de la meta</t>
        </r>
      </text>
    </comment>
    <comment ref="AC14"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4"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BF2915B6-D49D-4DC1-86C3-8A2E656FD968}">
      <text>
        <r>
          <rPr>
            <b/>
            <sz val="9"/>
            <color indexed="81"/>
            <rFont val="Tahoma"/>
            <family val="2"/>
          </rPr>
          <t xml:space="preserve">Indicar el nombre concreto de la evidencia aportada. </t>
        </r>
      </text>
    </comment>
    <comment ref="AF14" authorId="0" shapeId="0" xr:uid="{5CCDF014-BF0B-42B7-92F7-6CBF58EA98EF}">
      <text>
        <r>
          <rPr>
            <b/>
            <sz val="9"/>
            <color indexed="81"/>
            <rFont val="Tahoma"/>
            <family val="2"/>
          </rPr>
          <t>Indique la magnitud programada</t>
        </r>
      </text>
    </comment>
    <comment ref="AG14" authorId="0" shapeId="0" xr:uid="{A3FA785E-EDEC-4164-99A5-88C5B890A708}">
      <text>
        <r>
          <rPr>
            <b/>
            <sz val="9"/>
            <color indexed="81"/>
            <rFont val="Tahoma"/>
            <family val="2"/>
          </rPr>
          <t>Indique la magnitud ejecutada. Corresponde al resultado de medir el indicador de la meta</t>
        </r>
      </text>
    </comment>
    <comment ref="AH14"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4"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7F8A95D-778F-4057-9D7F-FC1A1EDBDEC6}">
      <text>
        <r>
          <rPr>
            <b/>
            <sz val="9"/>
            <color indexed="81"/>
            <rFont val="Tahoma"/>
            <family val="2"/>
          </rPr>
          <t xml:space="preserve">Indicar el nombre concreto de la evidencia aportada. </t>
        </r>
      </text>
    </comment>
    <comment ref="AK14" authorId="0" shapeId="0" xr:uid="{1CF6DDD2-D0F7-497B-A878-3984E176C12A}">
      <text>
        <r>
          <rPr>
            <b/>
            <sz val="9"/>
            <color indexed="81"/>
            <rFont val="Tahoma"/>
            <family val="2"/>
          </rPr>
          <t>Indique la magnitud programada</t>
        </r>
      </text>
    </comment>
    <comment ref="AL14" authorId="0" shapeId="0" xr:uid="{978B8E67-E2CF-4EA1-B0E8-C23EE154AD33}">
      <text>
        <r>
          <rPr>
            <b/>
            <sz val="9"/>
            <color indexed="81"/>
            <rFont val="Tahoma"/>
            <family val="2"/>
          </rPr>
          <t>Indique la magnitud ejecutada. Corresponde al resultado de medir el indicador de la meta</t>
        </r>
      </text>
    </comment>
    <comment ref="AM14"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4"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517F2593-F76E-4236-90C8-0209530447DA}">
      <text>
        <r>
          <rPr>
            <b/>
            <sz val="9"/>
            <color indexed="81"/>
            <rFont val="Tahoma"/>
            <family val="2"/>
          </rPr>
          <t xml:space="preserve">Indicar el nombre concreto de la evidencia aportada. </t>
        </r>
      </text>
    </comment>
    <comment ref="AP14" authorId="0" shapeId="0" xr:uid="{A3C321AB-87DC-4E7F-8C8F-8F767BB0A1DF}">
      <text>
        <r>
          <rPr>
            <b/>
            <sz val="9"/>
            <color indexed="81"/>
            <rFont val="Tahoma"/>
            <family val="2"/>
          </rPr>
          <t>Indique la magnitud total programada para la vigencia</t>
        </r>
      </text>
    </comment>
    <comment ref="AQ14" authorId="0" shapeId="0" xr:uid="{FC771540-1D2C-4B21-9686-7D6684444881}">
      <text>
        <r>
          <rPr>
            <b/>
            <sz val="9"/>
            <color indexed="81"/>
            <rFont val="Tahoma"/>
            <family val="2"/>
          </rPr>
          <t xml:space="preserve">Indique la magnitud ejecutada acumulada para la vigencia </t>
        </r>
      </text>
    </comment>
    <comment ref="AR14"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4" authorId="0" shapeId="0" xr:uid="{308CE112-015B-49F8-A4DA-7DB95EB2D67D}">
      <text>
        <r>
          <rPr>
            <b/>
            <sz val="9"/>
            <color indexed="81"/>
            <rFont val="Tahoma"/>
            <family val="2"/>
          </rPr>
          <t>Es la descripción detallada de los avances y logros obtenidos con la ejecución de la meta acumulados para la vigencia</t>
        </r>
      </text>
    </comment>
    <comment ref="E32" authorId="0" shapeId="0" xr:uid="{CD94BD62-55DA-4C1E-96B6-1A5F6A4412D7}">
      <text>
        <r>
          <rPr>
            <b/>
            <sz val="9"/>
            <color indexed="81"/>
            <rFont val="Tahoma"/>
            <family val="2"/>
          </rPr>
          <t>Promedio obtenido para el periodo x 80%</t>
        </r>
      </text>
    </comment>
    <comment ref="E40" authorId="0" shapeId="0" xr:uid="{9871DD7B-59A9-4D33-830E-91A8A028A8A2}">
      <text>
        <r>
          <rPr>
            <b/>
            <sz val="9"/>
            <color indexed="81"/>
            <rFont val="Tahoma"/>
            <family val="2"/>
          </rPr>
          <t>Promedio obtenido en las metas transversales para el periodo x 20%</t>
        </r>
      </text>
    </comment>
    <comment ref="E41"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<sst xmlns="http://schemas.openxmlformats.org/spreadsheetml/2006/main" count="703" uniqueCount="365">
  <si>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SAN CRISTÓBAL</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</si>
  <si>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</si>
  <si>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</si>
  <si>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</si>
  <si>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</si>
  <si>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</si>
  <si>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</si>
  <si>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</si>
  <si>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rgb="FF000000"/>
        <rFont val="Calibri Light"/>
        <family val="2"/>
        <scheme val="major"/>
      </rPr>
      <t>14567</t>
    </r>
  </si>
  <si>
    <t>10 de mayo de 2024</t>
  </si>
  <si>
    <t>Para el primer trimestre de la vigencia 2024, el Plan de Gestión de la Alcaldía Local alcanzó un nivel de desempeño del 87,29% y del 22,80% acumulado para la vigencia. Se corrige el responsable de reporte.</t>
  </si>
  <si>
    <t>30 de julio de 2024</t>
  </si>
  <si>
    <t xml:space="preserve">Para el segundo trimestre de la vigencia 2024, el Plan de Gestión de la Alcaldía Local alcanzó un nivel de desempeño del 77,93% y del 58,31% acumulado para la vigencia. </t>
  </si>
  <si>
    <t>30 de octubre de 2024</t>
  </si>
  <si>
    <t xml:space="preserve">Para el tercer trimestre de la vigencia 2024, el Plan de Gestión de la Alcaldía Local alcanzó un nivel de desempeño del 81,42% y del 69,80% acumulado </t>
  </si>
  <si>
    <t>31 de enero de 2025</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</si>
  <si>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</si>
  <si>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</si>
  <si>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</si>
  <si>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</si>
  <si>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</si>
  <si>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</si>
  <si>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</si>
  <si>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</si>
  <si>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</si>
  <si>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</si>
  <si>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</si>
  <si>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</si>
  <si>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</si>
  <si>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</si>
  <si>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</si>
  <si>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</si>
  <si>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</si>
  <si>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</si>
  <si>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</si>
  <si>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</si>
  <si>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</si>
  <si>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</si>
  <si>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</si>
  <si>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</si>
  <si>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</si>
  <si>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</si>
  <si>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</si>
  <si>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</si>
  <si>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</si>
  <si>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</si>
  <si>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</si>
  <si>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</si>
  <si>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</si>
  <si>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</si>
  <si>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</si>
  <si>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</si>
  <si>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</si>
  <si>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</si>
  <si>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</si>
  <si>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</si>
  <si>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</si>
  <si>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</si>
  <si>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</si>
  <si>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</si>
  <si>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</si>
  <si>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</si>
  <si>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</si>
  <si>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</si>
  <si>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</si>
  <si>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</si>
  <si>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No programada</t>
  </si>
  <si>
    <t>No programada para el trimestre
No se realiza reporte dado que se depende de la información de la matriz unificada a la inversión la cual es publicada por la Secretaria de Planeacion y al corte 11 de abril no se encuentra oficialmente en la pagina.</t>
  </si>
  <si>
    <t>No Programada</t>
  </si>
  <si>
    <t>Meta no programada</t>
  </si>
  <si>
    <t>Linea base: Resultados a 31 de diciembre de 2023, ejecutado 70,1 .El avance de meta reportado en el primer trimestre del 2024, se oficializa por el ejercicio de seguimiento de Plan de Desarrollo Local por la Dirección de Planes de Desarrollo y Fortalecimiento Local de la Secretaria Distrital de Planeación, a través de la Matriz Unificada de Seguimiento a la Inversión MUSI y SegPlan. La medición suministrada refleja el avance con corte al II trimestre de 2024 sobre el avance de cumplimiento de metas del plan de desarrollo local (entregado), donde se presentó un avance acumulado del Plan de Desarrollo Local de un 73,3. Respecto a la vigencia 2023 donde la alcaldía local presentó un avance acumulado del 70,1; lo que indica un aumento de 3,2 puntos durante la vigencia 2024.</t>
  </si>
  <si>
    <t>Se anexa informe de avance PDL a corte de marzo 31 de 2024.</t>
  </si>
  <si>
    <t>De acuerdo con lo establecido en la formulación del Plan de Gestión para las 20 Alcaldías Locales, esta meta solo se reportara con corte al 4to trimestre, dado que los valores parciales de avance tienen un amplio margen de variación  teniendo presente que los cambios de alcaldes-as locales y de equipos de trabajo, inciden directamente en el avance en la contratación y ejecución de las diferentes actividades asociadas a las metas del respectivo PDL.</t>
  </si>
  <si>
    <t>Este indicador solo se medira al final del cuarto trimestre</t>
  </si>
  <si>
    <t>Linea base: Resultados a 31 de diciembre de 2023, ejecutado 70,1 ,
El avance de meta reportado en el segundo trimestre del 2024, se oficializa por el ejercicio de seguimiento de Plan de Desarrollo Local por la Dirección de Planes de Desarrollo y Fortalecimiento Local de la Secretaria Distrital de Planeación, a través de la Matriz Unificada de Seguimiento a la Inversión MUSI y SegPlan. La medición suministrada refleja el avance con corte al III trimestre de 2024 sobre el avance de cumplimiento de metas del plan de desarrollo local (entregado), donde se presentó un avance acumulado del Plan de Desarrollo Local de un 86,8. Respecto a la vigencia 2023 donde la alcaldía local presentó un avance acumulado del 70,1; lo que indica un aumento de 16,7 puntos durante la vigencia 2024.</t>
  </si>
  <si>
    <t>Se anexa informe de avance PDL a corte de septiembre 30 de 2024. Obtenido de la SDP.</t>
  </si>
  <si>
    <t>100% de cumplimiento de la meta programada para la vigencia 2024</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</si>
  <si>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</si>
  <si>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</si>
  <si>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</si>
  <si>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</si>
  <si>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</si>
  <si>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</si>
  <si>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</si>
  <si>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</si>
  <si>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Se gira el 35,37% ($13.072.065.767) del presupuesto comprometido constituido como obligaciones por pagar de la vigencia 2023. Considerando que a la fecha de corte, la ejecución de compromisos en general se encuentra en el 68,79% de la apropiación disponible, se podría presentar una disminución en el valor ejecutado del indicador para el próximo reporte, en caso de que hayan CRP pendientes de ser expedidos.</t>
  </si>
  <si>
    <t xml:space="preserve">Reporte de areas </t>
  </si>
  <si>
    <t>Se tenia programado girar para este periodo $14,129,183,698 y se realizaron giros por un valor de $28,078,189,936 dejando un cumplimiento del 53,66 % a este trimestre con denominador de $52,330,309,991</t>
  </si>
  <si>
    <t>informe de ejecución de giros, reporte de meta DGDL</t>
  </si>
  <si>
    <t xml:space="preserve">Se tenia programado girar para este periodo $31,680,935,816 y se realizaron giros por un valor de $52,148,679,911 dejando un cumplimiento del 60,75 % </t>
  </si>
  <si>
    <t xml:space="preserve">Se tenia programado girar para este periodo $52,119,082,126 y se realizaron giros por un valor de  $35,493,900,883 dejando un cumplimiento del 68,10 % </t>
  </si>
  <si>
    <t>Reporte por medio de memorando 20252100005443</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</si>
  <si>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</si>
  <si>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</si>
  <si>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</si>
  <si>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</si>
  <si>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Se logró el giro de $1.887.399.074, lo que equivale al 26,83%.  Considerando que a la fecha de corte, la ejecución de compromisos en general se encuentra en el 68,79% de la apropiación disponible, se podría presentar una disminución en el valor ejecutado del indicador para el próximo reporte, en caso de que hayan CRP pendientes de ser expedidos.con una meta para el primer trimestre una meta de $1,887,399,074 avando con el 26,83 con $7,035,193.723</t>
  </si>
  <si>
    <t>Se tenia programado girar para este periodo $2,251,902,780 y se realizaron giros por un valor de $5,943,695,613 dejando un cumplimiento del 66 % a este trimestre con denominador $9,007,611,118</t>
  </si>
  <si>
    <t>informe de ejecucion de giros, reporte de meta DGDL</t>
  </si>
  <si>
    <t xml:space="preserve">Se tenia programado girar para este periodo $5,996,665,813 y se realizaron giros por un valor de $8,922,303,285 dejando un cumplimiento del 67,21 % </t>
  </si>
  <si>
    <t>REPORTE CENTRAL</t>
  </si>
  <si>
    <t xml:space="preserve">Se tenia programado girar para este periodo $8,398,146,027 y se realizaron giros por un valor de $ 6.189.919.328   dejando un cumplimiento del 73,71 % </t>
  </si>
  <si>
    <t>100% de cumplimiento de la meta programada para la vigencia 24</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</si>
  <si>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</si>
  <si>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</si>
  <si>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</si>
  <si>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</si>
  <si>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Para el primer trimestre de 2024, la Alcaldía Local de San Cristobal, en su presupuesto de inversión comprometió $11.106.124.257 de los $124.052.211.000 apropiados, lo que representa un nivel de ejecución del 8,95%.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lineas de inversión local</t>
  </si>
  <si>
    <t>Se anexa ejecución presupuestal  obtenida de BogData del 01/01/2024 al 31/03/2024, para los proyectos de inversión del PDL.</t>
  </si>
  <si>
    <t>Para el segundo trimestre de 2024, la Alcaldía Local de San Cristobal, en su presupuesto de inversión comprometió $34.746.811.878 de los $124.052.211.000 apropiados, lo que representa un nivel de ejecución del 28,01%</t>
  </si>
  <si>
    <t xml:space="preserve">Ejecución presupuestal </t>
  </si>
  <si>
    <t>Para el segundo trimestre de 2024, la Alcaldía Local de San Cristobal, en su presupuesto de inversión comprometió $57.265.983.428 de los $124.957,211,000 apropiados, lo que representa un nivel de ejecución del 45,83%</t>
  </si>
  <si>
    <t>Para el CUARTO trimestre de 2024, la Alcaldía Local de San Cristobal, en su presupuesto de inversión comprometió $124,580 MIL de los $125,971 MIL apropiados, lo que representa un nivel de COMPROMISO de inversion directa del 98,90%</t>
  </si>
  <si>
    <t xml:space="preserve">TABLERO DGDL ANEXO </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</si>
  <si>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</si>
  <si>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</si>
  <si>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</si>
  <si>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</si>
  <si>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 xml:space="preserve">Se realizaron giros por valor de $2584618274, lo que representa una ejecución del 2,08%.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
</t>
  </si>
  <si>
    <t>Reporte DGDL</t>
  </si>
  <si>
    <t>Se ha girado al 30 de junio un valor de $14,267,977,235 con un cumplimiento del 12 % sobre lo esperado para este corte del 25 %</t>
  </si>
  <si>
    <t>La DGDL no reportó ejecución de esta meta</t>
  </si>
  <si>
    <t>Para el segundo trimestre de 2024, la Alcaldía Local de San Cristobal, en su presupuesto de inversión comprometió $30,259,490,724 de los $124.957,211,000 apropiados, lo que representa un nivel de ejecución del 24,22%</t>
  </si>
  <si>
    <t>REPORTE DGDL</t>
  </si>
  <si>
    <t>Se gira en el périodo $49,115,932,843  de la base que se tenia que es $ 125,579,653,385 llegando a un cumplimiento del 75,21 % ya que la meta era el 52 % para el año 2024</t>
  </si>
  <si>
    <t>REPORTE DGPTL</t>
  </si>
  <si>
    <t>75,21% de cumplimiento de la meta programada para la vigencia 2024</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</si>
  <si>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</si>
  <si>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</si>
  <si>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</si>
  <si>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</si>
  <si>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</si>
  <si>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</si>
  <si>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</si>
  <si>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</si>
  <si>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</si>
  <si>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</si>
  <si>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Conforme al cruce de bases de datos de los equipos de contratación y de planeación para el seguimiento SIPSE, de los 481  contratos registrados SECOP II en el sistema de información SIPSE LOCAL 478 se encuentran en estado ejecución, es decir 3 se encuentra en estado Suscrito ó legalizado. Por otra parte,  conforme a Plan de Gestión para esta vigencia el encargado del reporte de la meta es la DGL.</t>
  </si>
  <si>
    <t>Conforme al cruce de bases de datos de los equipos de contratación y de planeación para el seguimiento SIPSE, de los 621  contratos registrados SECOP II en el sistema de información SIPSE LOCAL 541 se encuentran en estado ejecución, es decir al 87,12 %</t>
  </si>
  <si>
    <t>Conforme al cruce de bases de datos de los equipos de contratación y de planeación para el seguimiento SIPSE, para el periodo de corte de contratos suscritos hasta el 31 de diciembre de 2024, se tiene un total de 1016 CONTRATOS  de persona natural en SECOP, de los cuales 904 esta actualizado o sea 88,90 %  están registrados en el sistema de información SIPSE LOCAL, no obstante, es importante mencionar que por error en el registro de algunos comodatos en SIPSE, se registraron algunos CPS con un cero previo al número del contrato para poder hacer el registro. Por otra parte, cabe señalar que conforme a Plan de Gestión para esta vigencia el encargado del reporte de la meta es la DGL</t>
  </si>
  <si>
    <t>Reporte SIPSE / DGL</t>
  </si>
  <si>
    <t>7</t>
  </si>
  <si>
    <r>
      <t xml:space="preserve">Lograr que el </t>
    </r>
    <r>
      <rPr>
        <sz val="11"/>
        <rFont val="Calibri Light"/>
        <family val="2"/>
        <scheme val="major"/>
      </rPr>
      <t>100</t>
    </r>
    <r>
      <rPr>
        <sz val="11"/>
        <color theme="1"/>
        <rFont val="Calibri Light"/>
        <family val="2"/>
        <scheme val="major"/>
      </rPr>
      <t>% de los contratos registrados en SIPSE-Local se encuentren, dentro del sistema, en estado “ejecución”</t>
    </r>
  </si>
  <si>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</si>
  <si>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</si>
  <si>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</si>
  <si>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De acuerdo con el reporte de la DGDL, se tienen 100 contratos en estado "ejecución" de los 277 registrados a 31 de marzo de 2024.</t>
  </si>
  <si>
    <t>En el sistema de información SIPSE LOCAL 478 se encuentran en estado ejecución</t>
  </si>
  <si>
    <t>Para los datos extraidos de SECOP, no se tuvieron en cuenta los contratos que se encuentran en estado suspendido y terminado. 
Por otra parte, dado que el terminar todo contrato en SIPSE se cambia automaticamente el estado a "Terminado no requiere liquidación" o "Terminado", según el tipo de contrato, pero en SECOP se mantienen en estado ejecución.
Por lo anterior, para este corte se tuvieron en cuenta esos contratos que aún se encuentran en ejecución en SECOP y que se encuentran en SIPSE en estado "Terminado no requiere liquidación" o "Terminado" para no afectar el indicador. Sin embargo, se hace el llamado para que tan pronto se cuente con todos los documentos de ejecución y pago en SECOP se cambie el estado del contrato alli para asegurar que los análisis de información que se extraen de dicha plataforma sean consecuentes con la realidad.</t>
  </si>
  <si>
    <t>Conforme al cruce de bases de datos de los equipos de contratación y de planeación para el seguimiento SIPSE, de los 904 contratos de persona natural registrados en el sistema de información SIPSE LOCAL,904 se encuentran en estado ejecución, es decir 7 se encuentran en estado Suscrito ó legalizado. Por otra parte,  conforme a Plan de Gestión para esta vigencia el encargado del reporte de la meta es la DGL. ; 904/904 al 100 %</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</si>
  <si>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</si>
  <si>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</si>
  <si>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</si>
  <si>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</si>
  <si>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</si>
  <si>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Se encuentran registrados y actualizados los reportes de seguimiento de los 27 proyectos de inversión, actividades, indicadores y reporte de avance de cada indicador al 100%, con corte al 30 de junio de 202</t>
  </si>
  <si>
    <t>De acuerdo con la comunicación enviada en el mes de junio via correo electrónico a las alcaldías locales, a los promotores de mejora y a los líderes-as de SIPSE, este indicador se midió verificando por cada proyecto vigente que: 
1. El proyecto esta conciliado (34%)
2. Las metas registradas en POAI estaban registradas y actualizadas en SIPSE (33%)
3. Cada meta POAI del proyecto, tiene asociada y activa al menos una actividad.</t>
  </si>
  <si>
    <t>Se Registraron  y actualizar mas del  90% la información en el Módulo de proyectos de SIPSE LOCAL de proyectos de inversión de la vigencia 2024 del 27/27 al 100 %</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</si>
  <si>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</si>
  <si>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</si>
  <si>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</si>
  <si>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Alcaldía Local</t>
  </si>
  <si>
    <t>No programada para el trimestre</t>
  </si>
  <si>
    <t>Este indicador solo se medira al final del cuarto trimestre, en atención a que responde al cargue de proyectos de inversión de 2025 en la herramienta SIPSE.</t>
  </si>
  <si>
    <t>Se registran los proyectos de inversión local para el PDL 2025-2028 31 /31 al 100 %</t>
  </si>
  <si>
    <t>Inspección, Vigilancia y Control</t>
  </si>
  <si>
    <t>10</t>
  </si>
  <si>
    <t>Realizar 11.520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</si>
  <si>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</si>
  <si>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</si>
  <si>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</si>
  <si>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</si>
  <si>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</si>
  <si>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</si>
  <si>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</si>
  <si>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</si>
  <si>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Se realizaron 5122 impulsos procesales (avocar, rechazar, enviar al competente y todo lo que derive del desarrollo de la actuación) sobre las actuaciones de policía que se encuentran a cargo de las inspecciones de policía</t>
  </si>
  <si>
    <t>Se realizaon 6436  impulsos procesales (avocar, rechazar, enviar al competente y todo lo que derive del desarrollo de la actuación) sobre las actuaciones de policía que se encuentran a cargo de las inspecciones de policía</t>
  </si>
  <si>
    <t>Reporte de seguimiento de impulsos procesales, de la DGP, radicado No. 20242200214433</t>
  </si>
  <si>
    <t>Se realizaon 2583  impulsos procesales (avocar, rechazar, enviar al competente y todo lo que derive del desarrollo de la actuación) sobre las actuaciones de policía que se encuentran a cargo de las inspecciones de policía</t>
  </si>
  <si>
    <t>Reporte de seguimiento .Rad No 20242200312113 DGP</t>
  </si>
  <si>
    <t>Se realizaon 2841 impulsos procesales (avocar, rechazar, enviar al competente y todo lo que derive del desarrollo de la actuación) sobre las actuaciones de policía que se encuentran a cargo de las inspecciones de policía</t>
  </si>
  <si>
    <t>Reporte de seguimiento  DGP</t>
  </si>
  <si>
    <t>11</t>
  </si>
  <si>
    <t>Proferir 2.880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</si>
  <si>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</si>
  <si>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</si>
  <si>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</si>
  <si>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</si>
  <si>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se Proferieron 896 fallos de fondo en primera instancia sobre las actuaciones de policía que se encuentran a cargo de las inspecciones de policía</t>
  </si>
  <si>
    <t>Se Proferieron  2054 fallos de fondo en primera instancia sobre las actuaciones de policía que se encuentran a cargo de las inspecciones de policía</t>
  </si>
  <si>
    <t>Reporte de metas de la DGP</t>
  </si>
  <si>
    <t>Se Proferieron 435 fallos de fondo en primera instancia sobre las actuaciones de policía que se encuentran a cargo de las inspecciones de policía</t>
  </si>
  <si>
    <t>Se Proferieron 684 fallos de fondo en primera instancia sobre las actuaciones de policía que se encuentran a cargo de las inspecciones de policía</t>
  </si>
  <si>
    <t>Reporte de seguimiento . DGP</t>
  </si>
  <si>
    <t>12</t>
  </si>
  <si>
    <t>Terminar (archivar) 183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</si>
  <si>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</si>
  <si>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</si>
  <si>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</si>
  <si>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</si>
  <si>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</si>
  <si>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Se terminaron (archivar) 29 actuaciones administrativas activa</t>
  </si>
  <si>
    <t>reporte power bi</t>
  </si>
  <si>
    <t>se trabaja en Terminar (archivar) 62 actuaciones administrativas activas</t>
  </si>
  <si>
    <t>se trabaja en Terminar (archivar) 80 actuaciones administrativas activas</t>
  </si>
  <si>
    <t>Se trabajo en Terminar (archivar) 12 actuaciones administrativas activas para cumplir la meta del año de 183 , llegando a la meta del año 2024 de la alcaldia local de san cristobal</t>
  </si>
  <si>
    <t>Reporte de seguimiento . DGP, power bi</t>
  </si>
  <si>
    <t>13</t>
  </si>
  <si>
    <t>Terminar 340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</si>
  <si>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</si>
  <si>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</si>
  <si>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</si>
  <si>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Se terminaron 51 actuaciones administrativas en primera instancia</t>
  </si>
  <si>
    <t>Se trabaja en Terminar 98 actuaciones administrativas en primera instancia</t>
  </si>
  <si>
    <t>Se trabaja en Terminar 39 actuaciones administrativas en primera instancia</t>
  </si>
  <si>
    <t>Se trabajo en Terminar esta meta llegando a realizar en este trimestre  78 actuaciones administrativas en primera instancia</t>
  </si>
  <si>
    <t>78,24% de cumplimiento de la meta programada para la vigencia 2024</t>
  </si>
  <si>
    <t>14</t>
  </si>
  <si>
    <t>Realizar 127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</si>
  <si>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</si>
  <si>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</si>
  <si>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</si>
  <si>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</si>
  <si>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</si>
  <si>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Se realizaron 36 operativos de inspección, vigilancia y control en materia de integridad del espacio público</t>
  </si>
  <si>
    <t xml:space="preserve">soportes de operativos , acata y control por mes </t>
  </si>
  <si>
    <t>Se Realizaron 48 operativos de inspección, vigilancia y control en materia de integridad del espacio público en la localidad  de san cristobal</t>
  </si>
  <si>
    <t xml:space="preserve">Acta de operativos y excel </t>
  </si>
  <si>
    <t>Se Realizaron 28 operativos de inspección, vigilancia y control en materia de integridad del espacio público en la localidad  de san cristobal</t>
  </si>
  <si>
    <t>Acta de operativos</t>
  </si>
  <si>
    <t>Se Realizaron 23 operativos de inspección, vigilancia y control en materia de integridad del espacio público en la localidad  de san cristobal</t>
  </si>
  <si>
    <t>Acta de operativos y soportes de realizacion del mismo</t>
  </si>
  <si>
    <t>15</t>
  </si>
  <si>
    <t>Realizar 300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</si>
  <si>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</si>
  <si>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</si>
  <si>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</si>
  <si>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66 operativos de inspección, vigilancia y control en materia de actividad económica</t>
  </si>
  <si>
    <t>se Realizaron 123 operativos de inspección, vigilancia y control en materia de actividad económica en la localidad de san cristobal</t>
  </si>
  <si>
    <t>se Realizaron 48 operativos de inspección, vigilancia y control en materia de actividad económica en la localidad de san cristobal</t>
  </si>
  <si>
    <t>se Realizaron 62 operativos de inspección, vigilancia y control en materia de actividad económica en la localidad de san cristobal</t>
  </si>
  <si>
    <t>16</t>
  </si>
  <si>
    <t>Realizar 40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</si>
  <si>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</si>
  <si>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</si>
  <si>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</si>
  <si>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Se realizaron 16 operativos de inspección, vigilancia y control para dar cumplimiento a los fallos de cerros orientales</t>
  </si>
  <si>
    <t>Se Realizaron 17 operativos de inspección, vigilancia y control para dar cumplimiento a los fallos de cerros orientales en los poligonos de monitoreo</t>
  </si>
  <si>
    <t>Se Realizaron 16 operativos de inspección, vigilancia y control para dar cumplimiento a los fallos de cerros orientales en los poligonos de monitoreo</t>
  </si>
  <si>
    <t>Se Realizaron 29 operativos de inspección, vigilancia y control para dar cumplimiento a los fallos de cerros orientales en los poligonos de monitoreo</t>
  </si>
  <si>
    <t>17</t>
  </si>
  <si>
    <t>Realizar 58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</si>
  <si>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</si>
  <si>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</si>
  <si>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</si>
  <si>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4 operativos de inspección, vigilancia y control en materia de actividad ambiental</t>
  </si>
  <si>
    <t xml:space="preserve">se Realizaron 21 operativos de inspección, vigilancia y control en materia de actividad ambiental,en la localidad de san cristobal </t>
  </si>
  <si>
    <t xml:space="preserve">se Realizaron 4 operativos de inspección, vigilancia y control en materia de actividad ambiental,en la localidad de san cristobal </t>
  </si>
  <si>
    <t xml:space="preserve">se Realizaron 32 operativos de inspección, vigilancia y control en materia de actividad ambiental,en la localidad de san cristobal </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</si>
  <si>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</si>
  <si>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</si>
  <si>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</si>
  <si>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</si>
  <si>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</si>
  <si>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</si>
  <si>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</si>
  <si>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</si>
  <si>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</si>
  <si>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</si>
  <si>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</si>
  <si>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</si>
  <si>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</si>
  <si>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</si>
  <si>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</si>
  <si>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</si>
  <si>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La calificación se otorga teniendo en cuenta los siguientes parámetros: 
*Inspección ambiental ( ponderación 60%): Obtuvo una calificación del 99% inspección realizada el 26-06-24 
*Indicadores agua, energía ( ponderación 20%): Reporte hasta mayo  
* Reporte consumo de papel ( ponderación 10%): Reporte hasta mayo  
*Reporte ciclistas ( ponderación 10%):   Reporte hasta junio</t>
  </si>
  <si>
    <t>Reporte meta ambiental</t>
  </si>
  <si>
    <t>La calificación se otorga teniendo en cuenta los siguientes parámetros:  
*Inspección ambiental ( ponderación 60%): obtuvo en inspección ambiental del 26 de noviembre de 2024  una calificación del 85%
*Indicadores agua, energía ( ponderación 20%): reportes de energía hasta el mes de noviembre  de 2024 y de agua hasta el mes de noviembre de 2024
* Reporte consumo de papel ( ponderación 10%):  reporte hasta el mes de noviembre de 2024
*Reporte ciclistas ( ponderación 10%):  reporte hasta el mes de noviembre de 2024</t>
  </si>
  <si>
    <t xml:space="preserve">Reporte Meta ambiental de la OAP </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</si>
  <si>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</si>
  <si>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</si>
  <si>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</si>
  <si>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</si>
  <si>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</si>
  <si>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</si>
  <si>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</si>
  <si>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</si>
  <si>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</si>
  <si>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Al corte del primer trimestre no se tenian acciones de mejora pendientes por trabajar , se tiene 1 en revision , cero pendientes </t>
  </si>
  <si>
    <t>Reporte MIMEC</t>
  </si>
  <si>
    <t xml:space="preserve">La alcaldía local cuenta con 0 acciones de mejora vencidas de las 0 acciones de mejora abiertas, lo que representa una ejecución de la meta del 100%. </t>
  </si>
  <si>
    <t>Reporte MIMEC de la Oap</t>
  </si>
  <si>
    <t>Reporte MIMEC de la OAP</t>
  </si>
  <si>
    <t>La alcaldía local cuenta con 0 acciones de mejora vencidas , de las 4 abiertos los cuales representan  se estan trabajando realizando las actividades programadas ya formuladas y actualizadas</t>
  </si>
  <si>
    <t xml:space="preserve">reporte MIMEC de la Oficina Asesora de Planeacion </t>
  </si>
  <si>
    <t xml:space="preserve">Se obtuvo un cumplimiento del 100 % en el cumplimieto de la meta </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</si>
  <si>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</si>
  <si>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</si>
  <si>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</si>
  <si>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</si>
  <si>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</si>
  <si>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</si>
  <si>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</si>
  <si>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</si>
  <si>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</si>
  <si>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No. de requisitos de la Resolución 1519 de 2020 de MINTIC de publicación de la información en la página web cumplidos</t>
  </si>
  <si>
    <t>Reporte Oficina Asesora de Comunicaciones</t>
  </si>
  <si>
    <t>Reporte de actualización de la información en la página web de la alcaldía local de la OAC</t>
  </si>
  <si>
    <t>Radicado No 20241400319663</t>
  </si>
  <si>
    <t>Reporte de actualización de la información en la página web de la alcaldía local de la OAC , Segun matriz de revision y cumplimiento de la ley 1712-2014 y No. de requisitos de la Resolución 1519 de 2020 de MINTIC</t>
  </si>
  <si>
    <t>Radicado No. 20251400005553
Fecha: 09-01-2025
de la 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</si>
  <si>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</si>
  <si>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</si>
  <si>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</si>
  <si>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</si>
  <si>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</si>
  <si>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</si>
  <si>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</si>
  <si>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meta no programada</t>
  </si>
  <si>
    <t xml:space="preserve">Capacitacion del dia 16 de septiembre de 2024 en la Alcaldia de San Cristobal </t>
  </si>
  <si>
    <t xml:space="preserve">Listado de asistencia </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</si>
  <si>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</si>
  <si>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</si>
  <si>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</si>
  <si>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</si>
  <si>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</si>
  <si>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La alcaldia realizo la actividad programada para el periodo</t>
  </si>
  <si>
    <t>Listado de asistencia y PPT</t>
  </si>
  <si>
    <t xml:space="preserve">La alcaldia cumplio con la meta programada para el periodo </t>
  </si>
  <si>
    <t xml:space="preserve">Listado de asistencia y  demas soportes </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</si>
  <si>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</si>
  <si>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</si>
  <si>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</si>
  <si>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</si>
  <si>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</si>
  <si>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</si>
  <si>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</si>
  <si>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</si>
  <si>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</si>
  <si>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</si>
  <si>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Subsecretaria de Gestión Institucional - Proceso Servicio de Atención a la Ciudadanía</t>
  </si>
  <si>
    <t>Se dieron respuesta al 100% de los requerimientos ciudadanos asignados a la Alcaldía Local con corte a 31 de diciembre de 2023 tipificadas y registradas como Derechos de Petición en el aplicativo Bogotá te Escucha y gestor documental ORFEO.</t>
  </si>
  <si>
    <t>Memorando SGI 20244600114073</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</si>
  <si>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</si>
  <si>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</si>
  <si>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</si>
  <si>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</si>
  <si>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</si>
  <si>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</si>
  <si>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</si>
  <si>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 xml:space="preserve">
Gestionar oportunamente 225 requerimientos  que se tipifican como derecho de petición ciudadano en los aplicativos Bogotá Te Escucha y  ORFEO, que  fueron asignados a la Alcaldía Local durante la vigencia 2024.</t>
  </si>
  <si>
    <t xml:space="preserve">Reporte de orfeo </t>
  </si>
  <si>
    <t>La alcaldia local dio respuesta a 267 requerimientos de los 296 instaurados</t>
  </si>
  <si>
    <t>Respuesta requerimientos ciudadanos radicado No. 20244600214423</t>
  </si>
  <si>
    <t>Rad No 20244600316223 de la Oficina de atencion a la ciudadania</t>
  </si>
  <si>
    <t xml:space="preserve">La dependencia atendio 120 requerimientos ciudadanos de los 133 que fueron instaurados durante el periodo </t>
  </si>
  <si>
    <t xml:space="preserve">segun Radicado No. 20254600001173
Fecha: 03-01-202 de la Oficina de atencion al ciudadano </t>
  </si>
  <si>
    <t>Total metas transversales (20%)</t>
  </si>
  <si>
    <t xml:space="preserve">Total plan de gestión </t>
  </si>
  <si>
    <t>58,70% de cumplimiento de la meta programada para la vigencia 2024</t>
  </si>
  <si>
    <t>58,84% de cumplimiento de la meta programada para la vigencia 2024</t>
  </si>
  <si>
    <t>74,07% de cumplimiento de la meta programada para la vigencia 2024</t>
  </si>
  <si>
    <t xml:space="preserve">Se obtuvo un cumplimiento del 88,46 % en el cumplimieto de la meta </t>
  </si>
  <si>
    <t xml:space="preserve">Para el cuarto  trimestre de la vigencia 2024, el Plan de Gestión de la Alcaldía Local alcanzó un nivel de desempeño del 92,65% y del 92,32% acumulado para la vigencia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</si>
</sst>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0000"/>
      <name val="Calibri Light"/>
      <family val="2"/>
      <scheme val="major"/>
    </font>
    <font>
      <b/>
      <sz val="11"/>
      <color rgb="FF000000"/>
      <name val="Calibri Light"/>
      <family val="2"/>
      <scheme val="major"/>
    </font>
    <font>
      <sz val="11"/>
      <color rgb="FF0070C0"/>
      <name val="Calibri Light"/>
      <family val="2"/>
    </font>
    <font>
      <b/>
      <u/>
      <sz val="11"/>
      <color theme="1"/>
      <name val="Calibri Light"/>
      <family val="2"/>
      <scheme val="major"/>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5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1" fontId="5" fillId="9" borderId="1" xfId="1" applyNumberFormat="1" applyFont="1" applyFill="1" applyBorder="1" applyAlignment="1">
      <alignment horizontal="center"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4" fontId="1" fillId="9" borderId="1" xfId="0" applyNumberFormat="1" applyFont="1" applyFill="1" applyBorder="1" applyAlignment="1">
      <alignment horizontal="center" vertical="center" wrapText="1"/>
    </xf>
    <xf numFmtId="9" fontId="7" fillId="3" borderId="1" xfId="1" applyFont="1" applyFill="1" applyBorder="1" applyAlignment="1">
      <alignment horizontal="center" vertical="center" wrapText="1"/>
    </xf>
    <xf numFmtId="9" fontId="7" fillId="3" borderId="1" xfId="1" applyFont="1" applyFill="1" applyBorder="1" applyAlignment="1">
      <alignment vertical="center" wrapText="1"/>
    </xf>
    <xf numFmtId="9" fontId="1" fillId="0" borderId="1" xfId="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7" fillId="3" borderId="1" xfId="1" applyFont="1" applyFill="1" applyBorder="1" applyAlignment="1">
      <alignment horizontal="center" wrapText="1"/>
    </xf>
    <xf numFmtId="9" fontId="5" fillId="0" borderId="1" xfId="1" applyFont="1" applyBorder="1" applyAlignment="1">
      <alignment horizontal="center" vertic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8" borderId="1" xfId="1" applyNumberFormat="1" applyFont="1" applyFill="1" applyBorder="1" applyAlignment="1">
      <alignment horizontal="center" vertical="center" wrapText="1"/>
    </xf>
    <xf numFmtId="10" fontId="1" fillId="0" borderId="1" xfId="1"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10" fontId="7" fillId="3" borderId="1" xfId="1" applyNumberFormat="1" applyFont="1" applyFill="1" applyBorder="1" applyAlignment="1">
      <alignment horizontal="center" vertical="center" wrapText="1"/>
    </xf>
    <xf numFmtId="0" fontId="15" fillId="0" borderId="1" xfId="0" applyFont="1" applyBorder="1" applyAlignment="1">
      <alignment horizontal="center" vertical="center" wrapText="1"/>
    </xf>
    <xf numFmtId="9" fontId="15" fillId="0" borderId="11" xfId="1" applyFont="1" applyBorder="1" applyAlignment="1">
      <alignment horizontal="center" vertical="center" wrapText="1"/>
    </xf>
    <xf numFmtId="10" fontId="15" fillId="0" borderId="10" xfId="1" applyNumberFormat="1" applyFont="1" applyBorder="1" applyAlignment="1">
      <alignment horizontal="center" vertical="center" wrapText="1"/>
    </xf>
    <xf numFmtId="0" fontId="15" fillId="0" borderId="10" xfId="0" applyFont="1" applyBorder="1" applyAlignment="1">
      <alignment horizontal="center" vertical="center" wrapText="1"/>
    </xf>
    <xf numFmtId="10" fontId="15" fillId="0" borderId="10" xfId="0" applyNumberFormat="1" applyFont="1" applyBorder="1" applyAlignment="1">
      <alignment horizontal="center" vertical="center" wrapText="1"/>
    </xf>
    <xf numFmtId="9" fontId="15" fillId="0" borderId="10" xfId="1" applyFont="1" applyBorder="1" applyAlignment="1">
      <alignment horizontal="center" vertical="center" wrapText="1"/>
    </xf>
    <xf numFmtId="0" fontId="15"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left" vertical="center" wrapText="1"/>
    </xf>
    <xf numFmtId="9" fontId="5" fillId="0" borderId="11" xfId="0" applyNumberFormat="1" applyFont="1" applyBorder="1" applyAlignment="1">
      <alignment horizontal="left" vertical="center" wrapText="1"/>
    </xf>
    <xf numFmtId="0" fontId="5" fillId="0" borderId="12" xfId="0" applyFont="1" applyBorder="1" applyAlignment="1">
      <alignment horizontal="center" vertical="center" wrapText="1"/>
    </xf>
    <xf numFmtId="9" fontId="5" fillId="0" borderId="12" xfId="1" applyFont="1" applyBorder="1" applyAlignment="1">
      <alignment horizontal="center" vertical="center" wrapText="1"/>
    </xf>
    <xf numFmtId="0" fontId="5" fillId="0" borderId="1" xfId="0" applyFont="1" applyBorder="1" applyAlignment="1">
      <alignment horizontal="left" vertical="center" wrapText="1"/>
    </xf>
    <xf numFmtId="0" fontId="5" fillId="9" borderId="1"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3" xfId="0" applyFont="1" applyFill="1" applyBorder="1" applyAlignment="1">
      <alignment horizontal="justify" vertical="center" wrapText="1"/>
    </xf>
    <xf numFmtId="9" fontId="5" fillId="0" borderId="12" xfId="1" applyFont="1" applyFill="1" applyBorder="1" applyAlignment="1">
      <alignment horizontal="center" vertical="center" wrapText="1"/>
    </xf>
    <xf numFmtId="9" fontId="5" fillId="0" borderId="1" xfId="1" applyFont="1" applyFill="1" applyBorder="1" applyAlignment="1">
      <alignment horizontal="center" vertical="center" wrapText="1"/>
    </xf>
    <xf numFmtId="10" fontId="5" fillId="9" borderId="11" xfId="0" applyNumberFormat="1" applyFont="1" applyFill="1" applyBorder="1" applyAlignment="1">
      <alignment horizontal="center" vertical="center" wrapText="1"/>
    </xf>
    <xf numFmtId="9" fontId="5" fillId="9" borderId="10" xfId="0" applyNumberFormat="1" applyFont="1" applyFill="1" applyBorder="1" applyAlignment="1">
      <alignment horizontal="center" vertical="center" wrapText="1"/>
    </xf>
    <xf numFmtId="10" fontId="5" fillId="9" borderId="10" xfId="0" applyNumberFormat="1" applyFont="1" applyFill="1" applyBorder="1" applyAlignment="1">
      <alignment horizontal="center" vertical="center" wrapText="1"/>
    </xf>
    <xf numFmtId="0" fontId="5" fillId="9" borderId="10" xfId="0" applyFont="1" applyFill="1" applyBorder="1" applyAlignment="1">
      <alignment horizontal="justify" vertical="center" wrapText="1"/>
    </xf>
    <xf numFmtId="0" fontId="5" fillId="9" borderId="11" xfId="0" applyFont="1" applyFill="1" applyBorder="1" applyAlignment="1">
      <alignment horizontal="center" vertical="center" wrapText="1"/>
    </xf>
    <xf numFmtId="0" fontId="5" fillId="9" borderId="10" xfId="0" applyFont="1" applyFill="1" applyBorder="1" applyAlignment="1">
      <alignment horizontal="center" vertical="center" wrapText="1"/>
    </xf>
    <xf numFmtId="9" fontId="5" fillId="9" borderId="11" xfId="0" applyNumberFormat="1" applyFont="1" applyFill="1" applyBorder="1" applyAlignment="1">
      <alignment horizontal="center" vertical="center" wrapText="1"/>
    </xf>
    <xf numFmtId="0" fontId="3" fillId="0" borderId="1" xfId="0" applyFont="1" applyBorder="1" applyAlignment="1">
      <alignment horizontal="justify" vertical="center" wrapText="1"/>
    </xf>
    <xf numFmtId="0" fontId="17" fillId="0" borderId="1" xfId="0" applyFont="1" applyBorder="1" applyAlignment="1">
      <alignment horizontal="left" vertical="center" wrapText="1"/>
    </xf>
    <xf numFmtId="0" fontId="17" fillId="0" borderId="11" xfId="0" applyFont="1" applyBorder="1" applyAlignment="1">
      <alignment horizontal="left" vertical="center" wrapText="1"/>
    </xf>
    <xf numFmtId="0" fontId="17" fillId="0" borderId="8" xfId="0" applyFont="1" applyBorder="1" applyAlignment="1">
      <alignment horizontal="left" vertical="center" wrapText="1"/>
    </xf>
    <xf numFmtId="10" fontId="1" fillId="0" borderId="1" xfId="1" applyNumberFormat="1" applyFont="1" applyBorder="1" applyAlignment="1">
      <alignment horizontal="justify" vertical="center" wrapText="1"/>
    </xf>
    <xf numFmtId="0" fontId="1" fillId="9" borderId="1" xfId="0" applyFont="1" applyFill="1" applyBorder="1" applyAlignment="1">
      <alignment horizontal="justify" vertical="center" wrapText="1"/>
    </xf>
    <xf numFmtId="1" fontId="5" fillId="9" borderId="1" xfId="1" applyNumberFormat="1" applyFont="1" applyFill="1" applyBorder="1" applyAlignment="1">
      <alignment horizontal="justify" vertical="center" wrapText="1"/>
    </xf>
    <xf numFmtId="164" fontId="7" fillId="3" borderId="1" xfId="1" applyNumberFormat="1" applyFont="1" applyFill="1" applyBorder="1" applyAlignment="1">
      <alignment wrapText="1"/>
    </xf>
    <xf numFmtId="164" fontId="1" fillId="0" borderId="1" xfId="1" applyNumberFormat="1" applyFont="1" applyBorder="1" applyAlignment="1">
      <alignment horizontal="justify" vertical="center" wrapText="1"/>
    </xf>
    <xf numFmtId="164" fontId="5" fillId="9" borderId="1" xfId="0" applyNumberFormat="1" applyFont="1" applyFill="1" applyBorder="1" applyAlignment="1">
      <alignment horizontal="justify" vertical="center" wrapText="1"/>
    </xf>
    <xf numFmtId="10" fontId="9" fillId="2" borderId="1" xfId="0" applyNumberFormat="1" applyFont="1" applyFill="1" applyBorder="1" applyAlignment="1">
      <alignment wrapText="1"/>
    </xf>
    <xf numFmtId="164" fontId="1" fillId="9" borderId="1" xfId="0" applyNumberFormat="1" applyFont="1" applyFill="1" applyBorder="1" applyAlignment="1">
      <alignment horizontal="center" vertical="center" wrapText="1"/>
    </xf>
    <xf numFmtId="1" fontId="15" fillId="0" borderId="10" xfId="0" applyNumberFormat="1" applyFont="1" applyBorder="1" applyAlignment="1">
      <alignment horizontal="center" vertical="center" wrapText="1"/>
    </xf>
    <xf numFmtId="10" fontId="7" fillId="3" borderId="1" xfId="1" applyNumberFormat="1" applyFont="1" applyFill="1" applyBorder="1" applyAlignment="1">
      <alignment wrapText="1"/>
    </xf>
    <xf numFmtId="164" fontId="1" fillId="0" borderId="1" xfId="0" applyNumberFormat="1" applyFont="1" applyBorder="1" applyAlignment="1">
      <alignment horizontal="center" vertical="center" wrapText="1"/>
    </xf>
    <xf numFmtId="164" fontId="15" fillId="0" borderId="10" xfId="1" applyNumberFormat="1" applyFont="1" applyBorder="1" applyAlignment="1">
      <alignment horizontal="center" vertical="center" wrapText="1"/>
    </xf>
    <xf numFmtId="164" fontId="1" fillId="0" borderId="1" xfId="0" applyNumberFormat="1" applyFont="1" applyBorder="1" applyAlignment="1">
      <alignment horizontal="justify" vertical="center" wrapText="1"/>
    </xf>
    <xf numFmtId="9" fontId="15" fillId="0" borderId="1" xfId="0" applyNumberFormat="1" applyFont="1" applyBorder="1" applyAlignment="1">
      <alignment horizontal="center" vertical="center" wrapText="1"/>
    </xf>
    <xf numFmtId="10" fontId="1" fillId="9" borderId="1" xfId="1" applyNumberFormat="1" applyFont="1" applyFill="1" applyBorder="1" applyAlignment="1">
      <alignment horizontal="justify" vertical="center" wrapText="1"/>
    </xf>
    <xf numFmtId="49" fontId="1" fillId="9" borderId="1" xfId="0" applyNumberFormat="1"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1" fillId="9" borderId="1" xfId="0" applyFont="1" applyFill="1" applyBorder="1" applyAlignment="1">
      <alignment horizontal="left" vertical="center" wrapText="1"/>
    </xf>
    <xf numFmtId="164" fontId="1" fillId="10" borderId="1" xfId="0" applyNumberFormat="1" applyFont="1" applyFill="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41"/>
  <sheetViews>
    <sheetView tabSelected="1" topLeftCell="A5" zoomScale="60" zoomScaleNormal="60" workbookViewId="0">
      <selection activeCell="P15" sqref="P15"/>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60.7109375" style="1" hidden="1" customWidth="1"/>
    <col min="26"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customWidth="1"/>
    <col min="39" max="39" width="16.5703125" style="1" customWidth="1"/>
    <col min="40" max="40" width="34.85546875" style="1" customWidth="1"/>
    <col min="41" max="41" width="16.5703125" style="1" customWidth="1"/>
    <col min="42" max="43" width="16.5703125" style="58" customWidth="1"/>
    <col min="44" max="44" width="21.5703125" style="65" customWidth="1"/>
    <col min="45" max="45" width="39.42578125" style="1" customWidth="1"/>
    <col min="46" max="16384" width="10.85546875" style="1"/>
  </cols>
  <sheetData>
    <row r="1" spans="1:45" s="32" customFormat="1" ht="70.5" customHeight="1" x14ac:dyDescent="0.25">
      <c r="A1" s="143" t="s">
        <v>0</v>
      </c>
      <c r="B1" s="144"/>
      <c r="C1" s="144"/>
      <c r="D1" s="144"/>
      <c r="E1" s="144"/>
      <c r="F1" s="144"/>
      <c r="G1" s="144"/>
      <c r="H1" s="144"/>
      <c r="I1" s="144"/>
      <c r="J1" s="144"/>
      <c r="K1" s="144"/>
      <c r="L1" s="145" t="s">
        <v>1</v>
      </c>
      <c r="M1" s="145"/>
      <c r="N1" s="145"/>
      <c r="O1" s="145"/>
      <c r="P1" s="145"/>
      <c r="AP1" s="49"/>
      <c r="AQ1" s="49"/>
      <c r="AR1" s="59"/>
    </row>
    <row r="2" spans="1:45" s="34" customFormat="1" ht="23.45" customHeight="1" x14ac:dyDescent="0.25">
      <c r="A2" s="147" t="s">
        <v>2</v>
      </c>
      <c r="B2" s="148"/>
      <c r="C2" s="148"/>
      <c r="D2" s="148"/>
      <c r="E2" s="148"/>
      <c r="F2" s="148"/>
      <c r="G2" s="148"/>
      <c r="H2" s="148"/>
      <c r="I2" s="148"/>
      <c r="J2" s="148"/>
      <c r="K2" s="148"/>
      <c r="L2" s="33"/>
      <c r="M2" s="33"/>
      <c r="N2" s="33"/>
      <c r="O2" s="33"/>
      <c r="P2" s="33"/>
      <c r="AP2" s="50"/>
      <c r="AQ2" s="50"/>
      <c r="AR2" s="60"/>
    </row>
    <row r="3" spans="1:45" s="32" customFormat="1" x14ac:dyDescent="0.25">
      <c r="AP3" s="49"/>
      <c r="AQ3" s="49"/>
      <c r="AR3" s="59"/>
    </row>
    <row r="4" spans="1:45" s="32" customFormat="1" ht="29.1" customHeight="1" x14ac:dyDescent="0.25">
      <c r="F4" s="149" t="s">
        <v>3</v>
      </c>
      <c r="G4" s="150"/>
      <c r="H4" s="150"/>
      <c r="I4" s="150"/>
      <c r="J4" s="150"/>
      <c r="K4" s="151"/>
      <c r="AP4" s="49"/>
      <c r="AQ4" s="49"/>
      <c r="AR4" s="59"/>
    </row>
    <row r="5" spans="1:45" s="32" customFormat="1" ht="15" customHeight="1" x14ac:dyDescent="0.25">
      <c r="F5" s="2" t="s">
        <v>4</v>
      </c>
      <c r="G5" s="2" t="s">
        <v>5</v>
      </c>
      <c r="H5" s="149" t="s">
        <v>6</v>
      </c>
      <c r="I5" s="150"/>
      <c r="J5" s="150"/>
      <c r="K5" s="151"/>
      <c r="AP5" s="49"/>
      <c r="AQ5" s="49"/>
      <c r="AR5" s="59"/>
    </row>
    <row r="6" spans="1:45" s="32" customFormat="1" x14ac:dyDescent="0.25">
      <c r="F6" s="31">
        <v>1</v>
      </c>
      <c r="G6" s="45" t="s">
        <v>7</v>
      </c>
      <c r="H6" s="152" t="s">
        <v>8</v>
      </c>
      <c r="I6" s="153"/>
      <c r="J6" s="153"/>
      <c r="K6" s="153"/>
      <c r="AP6" s="49"/>
      <c r="AQ6" s="49"/>
      <c r="AR6" s="59"/>
    </row>
    <row r="7" spans="1:45" s="32" customFormat="1" ht="52.5" customHeight="1" x14ac:dyDescent="0.25">
      <c r="F7" s="31">
        <v>2</v>
      </c>
      <c r="G7" s="31" t="s">
        <v>9</v>
      </c>
      <c r="H7" s="153" t="s">
        <v>10</v>
      </c>
      <c r="I7" s="153"/>
      <c r="J7" s="153"/>
      <c r="K7" s="153"/>
      <c r="AP7" s="49"/>
      <c r="AQ7" s="49"/>
      <c r="AR7" s="59"/>
    </row>
    <row r="8" spans="1:45" s="32" customFormat="1" ht="50.25" customHeight="1" x14ac:dyDescent="0.25">
      <c r="F8" s="31">
        <v>3</v>
      </c>
      <c r="G8" s="31" t="s">
        <v>11</v>
      </c>
      <c r="H8" s="153" t="s">
        <v>12</v>
      </c>
      <c r="I8" s="153"/>
      <c r="J8" s="153"/>
      <c r="K8" s="153"/>
      <c r="AP8" s="49"/>
      <c r="AQ8" s="49"/>
      <c r="AR8" s="59"/>
    </row>
    <row r="9" spans="1:45" s="32" customFormat="1" ht="50.25" customHeight="1" x14ac:dyDescent="0.25">
      <c r="F9" s="31">
        <v>4</v>
      </c>
      <c r="G9" s="31" t="s">
        <v>13</v>
      </c>
      <c r="H9" s="154" t="s">
        <v>14</v>
      </c>
      <c r="I9" s="154"/>
      <c r="J9" s="154"/>
      <c r="K9" s="154"/>
      <c r="AP9" s="49"/>
      <c r="AQ9" s="49"/>
      <c r="AR9" s="59"/>
    </row>
    <row r="10" spans="1:45" s="32" customFormat="1" ht="50.25" customHeight="1" x14ac:dyDescent="0.25">
      <c r="F10" s="31">
        <v>5</v>
      </c>
      <c r="G10" s="31" t="s">
        <v>15</v>
      </c>
      <c r="H10" s="144" t="s">
        <v>364</v>
      </c>
      <c r="I10" s="144"/>
      <c r="J10" s="144"/>
      <c r="K10" s="144"/>
      <c r="AP10" s="49"/>
      <c r="AQ10" s="49"/>
      <c r="AR10" s="59"/>
    </row>
    <row r="11" spans="1:45" s="32" customFormat="1" x14ac:dyDescent="0.25">
      <c r="AP11" s="49"/>
      <c r="AQ11" s="49"/>
      <c r="AR11" s="59"/>
    </row>
    <row r="12" spans="1:45" ht="14.45" customHeight="1" x14ac:dyDescent="0.25">
      <c r="A12" s="130" t="s">
        <v>16</v>
      </c>
      <c r="B12" s="130"/>
      <c r="C12" s="130" t="s">
        <v>17</v>
      </c>
      <c r="D12" s="130" t="s">
        <v>18</v>
      </c>
      <c r="E12" s="130"/>
      <c r="F12" s="130"/>
      <c r="G12" s="146" t="s">
        <v>19</v>
      </c>
      <c r="H12" s="146"/>
      <c r="I12" s="146"/>
      <c r="J12" s="146"/>
      <c r="K12" s="146"/>
      <c r="L12" s="146"/>
      <c r="M12" s="146"/>
      <c r="N12" s="146"/>
      <c r="O12" s="146"/>
      <c r="P12" s="146"/>
      <c r="Q12" s="146"/>
      <c r="R12" s="130" t="s">
        <v>20</v>
      </c>
      <c r="S12" s="130"/>
      <c r="T12" s="130"/>
      <c r="U12" s="130"/>
      <c r="V12" s="131" t="s">
        <v>21</v>
      </c>
      <c r="W12" s="132"/>
      <c r="X12" s="132"/>
      <c r="Y12" s="132"/>
      <c r="Z12" s="133"/>
      <c r="AA12" s="137" t="s">
        <v>22</v>
      </c>
      <c r="AB12" s="138"/>
      <c r="AC12" s="138"/>
      <c r="AD12" s="138"/>
      <c r="AE12" s="139"/>
      <c r="AF12" s="112" t="s">
        <v>23</v>
      </c>
      <c r="AG12" s="113"/>
      <c r="AH12" s="113"/>
      <c r="AI12" s="113"/>
      <c r="AJ12" s="114"/>
      <c r="AK12" s="118" t="s">
        <v>24</v>
      </c>
      <c r="AL12" s="119"/>
      <c r="AM12" s="119"/>
      <c r="AN12" s="119"/>
      <c r="AO12" s="120"/>
      <c r="AP12" s="124" t="s">
        <v>25</v>
      </c>
      <c r="AQ12" s="125"/>
      <c r="AR12" s="125"/>
      <c r="AS12" s="126"/>
    </row>
    <row r="13" spans="1:45" ht="14.45" customHeight="1" x14ac:dyDescent="0.25">
      <c r="A13" s="130"/>
      <c r="B13" s="130"/>
      <c r="C13" s="130"/>
      <c r="D13" s="130"/>
      <c r="E13" s="130"/>
      <c r="F13" s="130"/>
      <c r="G13" s="146"/>
      <c r="H13" s="146"/>
      <c r="I13" s="146"/>
      <c r="J13" s="146"/>
      <c r="K13" s="146"/>
      <c r="L13" s="146"/>
      <c r="M13" s="146"/>
      <c r="N13" s="146"/>
      <c r="O13" s="146"/>
      <c r="P13" s="146"/>
      <c r="Q13" s="146"/>
      <c r="R13" s="130"/>
      <c r="S13" s="130"/>
      <c r="T13" s="130"/>
      <c r="U13" s="130"/>
      <c r="V13" s="134"/>
      <c r="W13" s="135"/>
      <c r="X13" s="135"/>
      <c r="Y13" s="135"/>
      <c r="Z13" s="136"/>
      <c r="AA13" s="140"/>
      <c r="AB13" s="141"/>
      <c r="AC13" s="141"/>
      <c r="AD13" s="141"/>
      <c r="AE13" s="142"/>
      <c r="AF13" s="115"/>
      <c r="AG13" s="116"/>
      <c r="AH13" s="116"/>
      <c r="AI13" s="116"/>
      <c r="AJ13" s="117"/>
      <c r="AK13" s="121"/>
      <c r="AL13" s="122"/>
      <c r="AM13" s="122"/>
      <c r="AN13" s="122"/>
      <c r="AO13" s="123"/>
      <c r="AP13" s="127"/>
      <c r="AQ13" s="128"/>
      <c r="AR13" s="128"/>
      <c r="AS13" s="129"/>
    </row>
    <row r="14" spans="1:45" ht="45" x14ac:dyDescent="0.25">
      <c r="A14" s="2" t="s">
        <v>26</v>
      </c>
      <c r="B14" s="2" t="s">
        <v>27</v>
      </c>
      <c r="C14" s="130"/>
      <c r="D14" s="2" t="s">
        <v>28</v>
      </c>
      <c r="E14" s="2" t="s">
        <v>29</v>
      </c>
      <c r="F14" s="2" t="s">
        <v>30</v>
      </c>
      <c r="G14" s="15" t="s">
        <v>31</v>
      </c>
      <c r="H14" s="15" t="s">
        <v>32</v>
      </c>
      <c r="I14" s="15" t="s">
        <v>33</v>
      </c>
      <c r="J14" s="15" t="s">
        <v>34</v>
      </c>
      <c r="K14" s="15" t="s">
        <v>35</v>
      </c>
      <c r="L14" s="15" t="s">
        <v>36</v>
      </c>
      <c r="M14" s="15" t="s">
        <v>37</v>
      </c>
      <c r="N14" s="15" t="s">
        <v>38</v>
      </c>
      <c r="O14" s="15" t="s">
        <v>39</v>
      </c>
      <c r="P14" s="15" t="s">
        <v>40</v>
      </c>
      <c r="Q14" s="15" t="s">
        <v>41</v>
      </c>
      <c r="R14" s="2" t="s">
        <v>42</v>
      </c>
      <c r="S14" s="2" t="s">
        <v>43</v>
      </c>
      <c r="T14" s="2" t="s">
        <v>44</v>
      </c>
      <c r="U14" s="2" t="s">
        <v>45</v>
      </c>
      <c r="V14" s="3" t="s">
        <v>46</v>
      </c>
      <c r="W14" s="3" t="s">
        <v>47</v>
      </c>
      <c r="X14" s="3" t="s">
        <v>48</v>
      </c>
      <c r="Y14" s="3" t="s">
        <v>49</v>
      </c>
      <c r="Z14" s="3" t="s">
        <v>50</v>
      </c>
      <c r="AA14" s="18" t="s">
        <v>46</v>
      </c>
      <c r="AB14" s="18" t="s">
        <v>47</v>
      </c>
      <c r="AC14" s="18" t="s">
        <v>48</v>
      </c>
      <c r="AD14" s="18" t="s">
        <v>49</v>
      </c>
      <c r="AE14" s="18" t="s">
        <v>50</v>
      </c>
      <c r="AF14" s="19" t="s">
        <v>46</v>
      </c>
      <c r="AG14" s="19" t="s">
        <v>47</v>
      </c>
      <c r="AH14" s="19" t="s">
        <v>48</v>
      </c>
      <c r="AI14" s="19" t="s">
        <v>49</v>
      </c>
      <c r="AJ14" s="19" t="s">
        <v>50</v>
      </c>
      <c r="AK14" s="20" t="s">
        <v>46</v>
      </c>
      <c r="AL14" s="20" t="s">
        <v>47</v>
      </c>
      <c r="AM14" s="20" t="s">
        <v>48</v>
      </c>
      <c r="AN14" s="20" t="s">
        <v>49</v>
      </c>
      <c r="AO14" s="20" t="s">
        <v>50</v>
      </c>
      <c r="AP14" s="4" t="s">
        <v>46</v>
      </c>
      <c r="AQ14" s="4" t="s">
        <v>47</v>
      </c>
      <c r="AR14" s="61" t="s">
        <v>48</v>
      </c>
      <c r="AS14" s="4" t="s">
        <v>49</v>
      </c>
    </row>
    <row r="15" spans="1:45" s="25" customFormat="1" ht="90.75" customHeight="1" x14ac:dyDescent="0.25">
      <c r="A15" s="17">
        <v>4</v>
      </c>
      <c r="B15" s="16" t="s">
        <v>51</v>
      </c>
      <c r="C15" s="16" t="s">
        <v>52</v>
      </c>
      <c r="D15" s="48" t="s">
        <v>53</v>
      </c>
      <c r="E15" s="16" t="s">
        <v>54</v>
      </c>
      <c r="F15" s="16" t="s">
        <v>55</v>
      </c>
      <c r="G15" s="16" t="s">
        <v>56</v>
      </c>
      <c r="H15" s="16" t="s">
        <v>57</v>
      </c>
      <c r="I15" s="27" t="s">
        <v>58</v>
      </c>
      <c r="J15" s="16" t="s">
        <v>59</v>
      </c>
      <c r="K15" s="16" t="s">
        <v>60</v>
      </c>
      <c r="L15" s="28">
        <v>0</v>
      </c>
      <c r="M15" s="28">
        <v>0</v>
      </c>
      <c r="N15" s="28">
        <v>0</v>
      </c>
      <c r="O15" s="28">
        <v>0.75</v>
      </c>
      <c r="P15" s="28">
        <v>0.75</v>
      </c>
      <c r="Q15" s="16" t="s">
        <v>61</v>
      </c>
      <c r="R15" s="16" t="s">
        <v>62</v>
      </c>
      <c r="S15" s="16" t="s">
        <v>63</v>
      </c>
      <c r="T15" s="16" t="s">
        <v>64</v>
      </c>
      <c r="U15" s="16" t="s">
        <v>65</v>
      </c>
      <c r="V15" s="109">
        <v>0</v>
      </c>
      <c r="W15" s="67" t="s">
        <v>66</v>
      </c>
      <c r="X15" s="67" t="s">
        <v>66</v>
      </c>
      <c r="Y15" s="16" t="s">
        <v>67</v>
      </c>
      <c r="Z15" s="67" t="s">
        <v>66</v>
      </c>
      <c r="AA15" s="29">
        <f t="shared" ref="AA15:AA31" si="0">M15</f>
        <v>0</v>
      </c>
      <c r="AB15" s="16" t="s">
        <v>68</v>
      </c>
      <c r="AC15" s="96" t="s">
        <v>69</v>
      </c>
      <c r="AD15" s="16" t="s">
        <v>70</v>
      </c>
      <c r="AE15" s="16" t="s">
        <v>71</v>
      </c>
      <c r="AF15" s="29">
        <f t="shared" ref="AF15:AF31" si="1">N15</f>
        <v>0</v>
      </c>
      <c r="AG15" s="29" t="s">
        <v>66</v>
      </c>
      <c r="AH15" s="96" t="s">
        <v>69</v>
      </c>
      <c r="AI15" s="16" t="s">
        <v>72</v>
      </c>
      <c r="AJ15" s="16" t="s">
        <v>73</v>
      </c>
      <c r="AK15" s="29">
        <f t="shared" ref="AK15:AK31" si="2">O15</f>
        <v>0.75</v>
      </c>
      <c r="AL15" s="108">
        <v>0.86799999999999999</v>
      </c>
      <c r="AM15" s="110">
        <f>IF(AL15/AK15&gt;100%,100%,AL15/AK15)</f>
        <v>1</v>
      </c>
      <c r="AN15" s="16" t="s">
        <v>74</v>
      </c>
      <c r="AO15" s="16" t="s">
        <v>75</v>
      </c>
      <c r="AP15" s="48">
        <f t="shared" ref="AP15:AP31" si="3">P15</f>
        <v>0.75</v>
      </c>
      <c r="AQ15" s="103">
        <v>0.86799999999999999</v>
      </c>
      <c r="AR15" s="62">
        <f>IF(AQ15/AP15&gt;100%,100%,AQ15/AP15)</f>
        <v>1</v>
      </c>
      <c r="AS15" s="97" t="s">
        <v>76</v>
      </c>
    </row>
    <row r="16" spans="1:45" s="25" customFormat="1" ht="188.25" customHeight="1" x14ac:dyDescent="0.25">
      <c r="A16" s="17">
        <v>4</v>
      </c>
      <c r="B16" s="16" t="s">
        <v>51</v>
      </c>
      <c r="C16" s="16" t="s">
        <v>77</v>
      </c>
      <c r="D16" s="21" t="s">
        <v>78</v>
      </c>
      <c r="E16" s="16" t="s">
        <v>79</v>
      </c>
      <c r="F16" s="16" t="s">
        <v>55</v>
      </c>
      <c r="G16" s="16" t="s">
        <v>80</v>
      </c>
      <c r="H16" s="16" t="s">
        <v>81</v>
      </c>
      <c r="I16" s="16" t="s">
        <v>58</v>
      </c>
      <c r="J16" s="16" t="s">
        <v>59</v>
      </c>
      <c r="K16" s="16" t="s">
        <v>60</v>
      </c>
      <c r="L16" s="28">
        <v>0.14000000000000001</v>
      </c>
      <c r="M16" s="28">
        <v>0.27</v>
      </c>
      <c r="N16" s="28">
        <v>0.45</v>
      </c>
      <c r="O16" s="28">
        <v>0.65</v>
      </c>
      <c r="P16" s="28">
        <v>0.65</v>
      </c>
      <c r="Q16" s="16" t="s">
        <v>82</v>
      </c>
      <c r="R16" s="16" t="s">
        <v>83</v>
      </c>
      <c r="S16" s="16" t="s">
        <v>84</v>
      </c>
      <c r="T16" s="16" t="s">
        <v>64</v>
      </c>
      <c r="U16" s="16" t="s">
        <v>65</v>
      </c>
      <c r="V16" s="68">
        <v>0.14000000000000001</v>
      </c>
      <c r="W16" s="69">
        <v>0.35370000000000001</v>
      </c>
      <c r="X16" s="69">
        <f t="shared" ref="X16:X31" si="4">IF(W16/V16&gt;100%,100%,W16/V16)</f>
        <v>1</v>
      </c>
      <c r="Y16" s="16" t="s">
        <v>85</v>
      </c>
      <c r="Z16" s="70" t="s">
        <v>86</v>
      </c>
      <c r="AA16" s="29">
        <f t="shared" si="0"/>
        <v>0.27</v>
      </c>
      <c r="AB16" s="27">
        <v>0.53659999999999997</v>
      </c>
      <c r="AC16" s="96">
        <f t="shared" ref="AC16:AC31" si="5">IF(AB16/AA16&gt;100%,100%,AB16/AA16)</f>
        <v>1</v>
      </c>
      <c r="AD16" s="97" t="s">
        <v>87</v>
      </c>
      <c r="AE16" s="16" t="s">
        <v>88</v>
      </c>
      <c r="AF16" s="29">
        <f t="shared" si="1"/>
        <v>0.45</v>
      </c>
      <c r="AG16" s="100">
        <v>0.60750000000000004</v>
      </c>
      <c r="AH16" s="96">
        <f t="shared" ref="AH16:AH31" si="6">IF(AG16/AF16&gt;100%,100%,AG16/AF16)</f>
        <v>1</v>
      </c>
      <c r="AI16" s="16" t="s">
        <v>89</v>
      </c>
      <c r="AJ16" s="16" t="s">
        <v>88</v>
      </c>
      <c r="AK16" s="29">
        <f t="shared" si="2"/>
        <v>0.65</v>
      </c>
      <c r="AL16" s="108">
        <v>0.68100000000000005</v>
      </c>
      <c r="AM16" s="110">
        <f t="shared" ref="AM16:AM31" si="7">IF(AL16/AK16&gt;100%,100%,AL16/AK16)</f>
        <v>1</v>
      </c>
      <c r="AN16" s="16" t="s">
        <v>90</v>
      </c>
      <c r="AO16" s="16" t="s">
        <v>91</v>
      </c>
      <c r="AP16" s="48">
        <f>P16</f>
        <v>0.65</v>
      </c>
      <c r="AQ16" s="106">
        <v>0.68100000000000005</v>
      </c>
      <c r="AR16" s="62">
        <f t="shared" ref="AR16:AR31" si="8">IF(AQ16/AP16&gt;100%,100%,AQ16/AP16)</f>
        <v>1</v>
      </c>
      <c r="AS16" s="16" t="s">
        <v>76</v>
      </c>
    </row>
    <row r="17" spans="1:45" s="25" customFormat="1" ht="145.5" customHeight="1" x14ac:dyDescent="0.25">
      <c r="A17" s="17">
        <v>4</v>
      </c>
      <c r="B17" s="16" t="s">
        <v>51</v>
      </c>
      <c r="C17" s="16" t="s">
        <v>77</v>
      </c>
      <c r="D17" s="21" t="s">
        <v>92</v>
      </c>
      <c r="E17" s="16" t="s">
        <v>93</v>
      </c>
      <c r="F17" s="16" t="s">
        <v>55</v>
      </c>
      <c r="G17" s="16" t="s">
        <v>94</v>
      </c>
      <c r="H17" s="16" t="s">
        <v>95</v>
      </c>
      <c r="I17" s="16" t="s">
        <v>58</v>
      </c>
      <c r="J17" s="16" t="s">
        <v>59</v>
      </c>
      <c r="K17" s="16" t="s">
        <v>60</v>
      </c>
      <c r="L17" s="28">
        <v>0.12</v>
      </c>
      <c r="M17" s="28">
        <v>0.25</v>
      </c>
      <c r="N17" s="28">
        <v>0.43</v>
      </c>
      <c r="O17" s="28">
        <v>0.63</v>
      </c>
      <c r="P17" s="28">
        <v>0.63</v>
      </c>
      <c r="Q17" s="16" t="s">
        <v>82</v>
      </c>
      <c r="R17" s="16" t="s">
        <v>83</v>
      </c>
      <c r="S17" s="16" t="s">
        <v>84</v>
      </c>
      <c r="T17" s="16" t="s">
        <v>64</v>
      </c>
      <c r="U17" s="16" t="s">
        <v>65</v>
      </c>
      <c r="V17" s="68">
        <v>0.12</v>
      </c>
      <c r="W17" s="69">
        <v>0.26829999999999998</v>
      </c>
      <c r="X17" s="69">
        <f t="shared" si="4"/>
        <v>1</v>
      </c>
      <c r="Y17" s="16" t="s">
        <v>96</v>
      </c>
      <c r="Z17" s="70" t="s">
        <v>86</v>
      </c>
      <c r="AA17" s="29">
        <f t="shared" si="0"/>
        <v>0.25</v>
      </c>
      <c r="AB17" s="27">
        <v>0.65990000000000004</v>
      </c>
      <c r="AC17" s="96">
        <f t="shared" si="5"/>
        <v>1</v>
      </c>
      <c r="AD17" s="16" t="s">
        <v>97</v>
      </c>
      <c r="AE17" s="16" t="s">
        <v>98</v>
      </c>
      <c r="AF17" s="29">
        <f t="shared" si="1"/>
        <v>0.43</v>
      </c>
      <c r="AG17" s="100">
        <v>0.67210000000000003</v>
      </c>
      <c r="AH17" s="96">
        <f t="shared" si="6"/>
        <v>1</v>
      </c>
      <c r="AI17" s="16" t="s">
        <v>99</v>
      </c>
      <c r="AJ17" s="16" t="s">
        <v>100</v>
      </c>
      <c r="AK17" s="29">
        <f t="shared" si="2"/>
        <v>0.63</v>
      </c>
      <c r="AL17" s="108">
        <v>0.73709999999999998</v>
      </c>
      <c r="AM17" s="110">
        <f t="shared" si="7"/>
        <v>1</v>
      </c>
      <c r="AN17" s="16" t="s">
        <v>101</v>
      </c>
      <c r="AO17" s="16" t="s">
        <v>91</v>
      </c>
      <c r="AP17" s="48">
        <f t="shared" si="3"/>
        <v>0.63</v>
      </c>
      <c r="AQ17" s="106">
        <v>0.73709999999999998</v>
      </c>
      <c r="AR17" s="62">
        <f t="shared" si="8"/>
        <v>1</v>
      </c>
      <c r="AS17" s="16" t="s">
        <v>102</v>
      </c>
    </row>
    <row r="18" spans="1:45" s="25" customFormat="1" ht="159.75" customHeight="1" x14ac:dyDescent="0.25">
      <c r="A18" s="17">
        <v>4</v>
      </c>
      <c r="B18" s="16" t="s">
        <v>51</v>
      </c>
      <c r="C18" s="16" t="s">
        <v>77</v>
      </c>
      <c r="D18" s="21" t="s">
        <v>103</v>
      </c>
      <c r="E18" s="16" t="s">
        <v>104</v>
      </c>
      <c r="F18" s="16" t="s">
        <v>55</v>
      </c>
      <c r="G18" s="16" t="s">
        <v>105</v>
      </c>
      <c r="H18" s="16" t="s">
        <v>106</v>
      </c>
      <c r="I18" s="28" t="s">
        <v>58</v>
      </c>
      <c r="J18" s="16" t="s">
        <v>59</v>
      </c>
      <c r="K18" s="16" t="s">
        <v>60</v>
      </c>
      <c r="L18" s="28">
        <v>0.2</v>
      </c>
      <c r="M18" s="28">
        <v>0.3</v>
      </c>
      <c r="N18" s="29">
        <v>0.6</v>
      </c>
      <c r="O18" s="29">
        <v>0.96</v>
      </c>
      <c r="P18" s="28">
        <v>0.96</v>
      </c>
      <c r="Q18" s="16" t="s">
        <v>82</v>
      </c>
      <c r="R18" s="16" t="s">
        <v>83</v>
      </c>
      <c r="S18" s="16" t="s">
        <v>84</v>
      </c>
      <c r="T18" s="16" t="s">
        <v>64</v>
      </c>
      <c r="U18" s="16" t="s">
        <v>65</v>
      </c>
      <c r="V18" s="68">
        <v>0.2</v>
      </c>
      <c r="W18" s="71">
        <v>8.9499999999999996E-2</v>
      </c>
      <c r="X18" s="69">
        <f t="shared" si="4"/>
        <v>0.44749999999999995</v>
      </c>
      <c r="Y18" s="16" t="s">
        <v>107</v>
      </c>
      <c r="Z18" s="70" t="s">
        <v>108</v>
      </c>
      <c r="AA18" s="29">
        <f t="shared" si="0"/>
        <v>0.3</v>
      </c>
      <c r="AB18" s="100">
        <v>0.28100000000000003</v>
      </c>
      <c r="AC18" s="96">
        <f t="shared" si="5"/>
        <v>0.93666666666666676</v>
      </c>
      <c r="AD18" s="16" t="s">
        <v>109</v>
      </c>
      <c r="AE18" s="16" t="s">
        <v>110</v>
      </c>
      <c r="AF18" s="29">
        <f t="shared" si="1"/>
        <v>0.6</v>
      </c>
      <c r="AG18" s="100">
        <v>0.45829999999999999</v>
      </c>
      <c r="AH18" s="96">
        <f t="shared" si="6"/>
        <v>0.76383333333333336</v>
      </c>
      <c r="AI18" s="16" t="s">
        <v>111</v>
      </c>
      <c r="AJ18" s="16" t="s">
        <v>110</v>
      </c>
      <c r="AK18" s="29">
        <f t="shared" si="2"/>
        <v>0.96</v>
      </c>
      <c r="AL18" s="155">
        <v>0.99199999999999999</v>
      </c>
      <c r="AM18" s="110">
        <f>IF(AL18/AK18&gt;100%,100%,AL18/AK18)</f>
        <v>1</v>
      </c>
      <c r="AN18" s="16" t="s">
        <v>112</v>
      </c>
      <c r="AO18" s="16" t="s">
        <v>113</v>
      </c>
      <c r="AP18" s="48">
        <f t="shared" si="3"/>
        <v>0.96</v>
      </c>
      <c r="AQ18" s="106">
        <v>0.99199999999999999</v>
      </c>
      <c r="AR18" s="62">
        <f>IF(AQ18/AP18&gt;100%,100%,AQ18/AP18)</f>
        <v>1</v>
      </c>
      <c r="AS18" s="16" t="s">
        <v>76</v>
      </c>
    </row>
    <row r="19" spans="1:45" s="25" customFormat="1" ht="151.5" customHeight="1" x14ac:dyDescent="0.25">
      <c r="A19" s="17">
        <v>4</v>
      </c>
      <c r="B19" s="16" t="s">
        <v>51</v>
      </c>
      <c r="C19" s="16" t="s">
        <v>77</v>
      </c>
      <c r="D19" s="21" t="s">
        <v>114</v>
      </c>
      <c r="E19" s="16" t="s">
        <v>115</v>
      </c>
      <c r="F19" s="16" t="s">
        <v>55</v>
      </c>
      <c r="G19" s="16" t="s">
        <v>116</v>
      </c>
      <c r="H19" s="16" t="s">
        <v>117</v>
      </c>
      <c r="I19" s="28" t="s">
        <v>58</v>
      </c>
      <c r="J19" s="16" t="s">
        <v>59</v>
      </c>
      <c r="K19" s="16" t="s">
        <v>60</v>
      </c>
      <c r="L19" s="28">
        <v>0.1</v>
      </c>
      <c r="M19" s="28">
        <v>0.25</v>
      </c>
      <c r="N19" s="29">
        <v>0.35</v>
      </c>
      <c r="O19" s="29">
        <v>0.52</v>
      </c>
      <c r="P19" s="28">
        <v>0.52</v>
      </c>
      <c r="Q19" s="16" t="s">
        <v>82</v>
      </c>
      <c r="R19" s="16" t="s">
        <v>83</v>
      </c>
      <c r="S19" s="16" t="s">
        <v>84</v>
      </c>
      <c r="T19" s="16" t="s">
        <v>64</v>
      </c>
      <c r="U19" s="16" t="s">
        <v>65</v>
      </c>
      <c r="V19" s="68">
        <v>0.1</v>
      </c>
      <c r="W19" s="71">
        <v>2.0799999999999999E-2</v>
      </c>
      <c r="X19" s="69">
        <f t="shared" si="4"/>
        <v>0.20799999999999999</v>
      </c>
      <c r="Y19" s="16" t="s">
        <v>118</v>
      </c>
      <c r="Z19" s="70" t="s">
        <v>119</v>
      </c>
      <c r="AA19" s="29">
        <f t="shared" si="0"/>
        <v>0.25</v>
      </c>
      <c r="AB19" s="100">
        <v>0</v>
      </c>
      <c r="AC19" s="96">
        <f t="shared" si="5"/>
        <v>0</v>
      </c>
      <c r="AD19" s="16" t="s">
        <v>120</v>
      </c>
      <c r="AE19" s="16" t="s">
        <v>121</v>
      </c>
      <c r="AF19" s="29">
        <f t="shared" si="1"/>
        <v>0.35</v>
      </c>
      <c r="AG19" s="100">
        <v>0.2422</v>
      </c>
      <c r="AH19" s="96">
        <f t="shared" si="6"/>
        <v>0.69200000000000006</v>
      </c>
      <c r="AI19" s="16" t="s">
        <v>122</v>
      </c>
      <c r="AJ19" s="16" t="s">
        <v>123</v>
      </c>
      <c r="AK19" s="29">
        <f t="shared" si="2"/>
        <v>0.52</v>
      </c>
      <c r="AL19" s="108">
        <v>0.3911</v>
      </c>
      <c r="AM19" s="110">
        <f t="shared" si="7"/>
        <v>0.75211538461538463</v>
      </c>
      <c r="AN19" s="16" t="s">
        <v>124</v>
      </c>
      <c r="AO19" s="16" t="s">
        <v>125</v>
      </c>
      <c r="AP19" s="48">
        <f t="shared" si="3"/>
        <v>0.52</v>
      </c>
      <c r="AQ19" s="106">
        <v>0.3911</v>
      </c>
      <c r="AR19" s="62">
        <f t="shared" si="8"/>
        <v>0.75211538461538463</v>
      </c>
      <c r="AS19" s="16" t="s">
        <v>126</v>
      </c>
    </row>
    <row r="20" spans="1:45" s="25" customFormat="1" ht="127.5" customHeight="1" x14ac:dyDescent="0.25">
      <c r="A20" s="17">
        <v>4</v>
      </c>
      <c r="B20" s="16" t="s">
        <v>51</v>
      </c>
      <c r="C20" s="16" t="s">
        <v>77</v>
      </c>
      <c r="D20" s="111" t="s">
        <v>127</v>
      </c>
      <c r="E20" s="16" t="s">
        <v>128</v>
      </c>
      <c r="F20" s="16" t="s">
        <v>129</v>
      </c>
      <c r="G20" s="16" t="s">
        <v>130</v>
      </c>
      <c r="H20" s="16" t="s">
        <v>131</v>
      </c>
      <c r="I20" s="16" t="s">
        <v>58</v>
      </c>
      <c r="J20" s="16" t="s">
        <v>132</v>
      </c>
      <c r="K20" s="16" t="s">
        <v>60</v>
      </c>
      <c r="L20" s="28">
        <v>1</v>
      </c>
      <c r="M20" s="28">
        <v>1</v>
      </c>
      <c r="N20" s="28">
        <v>1</v>
      </c>
      <c r="O20" s="28">
        <v>1</v>
      </c>
      <c r="P20" s="28">
        <v>1</v>
      </c>
      <c r="Q20" s="16" t="s">
        <v>82</v>
      </c>
      <c r="R20" s="16" t="s">
        <v>133</v>
      </c>
      <c r="S20" s="16" t="s">
        <v>134</v>
      </c>
      <c r="T20" s="16" t="s">
        <v>64</v>
      </c>
      <c r="U20" s="16" t="s">
        <v>65</v>
      </c>
      <c r="V20" s="68">
        <v>1</v>
      </c>
      <c r="W20" s="69" t="s">
        <v>135</v>
      </c>
      <c r="X20" s="69" t="s">
        <v>135</v>
      </c>
      <c r="Y20" s="16" t="s">
        <v>136</v>
      </c>
      <c r="Z20" s="69" t="s">
        <v>135</v>
      </c>
      <c r="AA20" s="29">
        <f t="shared" si="0"/>
        <v>1</v>
      </c>
      <c r="AB20" s="100">
        <v>0</v>
      </c>
      <c r="AC20" s="96">
        <f t="shared" si="5"/>
        <v>0</v>
      </c>
      <c r="AD20" s="16" t="s">
        <v>137</v>
      </c>
      <c r="AE20" s="16" t="s">
        <v>121</v>
      </c>
      <c r="AF20" s="29">
        <f t="shared" si="1"/>
        <v>1</v>
      </c>
      <c r="AG20" s="100">
        <v>0.87117552334943638</v>
      </c>
      <c r="AH20" s="96">
        <f t="shared" si="6"/>
        <v>0.87117552334943638</v>
      </c>
      <c r="AI20" s="16" t="s">
        <v>138</v>
      </c>
      <c r="AJ20" s="16" t="s">
        <v>123</v>
      </c>
      <c r="AK20" s="29">
        <f t="shared" si="2"/>
        <v>1</v>
      </c>
      <c r="AL20" s="108">
        <v>0.88980000000000004</v>
      </c>
      <c r="AM20" s="110">
        <f t="shared" si="7"/>
        <v>0.88980000000000004</v>
      </c>
      <c r="AN20" s="16" t="s">
        <v>139</v>
      </c>
      <c r="AO20" s="16" t="s">
        <v>140</v>
      </c>
      <c r="AP20" s="48">
        <f t="shared" si="3"/>
        <v>1</v>
      </c>
      <c r="AQ20" s="107">
        <f>AVERAGE(W20,AB20,AG20,AL20)</f>
        <v>0.58699184111647884</v>
      </c>
      <c r="AR20" s="62">
        <f t="shared" si="8"/>
        <v>0.58699184111647884</v>
      </c>
      <c r="AS20" s="16" t="s">
        <v>360</v>
      </c>
    </row>
    <row r="21" spans="1:45" s="25" customFormat="1" ht="126.75" customHeight="1" x14ac:dyDescent="0.25">
      <c r="A21" s="17">
        <v>4</v>
      </c>
      <c r="B21" s="16" t="s">
        <v>51</v>
      </c>
      <c r="C21" s="16" t="s">
        <v>77</v>
      </c>
      <c r="D21" s="111" t="s">
        <v>141</v>
      </c>
      <c r="E21" s="16" t="s">
        <v>142</v>
      </c>
      <c r="F21" s="16" t="s">
        <v>129</v>
      </c>
      <c r="G21" s="16" t="s">
        <v>143</v>
      </c>
      <c r="H21" s="16" t="s">
        <v>144</v>
      </c>
      <c r="I21" s="16" t="s">
        <v>58</v>
      </c>
      <c r="J21" s="16" t="s">
        <v>132</v>
      </c>
      <c r="K21" s="16" t="s">
        <v>60</v>
      </c>
      <c r="L21" s="28">
        <v>1</v>
      </c>
      <c r="M21" s="28">
        <v>1</v>
      </c>
      <c r="N21" s="28">
        <v>1</v>
      </c>
      <c r="O21" s="28">
        <v>1</v>
      </c>
      <c r="P21" s="28">
        <v>1</v>
      </c>
      <c r="Q21" s="16" t="s">
        <v>82</v>
      </c>
      <c r="R21" s="16" t="s">
        <v>133</v>
      </c>
      <c r="S21" s="16" t="s">
        <v>145</v>
      </c>
      <c r="T21" s="16" t="s">
        <v>64</v>
      </c>
      <c r="U21" s="16" t="s">
        <v>65</v>
      </c>
      <c r="V21" s="68">
        <v>1</v>
      </c>
      <c r="W21" s="72">
        <v>0.36099999999999999</v>
      </c>
      <c r="X21" s="69">
        <f t="shared" si="4"/>
        <v>0.36099999999999999</v>
      </c>
      <c r="Y21" s="16" t="s">
        <v>146</v>
      </c>
      <c r="Z21" s="70" t="s">
        <v>140</v>
      </c>
      <c r="AA21" s="29">
        <f t="shared" si="0"/>
        <v>1</v>
      </c>
      <c r="AB21" s="100">
        <v>0</v>
      </c>
      <c r="AC21" s="96">
        <f t="shared" si="5"/>
        <v>0</v>
      </c>
      <c r="AD21" s="16" t="s">
        <v>147</v>
      </c>
      <c r="AE21" s="16" t="s">
        <v>121</v>
      </c>
      <c r="AF21" s="29">
        <f t="shared" si="1"/>
        <v>1</v>
      </c>
      <c r="AG21" s="100">
        <v>0.99240986717267554</v>
      </c>
      <c r="AH21" s="96">
        <f t="shared" si="6"/>
        <v>0.99240986717267554</v>
      </c>
      <c r="AI21" s="16" t="s">
        <v>148</v>
      </c>
      <c r="AJ21" s="16" t="s">
        <v>123</v>
      </c>
      <c r="AK21" s="29">
        <f t="shared" si="2"/>
        <v>1</v>
      </c>
      <c r="AL21" s="108">
        <v>1</v>
      </c>
      <c r="AM21" s="110">
        <f t="shared" si="7"/>
        <v>1</v>
      </c>
      <c r="AN21" s="16" t="s">
        <v>149</v>
      </c>
      <c r="AO21" s="16" t="s">
        <v>140</v>
      </c>
      <c r="AP21" s="48">
        <f t="shared" si="3"/>
        <v>1</v>
      </c>
      <c r="AQ21" s="107">
        <f t="shared" ref="AQ21:AQ22" si="9">AVERAGE(W21,AB21,AG21,AL21)</f>
        <v>0.58835246679316888</v>
      </c>
      <c r="AR21" s="62">
        <f t="shared" si="8"/>
        <v>0.58835246679316888</v>
      </c>
      <c r="AS21" s="16" t="s">
        <v>361</v>
      </c>
    </row>
    <row r="22" spans="1:45" s="25" customFormat="1" ht="85.5" customHeight="1" x14ac:dyDescent="0.25">
      <c r="A22" s="17">
        <v>4</v>
      </c>
      <c r="B22" s="16" t="s">
        <v>51</v>
      </c>
      <c r="C22" s="16" t="s">
        <v>77</v>
      </c>
      <c r="D22" s="111" t="s">
        <v>150</v>
      </c>
      <c r="E22" s="16" t="s">
        <v>151</v>
      </c>
      <c r="F22" s="16" t="s">
        <v>129</v>
      </c>
      <c r="G22" s="16" t="s">
        <v>152</v>
      </c>
      <c r="H22" s="16" t="s">
        <v>153</v>
      </c>
      <c r="I22" s="16" t="s">
        <v>58</v>
      </c>
      <c r="J22" s="16" t="s">
        <v>132</v>
      </c>
      <c r="K22" s="16" t="s">
        <v>60</v>
      </c>
      <c r="L22" s="28">
        <v>0.9</v>
      </c>
      <c r="M22" s="28">
        <v>0.9</v>
      </c>
      <c r="N22" s="28">
        <v>0.9</v>
      </c>
      <c r="O22" s="28">
        <v>0.9</v>
      </c>
      <c r="P22" s="28">
        <v>0.9</v>
      </c>
      <c r="Q22" s="16" t="s">
        <v>82</v>
      </c>
      <c r="R22" s="16" t="s">
        <v>154</v>
      </c>
      <c r="S22" s="16" t="s">
        <v>145</v>
      </c>
      <c r="T22" s="16" t="s">
        <v>64</v>
      </c>
      <c r="U22" s="16" t="s">
        <v>65</v>
      </c>
      <c r="V22" s="68">
        <v>0.9</v>
      </c>
      <c r="W22" s="69" t="s">
        <v>135</v>
      </c>
      <c r="X22" s="69" t="s">
        <v>135</v>
      </c>
      <c r="Y22" s="16" t="s">
        <v>136</v>
      </c>
      <c r="Z22" s="69" t="s">
        <v>135</v>
      </c>
      <c r="AA22" s="29">
        <f t="shared" si="0"/>
        <v>0.9</v>
      </c>
      <c r="AB22" s="100">
        <v>0</v>
      </c>
      <c r="AC22" s="96">
        <f t="shared" si="5"/>
        <v>0</v>
      </c>
      <c r="AD22" s="16" t="s">
        <v>155</v>
      </c>
      <c r="AE22" s="16" t="s">
        <v>121</v>
      </c>
      <c r="AF22" s="29">
        <f t="shared" si="1"/>
        <v>0.9</v>
      </c>
      <c r="AG22" s="100">
        <v>1</v>
      </c>
      <c r="AH22" s="96">
        <f t="shared" si="6"/>
        <v>1</v>
      </c>
      <c r="AI22" s="16" t="s">
        <v>156</v>
      </c>
      <c r="AJ22" s="16" t="s">
        <v>123</v>
      </c>
      <c r="AK22" s="29">
        <f t="shared" si="2"/>
        <v>0.9</v>
      </c>
      <c r="AL22" s="108">
        <v>1</v>
      </c>
      <c r="AM22" s="110">
        <f t="shared" si="7"/>
        <v>1</v>
      </c>
      <c r="AN22" s="16" t="s">
        <v>157</v>
      </c>
      <c r="AO22" s="16" t="s">
        <v>123</v>
      </c>
      <c r="AP22" s="48">
        <f t="shared" si="3"/>
        <v>0.9</v>
      </c>
      <c r="AQ22" s="107">
        <f t="shared" si="9"/>
        <v>0.66666666666666663</v>
      </c>
      <c r="AR22" s="62">
        <f t="shared" si="8"/>
        <v>0.7407407407407407</v>
      </c>
      <c r="AS22" s="16" t="s">
        <v>362</v>
      </c>
    </row>
    <row r="23" spans="1:45" s="25" customFormat="1" ht="75" customHeight="1" x14ac:dyDescent="0.25">
      <c r="A23" s="17">
        <v>4</v>
      </c>
      <c r="B23" s="16" t="s">
        <v>51</v>
      </c>
      <c r="C23" s="16" t="s">
        <v>77</v>
      </c>
      <c r="D23" s="111" t="s">
        <v>158</v>
      </c>
      <c r="E23" s="16" t="s">
        <v>159</v>
      </c>
      <c r="F23" s="16" t="s">
        <v>129</v>
      </c>
      <c r="G23" s="16" t="s">
        <v>152</v>
      </c>
      <c r="H23" s="16" t="s">
        <v>160</v>
      </c>
      <c r="I23" s="16" t="s">
        <v>58</v>
      </c>
      <c r="J23" s="16" t="s">
        <v>59</v>
      </c>
      <c r="K23" s="16" t="s">
        <v>60</v>
      </c>
      <c r="L23" s="28">
        <v>0</v>
      </c>
      <c r="M23" s="28">
        <v>0</v>
      </c>
      <c r="N23" s="28">
        <v>0</v>
      </c>
      <c r="O23" s="28">
        <v>1</v>
      </c>
      <c r="P23" s="28">
        <v>1</v>
      </c>
      <c r="Q23" s="16" t="s">
        <v>82</v>
      </c>
      <c r="R23" s="92" t="s">
        <v>154</v>
      </c>
      <c r="S23" s="92" t="s">
        <v>145</v>
      </c>
      <c r="T23" s="92" t="s">
        <v>64</v>
      </c>
      <c r="U23" s="92" t="s">
        <v>161</v>
      </c>
      <c r="V23" s="67" t="s">
        <v>66</v>
      </c>
      <c r="W23" s="67" t="s">
        <v>66</v>
      </c>
      <c r="X23" s="67" t="s">
        <v>66</v>
      </c>
      <c r="Y23" s="16" t="s">
        <v>162</v>
      </c>
      <c r="Z23" s="67" t="s">
        <v>66</v>
      </c>
      <c r="AA23" s="29">
        <f t="shared" si="0"/>
        <v>0</v>
      </c>
      <c r="AB23" s="29" t="s">
        <v>66</v>
      </c>
      <c r="AC23" s="96" t="s">
        <v>69</v>
      </c>
      <c r="AD23" s="16" t="s">
        <v>162</v>
      </c>
      <c r="AE23" s="16" t="s">
        <v>162</v>
      </c>
      <c r="AF23" s="29">
        <f t="shared" si="1"/>
        <v>0</v>
      </c>
      <c r="AG23" s="100" t="s">
        <v>69</v>
      </c>
      <c r="AH23" s="96" t="s">
        <v>69</v>
      </c>
      <c r="AI23" s="16" t="s">
        <v>163</v>
      </c>
      <c r="AJ23" s="16" t="s">
        <v>73</v>
      </c>
      <c r="AK23" s="29">
        <f t="shared" si="2"/>
        <v>1</v>
      </c>
      <c r="AL23" s="108">
        <v>1</v>
      </c>
      <c r="AM23" s="110">
        <f t="shared" si="7"/>
        <v>1</v>
      </c>
      <c r="AN23" s="16" t="s">
        <v>164</v>
      </c>
      <c r="AO23" s="16" t="s">
        <v>123</v>
      </c>
      <c r="AP23" s="48">
        <f t="shared" si="3"/>
        <v>1</v>
      </c>
      <c r="AQ23" s="106">
        <v>1</v>
      </c>
      <c r="AR23" s="62">
        <f t="shared" si="8"/>
        <v>1</v>
      </c>
      <c r="AS23" s="16" t="s">
        <v>76</v>
      </c>
    </row>
    <row r="24" spans="1:45" s="25" customFormat="1" ht="110.25" customHeight="1" x14ac:dyDescent="0.25">
      <c r="A24" s="17">
        <v>4</v>
      </c>
      <c r="B24" s="16" t="s">
        <v>51</v>
      </c>
      <c r="C24" s="16" t="s">
        <v>165</v>
      </c>
      <c r="D24" s="111" t="s">
        <v>166</v>
      </c>
      <c r="E24" s="16" t="s">
        <v>167</v>
      </c>
      <c r="F24" s="16" t="s">
        <v>129</v>
      </c>
      <c r="G24" s="16" t="s">
        <v>168</v>
      </c>
      <c r="H24" s="16" t="s">
        <v>169</v>
      </c>
      <c r="I24" s="16" t="s">
        <v>58</v>
      </c>
      <c r="J24" s="16" t="s">
        <v>170</v>
      </c>
      <c r="K24" s="16" t="s">
        <v>171</v>
      </c>
      <c r="L24" s="16">
        <v>2880</v>
      </c>
      <c r="M24" s="16">
        <v>2880</v>
      </c>
      <c r="N24" s="16">
        <v>2880</v>
      </c>
      <c r="O24" s="16">
        <v>2880</v>
      </c>
      <c r="P24" s="16">
        <f t="shared" ref="P24:P31" si="10">SUM(L24:O24)</f>
        <v>11520</v>
      </c>
      <c r="Q24" s="16" t="s">
        <v>82</v>
      </c>
      <c r="R24" s="16" t="s">
        <v>172</v>
      </c>
      <c r="S24" s="16" t="s">
        <v>173</v>
      </c>
      <c r="T24" s="16" t="s">
        <v>174</v>
      </c>
      <c r="U24" s="16" t="s">
        <v>175</v>
      </c>
      <c r="V24" s="73">
        <v>2880</v>
      </c>
      <c r="W24" s="70">
        <v>5122</v>
      </c>
      <c r="X24" s="69">
        <f t="shared" si="4"/>
        <v>1</v>
      </c>
      <c r="Y24" s="16" t="s">
        <v>176</v>
      </c>
      <c r="Z24" s="70" t="s">
        <v>172</v>
      </c>
      <c r="AA24" s="24">
        <f t="shared" si="0"/>
        <v>2880</v>
      </c>
      <c r="AB24" s="16">
        <v>6436</v>
      </c>
      <c r="AC24" s="96">
        <f t="shared" si="5"/>
        <v>1</v>
      </c>
      <c r="AD24" s="16" t="s">
        <v>177</v>
      </c>
      <c r="AE24" s="16" t="s">
        <v>178</v>
      </c>
      <c r="AF24" s="24">
        <f t="shared" si="1"/>
        <v>2880</v>
      </c>
      <c r="AG24" s="24">
        <v>2583</v>
      </c>
      <c r="AH24" s="96">
        <f t="shared" si="6"/>
        <v>0.89687499999999998</v>
      </c>
      <c r="AI24" s="16" t="s">
        <v>179</v>
      </c>
      <c r="AJ24" s="16" t="s">
        <v>180</v>
      </c>
      <c r="AK24" s="24">
        <f t="shared" si="2"/>
        <v>2880</v>
      </c>
      <c r="AL24" s="16">
        <v>2841</v>
      </c>
      <c r="AM24" s="110">
        <f t="shared" si="7"/>
        <v>0.98645833333333333</v>
      </c>
      <c r="AN24" s="16" t="s">
        <v>181</v>
      </c>
      <c r="AO24" s="16" t="s">
        <v>182</v>
      </c>
      <c r="AP24" s="17">
        <f t="shared" si="3"/>
        <v>11520</v>
      </c>
      <c r="AQ24" s="104">
        <f>SUM(W24,AB24,AG24,AL24)</f>
        <v>16982</v>
      </c>
      <c r="AR24" s="62">
        <f t="shared" si="8"/>
        <v>1</v>
      </c>
      <c r="AS24" s="16" t="s">
        <v>76</v>
      </c>
    </row>
    <row r="25" spans="1:45" s="25" customFormat="1" ht="82.5" customHeight="1" x14ac:dyDescent="0.25">
      <c r="A25" s="17">
        <v>4</v>
      </c>
      <c r="B25" s="16" t="s">
        <v>51</v>
      </c>
      <c r="C25" s="16" t="s">
        <v>165</v>
      </c>
      <c r="D25" s="21" t="s">
        <v>183</v>
      </c>
      <c r="E25" s="16" t="s">
        <v>184</v>
      </c>
      <c r="F25" s="16" t="s">
        <v>55</v>
      </c>
      <c r="G25" s="16" t="s">
        <v>185</v>
      </c>
      <c r="H25" s="16" t="s">
        <v>186</v>
      </c>
      <c r="I25" s="16" t="s">
        <v>58</v>
      </c>
      <c r="J25" s="16" t="s">
        <v>170</v>
      </c>
      <c r="K25" s="16" t="s">
        <v>187</v>
      </c>
      <c r="L25" s="35">
        <v>720</v>
      </c>
      <c r="M25" s="35">
        <v>720</v>
      </c>
      <c r="N25" s="35">
        <v>720</v>
      </c>
      <c r="O25" s="35">
        <v>720</v>
      </c>
      <c r="P25" s="16">
        <f t="shared" si="10"/>
        <v>2880</v>
      </c>
      <c r="Q25" s="16" t="s">
        <v>82</v>
      </c>
      <c r="R25" s="16" t="s">
        <v>188</v>
      </c>
      <c r="S25" s="16" t="s">
        <v>173</v>
      </c>
      <c r="T25" s="16" t="s">
        <v>174</v>
      </c>
      <c r="U25" s="16" t="s">
        <v>175</v>
      </c>
      <c r="V25" s="73">
        <v>720</v>
      </c>
      <c r="W25" s="70">
        <v>896</v>
      </c>
      <c r="X25" s="69">
        <f t="shared" si="4"/>
        <v>1</v>
      </c>
      <c r="Y25" s="16" t="s">
        <v>189</v>
      </c>
      <c r="Z25" s="70" t="s">
        <v>188</v>
      </c>
      <c r="AA25" s="24">
        <f t="shared" si="0"/>
        <v>720</v>
      </c>
      <c r="AB25" s="16">
        <v>2054</v>
      </c>
      <c r="AC25" s="96">
        <f t="shared" si="5"/>
        <v>1</v>
      </c>
      <c r="AD25" s="16" t="s">
        <v>190</v>
      </c>
      <c r="AE25" s="16" t="s">
        <v>191</v>
      </c>
      <c r="AF25" s="24">
        <f t="shared" si="1"/>
        <v>720</v>
      </c>
      <c r="AG25" s="24">
        <v>435</v>
      </c>
      <c r="AH25" s="96">
        <f t="shared" si="6"/>
        <v>0.60416666666666663</v>
      </c>
      <c r="AI25" s="16" t="s">
        <v>192</v>
      </c>
      <c r="AJ25" s="16" t="s">
        <v>180</v>
      </c>
      <c r="AK25" s="24">
        <f t="shared" si="2"/>
        <v>720</v>
      </c>
      <c r="AL25" s="16">
        <v>692</v>
      </c>
      <c r="AM25" s="110">
        <f t="shared" si="7"/>
        <v>0.96111111111111114</v>
      </c>
      <c r="AN25" s="16" t="s">
        <v>193</v>
      </c>
      <c r="AO25" s="16" t="s">
        <v>194</v>
      </c>
      <c r="AP25" s="17">
        <f t="shared" si="3"/>
        <v>2880</v>
      </c>
      <c r="AQ25" s="70">
        <f t="shared" ref="AQ25:AQ31" si="11">SUM(W25,AB25,AG25,AL25)</f>
        <v>4077</v>
      </c>
      <c r="AR25" s="62">
        <f t="shared" si="8"/>
        <v>1</v>
      </c>
      <c r="AS25" s="16" t="s">
        <v>76</v>
      </c>
    </row>
    <row r="26" spans="1:45" s="25" customFormat="1" ht="60" customHeight="1" x14ac:dyDescent="0.25">
      <c r="A26" s="17">
        <v>4</v>
      </c>
      <c r="B26" s="16" t="s">
        <v>51</v>
      </c>
      <c r="C26" s="16" t="s">
        <v>165</v>
      </c>
      <c r="D26" s="21" t="s">
        <v>195</v>
      </c>
      <c r="E26" s="16" t="s">
        <v>196</v>
      </c>
      <c r="F26" s="16" t="s">
        <v>55</v>
      </c>
      <c r="G26" s="16" t="s">
        <v>197</v>
      </c>
      <c r="H26" s="16" t="s">
        <v>198</v>
      </c>
      <c r="I26" s="16" t="s">
        <v>58</v>
      </c>
      <c r="J26" s="16" t="s">
        <v>170</v>
      </c>
      <c r="K26" s="16" t="s">
        <v>199</v>
      </c>
      <c r="L26" s="35">
        <v>27</v>
      </c>
      <c r="M26" s="35">
        <v>45</v>
      </c>
      <c r="N26" s="35">
        <v>63</v>
      </c>
      <c r="O26" s="35">
        <v>48</v>
      </c>
      <c r="P26" s="16">
        <f t="shared" si="10"/>
        <v>183</v>
      </c>
      <c r="Q26" s="16" t="s">
        <v>82</v>
      </c>
      <c r="R26" s="16" t="s">
        <v>200</v>
      </c>
      <c r="S26" s="16" t="s">
        <v>201</v>
      </c>
      <c r="T26" s="16" t="s">
        <v>174</v>
      </c>
      <c r="U26" s="16" t="s">
        <v>175</v>
      </c>
      <c r="V26" s="73">
        <v>27</v>
      </c>
      <c r="W26" s="70">
        <v>29</v>
      </c>
      <c r="X26" s="69">
        <f t="shared" si="4"/>
        <v>1</v>
      </c>
      <c r="Y26" s="16" t="s">
        <v>202</v>
      </c>
      <c r="Z26" s="70" t="s">
        <v>203</v>
      </c>
      <c r="AA26" s="24">
        <f t="shared" si="0"/>
        <v>45</v>
      </c>
      <c r="AB26" s="16">
        <v>62</v>
      </c>
      <c r="AC26" s="96">
        <f t="shared" si="5"/>
        <v>1</v>
      </c>
      <c r="AD26" s="16" t="s">
        <v>204</v>
      </c>
      <c r="AE26" s="16" t="s">
        <v>191</v>
      </c>
      <c r="AF26" s="24">
        <f t="shared" si="1"/>
        <v>63</v>
      </c>
      <c r="AG26" s="24">
        <v>80</v>
      </c>
      <c r="AH26" s="96">
        <f t="shared" si="6"/>
        <v>1</v>
      </c>
      <c r="AI26" s="16" t="s">
        <v>205</v>
      </c>
      <c r="AJ26" s="16" t="s">
        <v>180</v>
      </c>
      <c r="AK26" s="24">
        <f t="shared" si="2"/>
        <v>48</v>
      </c>
      <c r="AL26" s="16">
        <v>12</v>
      </c>
      <c r="AM26" s="110">
        <f t="shared" si="7"/>
        <v>0.25</v>
      </c>
      <c r="AN26" s="16" t="s">
        <v>206</v>
      </c>
      <c r="AO26" s="16" t="s">
        <v>207</v>
      </c>
      <c r="AP26" s="17">
        <f t="shared" si="3"/>
        <v>183</v>
      </c>
      <c r="AQ26" s="70">
        <f t="shared" si="11"/>
        <v>183</v>
      </c>
      <c r="AR26" s="62">
        <f t="shared" si="8"/>
        <v>1</v>
      </c>
      <c r="AS26" s="16" t="s">
        <v>76</v>
      </c>
    </row>
    <row r="27" spans="1:45" s="25" customFormat="1" ht="67.5" customHeight="1" x14ac:dyDescent="0.25">
      <c r="A27" s="17">
        <v>4</v>
      </c>
      <c r="B27" s="16" t="s">
        <v>51</v>
      </c>
      <c r="C27" s="16" t="s">
        <v>165</v>
      </c>
      <c r="D27" s="21" t="s">
        <v>208</v>
      </c>
      <c r="E27" s="16" t="s">
        <v>209</v>
      </c>
      <c r="F27" s="16" t="s">
        <v>129</v>
      </c>
      <c r="G27" s="16" t="s">
        <v>210</v>
      </c>
      <c r="H27" s="16" t="s">
        <v>211</v>
      </c>
      <c r="I27" s="16" t="s">
        <v>58</v>
      </c>
      <c r="J27" s="16" t="s">
        <v>170</v>
      </c>
      <c r="K27" s="16" t="s">
        <v>212</v>
      </c>
      <c r="L27" s="16">
        <v>51</v>
      </c>
      <c r="M27" s="16">
        <v>84</v>
      </c>
      <c r="N27" s="16">
        <v>120</v>
      </c>
      <c r="O27" s="16">
        <v>85</v>
      </c>
      <c r="P27" s="16">
        <f t="shared" si="10"/>
        <v>340</v>
      </c>
      <c r="Q27" s="16" t="s">
        <v>82</v>
      </c>
      <c r="R27" s="16" t="s">
        <v>200</v>
      </c>
      <c r="S27" s="16" t="s">
        <v>201</v>
      </c>
      <c r="T27" s="16" t="s">
        <v>174</v>
      </c>
      <c r="U27" s="16" t="s">
        <v>175</v>
      </c>
      <c r="V27" s="73">
        <v>51</v>
      </c>
      <c r="W27" s="70">
        <v>51</v>
      </c>
      <c r="X27" s="69">
        <f t="shared" si="4"/>
        <v>1</v>
      </c>
      <c r="Y27" s="16" t="s">
        <v>213</v>
      </c>
      <c r="Z27" s="70" t="s">
        <v>203</v>
      </c>
      <c r="AA27" s="24">
        <f t="shared" si="0"/>
        <v>84</v>
      </c>
      <c r="AB27" s="16">
        <v>98</v>
      </c>
      <c r="AC27" s="96">
        <f t="shared" si="5"/>
        <v>1</v>
      </c>
      <c r="AD27" s="16" t="s">
        <v>214</v>
      </c>
      <c r="AE27" s="16" t="s">
        <v>191</v>
      </c>
      <c r="AF27" s="24">
        <f t="shared" si="1"/>
        <v>120</v>
      </c>
      <c r="AG27" s="24">
        <v>39</v>
      </c>
      <c r="AH27" s="96">
        <f t="shared" si="6"/>
        <v>0.32500000000000001</v>
      </c>
      <c r="AI27" s="16" t="s">
        <v>215</v>
      </c>
      <c r="AJ27" s="16" t="s">
        <v>180</v>
      </c>
      <c r="AK27" s="24">
        <f t="shared" si="2"/>
        <v>85</v>
      </c>
      <c r="AL27" s="16">
        <v>78</v>
      </c>
      <c r="AM27" s="110">
        <f t="shared" si="7"/>
        <v>0.91764705882352937</v>
      </c>
      <c r="AN27" s="16" t="s">
        <v>216</v>
      </c>
      <c r="AO27" s="16" t="s">
        <v>207</v>
      </c>
      <c r="AP27" s="17">
        <f t="shared" si="3"/>
        <v>340</v>
      </c>
      <c r="AQ27" s="70">
        <f t="shared" si="11"/>
        <v>266</v>
      </c>
      <c r="AR27" s="62">
        <f t="shared" si="8"/>
        <v>0.78235294117647058</v>
      </c>
      <c r="AS27" s="16" t="s">
        <v>217</v>
      </c>
    </row>
    <row r="28" spans="1:45" s="25" customFormat="1" ht="59.25" customHeight="1" x14ac:dyDescent="0.25">
      <c r="A28" s="17">
        <v>4</v>
      </c>
      <c r="B28" s="16" t="s">
        <v>51</v>
      </c>
      <c r="C28" s="16" t="s">
        <v>165</v>
      </c>
      <c r="D28" s="21" t="s">
        <v>218</v>
      </c>
      <c r="E28" s="16" t="s">
        <v>219</v>
      </c>
      <c r="F28" s="16" t="s">
        <v>129</v>
      </c>
      <c r="G28" s="16" t="s">
        <v>220</v>
      </c>
      <c r="H28" s="16" t="s">
        <v>221</v>
      </c>
      <c r="I28" s="16" t="s">
        <v>58</v>
      </c>
      <c r="J28" s="16" t="s">
        <v>170</v>
      </c>
      <c r="K28" s="16" t="s">
        <v>222</v>
      </c>
      <c r="L28" s="16">
        <v>25</v>
      </c>
      <c r="M28" s="16">
        <v>36</v>
      </c>
      <c r="N28" s="16">
        <v>36</v>
      </c>
      <c r="O28" s="16">
        <v>30</v>
      </c>
      <c r="P28" s="16">
        <f t="shared" si="10"/>
        <v>127</v>
      </c>
      <c r="Q28" s="16" t="s">
        <v>82</v>
      </c>
      <c r="R28" s="16" t="s">
        <v>223</v>
      </c>
      <c r="S28" s="16" t="s">
        <v>224</v>
      </c>
      <c r="T28" s="16" t="s">
        <v>174</v>
      </c>
      <c r="U28" s="92" t="s">
        <v>161</v>
      </c>
      <c r="V28" s="73">
        <v>25</v>
      </c>
      <c r="W28" s="70">
        <v>36</v>
      </c>
      <c r="X28" s="69">
        <f t="shared" si="4"/>
        <v>1</v>
      </c>
      <c r="Y28" s="16" t="s">
        <v>225</v>
      </c>
      <c r="Z28" s="70" t="s">
        <v>226</v>
      </c>
      <c r="AA28" s="24">
        <f t="shared" si="0"/>
        <v>36</v>
      </c>
      <c r="AB28" s="16">
        <v>48</v>
      </c>
      <c r="AC28" s="96">
        <f t="shared" si="5"/>
        <v>1</v>
      </c>
      <c r="AD28" s="16" t="s">
        <v>227</v>
      </c>
      <c r="AE28" s="16" t="s">
        <v>228</v>
      </c>
      <c r="AF28" s="24">
        <f t="shared" si="1"/>
        <v>36</v>
      </c>
      <c r="AG28" s="24">
        <v>28</v>
      </c>
      <c r="AH28" s="96">
        <f t="shared" si="6"/>
        <v>0.77777777777777779</v>
      </c>
      <c r="AI28" s="16" t="s">
        <v>229</v>
      </c>
      <c r="AJ28" s="16" t="s">
        <v>230</v>
      </c>
      <c r="AK28" s="24">
        <f t="shared" si="2"/>
        <v>30</v>
      </c>
      <c r="AL28" s="16">
        <v>23</v>
      </c>
      <c r="AM28" s="110">
        <f t="shared" si="7"/>
        <v>0.76666666666666672</v>
      </c>
      <c r="AN28" s="16" t="s">
        <v>231</v>
      </c>
      <c r="AO28" s="16" t="s">
        <v>232</v>
      </c>
      <c r="AP28" s="17">
        <f t="shared" si="3"/>
        <v>127</v>
      </c>
      <c r="AQ28" s="70">
        <f t="shared" si="11"/>
        <v>135</v>
      </c>
      <c r="AR28" s="62">
        <f t="shared" si="8"/>
        <v>1</v>
      </c>
      <c r="AS28" s="16" t="s">
        <v>76</v>
      </c>
    </row>
    <row r="29" spans="1:45" s="25" customFormat="1" ht="58.5" customHeight="1" x14ac:dyDescent="0.25">
      <c r="A29" s="17">
        <v>4</v>
      </c>
      <c r="B29" s="16" t="s">
        <v>51</v>
      </c>
      <c r="C29" s="16" t="s">
        <v>165</v>
      </c>
      <c r="D29" s="21" t="s">
        <v>233</v>
      </c>
      <c r="E29" s="16" t="s">
        <v>234</v>
      </c>
      <c r="F29" s="16" t="s">
        <v>129</v>
      </c>
      <c r="G29" s="16" t="s">
        <v>235</v>
      </c>
      <c r="H29" s="16" t="s">
        <v>236</v>
      </c>
      <c r="I29" s="16" t="s">
        <v>58</v>
      </c>
      <c r="J29" s="16" t="s">
        <v>170</v>
      </c>
      <c r="K29" s="16" t="s">
        <v>222</v>
      </c>
      <c r="L29" s="16">
        <v>60</v>
      </c>
      <c r="M29" s="16">
        <v>90</v>
      </c>
      <c r="N29" s="16">
        <v>90</v>
      </c>
      <c r="O29" s="16">
        <v>60</v>
      </c>
      <c r="P29" s="16">
        <f t="shared" si="10"/>
        <v>300</v>
      </c>
      <c r="Q29" s="16" t="s">
        <v>82</v>
      </c>
      <c r="R29" s="16" t="s">
        <v>237</v>
      </c>
      <c r="S29" s="16" t="s">
        <v>224</v>
      </c>
      <c r="T29" s="16" t="s">
        <v>174</v>
      </c>
      <c r="U29" s="92" t="s">
        <v>161</v>
      </c>
      <c r="V29" s="73">
        <v>60</v>
      </c>
      <c r="W29" s="70">
        <v>66</v>
      </c>
      <c r="X29" s="69">
        <f t="shared" si="4"/>
        <v>1</v>
      </c>
      <c r="Y29" s="16" t="s">
        <v>238</v>
      </c>
      <c r="Z29" s="70" t="s">
        <v>226</v>
      </c>
      <c r="AA29" s="24">
        <f t="shared" si="0"/>
        <v>90</v>
      </c>
      <c r="AB29" s="16">
        <v>123</v>
      </c>
      <c r="AC29" s="96">
        <f t="shared" si="5"/>
        <v>1</v>
      </c>
      <c r="AD29" s="16" t="s">
        <v>239</v>
      </c>
      <c r="AE29" s="16" t="s">
        <v>228</v>
      </c>
      <c r="AF29" s="24">
        <f t="shared" si="1"/>
        <v>90</v>
      </c>
      <c r="AG29" s="24">
        <v>48</v>
      </c>
      <c r="AH29" s="96">
        <f t="shared" si="6"/>
        <v>0.53333333333333333</v>
      </c>
      <c r="AI29" s="16" t="s">
        <v>240</v>
      </c>
      <c r="AJ29" s="16" t="s">
        <v>230</v>
      </c>
      <c r="AK29" s="24">
        <f t="shared" si="2"/>
        <v>60</v>
      </c>
      <c r="AL29" s="16">
        <v>63</v>
      </c>
      <c r="AM29" s="110">
        <f t="shared" si="7"/>
        <v>1</v>
      </c>
      <c r="AN29" s="16" t="s">
        <v>241</v>
      </c>
      <c r="AO29" s="16" t="s">
        <v>232</v>
      </c>
      <c r="AP29" s="17">
        <f t="shared" si="3"/>
        <v>300</v>
      </c>
      <c r="AQ29" s="70">
        <f t="shared" si="11"/>
        <v>300</v>
      </c>
      <c r="AR29" s="62">
        <f t="shared" si="8"/>
        <v>1</v>
      </c>
      <c r="AS29" s="16" t="s">
        <v>76</v>
      </c>
    </row>
    <row r="30" spans="1:45" s="25" customFormat="1" ht="72" customHeight="1" x14ac:dyDescent="0.25">
      <c r="A30" s="17">
        <v>4</v>
      </c>
      <c r="B30" s="16" t="s">
        <v>51</v>
      </c>
      <c r="C30" s="16" t="s">
        <v>165</v>
      </c>
      <c r="D30" s="21" t="s">
        <v>242</v>
      </c>
      <c r="E30" s="16" t="s">
        <v>243</v>
      </c>
      <c r="F30" s="16" t="s">
        <v>129</v>
      </c>
      <c r="G30" s="16" t="s">
        <v>244</v>
      </c>
      <c r="H30" s="16" t="s">
        <v>245</v>
      </c>
      <c r="I30" s="16" t="s">
        <v>58</v>
      </c>
      <c r="J30" s="16" t="s">
        <v>170</v>
      </c>
      <c r="K30" s="16" t="s">
        <v>222</v>
      </c>
      <c r="L30" s="16">
        <v>6</v>
      </c>
      <c r="M30" s="16">
        <v>12</v>
      </c>
      <c r="N30" s="16">
        <v>12</v>
      </c>
      <c r="O30" s="16">
        <v>10</v>
      </c>
      <c r="P30" s="16">
        <f t="shared" si="10"/>
        <v>40</v>
      </c>
      <c r="Q30" s="16" t="s">
        <v>82</v>
      </c>
      <c r="R30" s="16" t="s">
        <v>246</v>
      </c>
      <c r="S30" s="16" t="s">
        <v>224</v>
      </c>
      <c r="T30" s="16" t="s">
        <v>174</v>
      </c>
      <c r="U30" s="92" t="s">
        <v>161</v>
      </c>
      <c r="V30" s="73">
        <v>6</v>
      </c>
      <c r="W30" s="70">
        <v>16</v>
      </c>
      <c r="X30" s="69">
        <f t="shared" si="4"/>
        <v>1</v>
      </c>
      <c r="Y30" s="16" t="s">
        <v>247</v>
      </c>
      <c r="Z30" s="70" t="s">
        <v>226</v>
      </c>
      <c r="AA30" s="24">
        <f t="shared" si="0"/>
        <v>12</v>
      </c>
      <c r="AB30" s="16">
        <v>17</v>
      </c>
      <c r="AC30" s="96">
        <f t="shared" si="5"/>
        <v>1</v>
      </c>
      <c r="AD30" s="16" t="s">
        <v>248</v>
      </c>
      <c r="AE30" s="16" t="s">
        <v>228</v>
      </c>
      <c r="AF30" s="24">
        <f t="shared" si="1"/>
        <v>12</v>
      </c>
      <c r="AG30" s="24">
        <v>16</v>
      </c>
      <c r="AH30" s="96">
        <f t="shared" si="6"/>
        <v>1</v>
      </c>
      <c r="AI30" s="16" t="s">
        <v>249</v>
      </c>
      <c r="AJ30" s="16" t="s">
        <v>230</v>
      </c>
      <c r="AK30" s="24">
        <f t="shared" si="2"/>
        <v>10</v>
      </c>
      <c r="AL30" s="16">
        <v>29</v>
      </c>
      <c r="AM30" s="110">
        <f t="shared" si="7"/>
        <v>1</v>
      </c>
      <c r="AN30" s="16" t="s">
        <v>250</v>
      </c>
      <c r="AO30" s="16" t="s">
        <v>232</v>
      </c>
      <c r="AP30" s="17">
        <f t="shared" si="3"/>
        <v>40</v>
      </c>
      <c r="AQ30" s="70">
        <f t="shared" si="11"/>
        <v>78</v>
      </c>
      <c r="AR30" s="62">
        <f t="shared" si="8"/>
        <v>1</v>
      </c>
      <c r="AS30" s="16" t="s">
        <v>76</v>
      </c>
    </row>
    <row r="31" spans="1:45" s="25" customFormat="1" ht="72.75" customHeight="1" x14ac:dyDescent="0.25">
      <c r="A31" s="17">
        <v>4</v>
      </c>
      <c r="B31" s="16" t="s">
        <v>51</v>
      </c>
      <c r="C31" s="16" t="s">
        <v>165</v>
      </c>
      <c r="D31" s="21" t="s">
        <v>251</v>
      </c>
      <c r="E31" s="16" t="s">
        <v>252</v>
      </c>
      <c r="F31" s="16" t="s">
        <v>129</v>
      </c>
      <c r="G31" s="16" t="s">
        <v>253</v>
      </c>
      <c r="H31" s="16" t="s">
        <v>254</v>
      </c>
      <c r="I31" s="16" t="s">
        <v>58</v>
      </c>
      <c r="J31" s="16" t="s">
        <v>170</v>
      </c>
      <c r="K31" s="16" t="s">
        <v>222</v>
      </c>
      <c r="L31" s="16">
        <v>3</v>
      </c>
      <c r="M31" s="16">
        <v>21</v>
      </c>
      <c r="N31" s="16">
        <v>21</v>
      </c>
      <c r="O31" s="16">
        <v>13</v>
      </c>
      <c r="P31" s="16">
        <f t="shared" si="10"/>
        <v>58</v>
      </c>
      <c r="Q31" s="16" t="s">
        <v>82</v>
      </c>
      <c r="R31" s="16" t="s">
        <v>255</v>
      </c>
      <c r="S31" s="16" t="s">
        <v>224</v>
      </c>
      <c r="T31" s="16" t="s">
        <v>174</v>
      </c>
      <c r="U31" s="92" t="s">
        <v>161</v>
      </c>
      <c r="V31" s="73">
        <v>3</v>
      </c>
      <c r="W31" s="70">
        <v>4</v>
      </c>
      <c r="X31" s="69">
        <f t="shared" si="4"/>
        <v>1</v>
      </c>
      <c r="Y31" s="16" t="s">
        <v>256</v>
      </c>
      <c r="Z31" s="70" t="s">
        <v>226</v>
      </c>
      <c r="AA31" s="24">
        <f t="shared" si="0"/>
        <v>21</v>
      </c>
      <c r="AB31" s="16">
        <v>21</v>
      </c>
      <c r="AC31" s="96">
        <f t="shared" si="5"/>
        <v>1</v>
      </c>
      <c r="AD31" s="16" t="s">
        <v>257</v>
      </c>
      <c r="AE31" s="16" t="s">
        <v>228</v>
      </c>
      <c r="AF31" s="24">
        <f t="shared" si="1"/>
        <v>21</v>
      </c>
      <c r="AG31" s="24">
        <v>4</v>
      </c>
      <c r="AH31" s="96">
        <f t="shared" si="6"/>
        <v>0.19047619047619047</v>
      </c>
      <c r="AI31" s="16" t="s">
        <v>258</v>
      </c>
      <c r="AJ31" s="16" t="s">
        <v>230</v>
      </c>
      <c r="AK31" s="24">
        <f t="shared" si="2"/>
        <v>13</v>
      </c>
      <c r="AL31" s="16">
        <v>32</v>
      </c>
      <c r="AM31" s="110">
        <f t="shared" si="7"/>
        <v>1</v>
      </c>
      <c r="AN31" s="16" t="s">
        <v>259</v>
      </c>
      <c r="AO31" s="16" t="s">
        <v>232</v>
      </c>
      <c r="AP31" s="17">
        <f t="shared" si="3"/>
        <v>58</v>
      </c>
      <c r="AQ31" s="70">
        <f t="shared" si="11"/>
        <v>61</v>
      </c>
      <c r="AR31" s="62">
        <f t="shared" si="8"/>
        <v>1</v>
      </c>
      <c r="AS31" s="16" t="s">
        <v>76</v>
      </c>
    </row>
    <row r="32" spans="1:45" s="5" customFormat="1" ht="15.75" x14ac:dyDescent="0.25">
      <c r="A32" s="10"/>
      <c r="B32" s="10"/>
      <c r="C32" s="10"/>
      <c r="D32" s="10"/>
      <c r="E32" s="13" t="s">
        <v>260</v>
      </c>
      <c r="F32" s="10"/>
      <c r="G32" s="10"/>
      <c r="H32" s="10"/>
      <c r="I32" s="10"/>
      <c r="J32" s="10"/>
      <c r="K32" s="10"/>
      <c r="L32" s="14"/>
      <c r="M32" s="14"/>
      <c r="N32" s="14"/>
      <c r="O32" s="14"/>
      <c r="P32" s="14"/>
      <c r="Q32" s="10"/>
      <c r="R32" s="10"/>
      <c r="S32" s="10"/>
      <c r="T32" s="10"/>
      <c r="U32" s="10"/>
      <c r="V32" s="46"/>
      <c r="W32" s="46"/>
      <c r="X32" s="66">
        <f>AVERAGE(X15:X31)*80%</f>
        <v>0.6779384615384616</v>
      </c>
      <c r="Y32" s="47"/>
      <c r="Z32" s="46"/>
      <c r="AA32" s="14"/>
      <c r="AB32" s="14"/>
      <c r="AC32" s="99">
        <f>AVERAGE(AC15:AC31)*80%</f>
        <v>0.58328888888888897</v>
      </c>
      <c r="AD32" s="14"/>
      <c r="AE32" s="14"/>
      <c r="AF32" s="14"/>
      <c r="AG32" s="14"/>
      <c r="AH32" s="105">
        <f>AVERAGE(AH15:AH31)*80%</f>
        <v>0.62117587691250209</v>
      </c>
      <c r="AI32" s="14"/>
      <c r="AJ32" s="14"/>
      <c r="AK32" s="14"/>
      <c r="AL32" s="14"/>
      <c r="AM32" s="105">
        <f>AVERAGE(AM15:AM31)*80%</f>
        <v>0.73053169668470708</v>
      </c>
      <c r="AN32" s="10"/>
      <c r="AO32" s="10"/>
      <c r="AP32" s="51"/>
      <c r="AQ32" s="51"/>
      <c r="AR32" s="63">
        <f>AVERAGE(AR15:AR31)*80%</f>
        <v>0.72708486467963507</v>
      </c>
      <c r="AS32" s="10"/>
    </row>
    <row r="33" spans="1:45" s="41" customFormat="1" ht="105" customHeight="1" x14ac:dyDescent="0.25">
      <c r="A33" s="30">
        <v>7</v>
      </c>
      <c r="B33" s="22" t="s">
        <v>261</v>
      </c>
      <c r="C33" s="22" t="s">
        <v>262</v>
      </c>
      <c r="D33" s="74" t="s">
        <v>263</v>
      </c>
      <c r="E33" s="75" t="s">
        <v>264</v>
      </c>
      <c r="F33" s="75" t="s">
        <v>265</v>
      </c>
      <c r="G33" s="75" t="s">
        <v>266</v>
      </c>
      <c r="H33" s="75" t="s">
        <v>267</v>
      </c>
      <c r="I33" s="76" t="s">
        <v>268</v>
      </c>
      <c r="J33" s="75" t="s">
        <v>269</v>
      </c>
      <c r="K33" s="75" t="s">
        <v>270</v>
      </c>
      <c r="L33" s="77" t="s">
        <v>66</v>
      </c>
      <c r="M33" s="78">
        <v>0.8</v>
      </c>
      <c r="N33" s="77" t="s">
        <v>66</v>
      </c>
      <c r="O33" s="52">
        <v>0.8</v>
      </c>
      <c r="P33" s="52">
        <v>0.8</v>
      </c>
      <c r="Q33" s="79" t="s">
        <v>271</v>
      </c>
      <c r="R33" s="93" t="s">
        <v>272</v>
      </c>
      <c r="S33" s="94" t="s">
        <v>273</v>
      </c>
      <c r="T33" s="94" t="s">
        <v>274</v>
      </c>
      <c r="U33" s="95" t="s">
        <v>275</v>
      </c>
      <c r="V33" s="80" t="s">
        <v>66</v>
      </c>
      <c r="W33" s="81" t="s">
        <v>66</v>
      </c>
      <c r="X33" s="81" t="s">
        <v>66</v>
      </c>
      <c r="Y33" s="82" t="s">
        <v>162</v>
      </c>
      <c r="Z33" s="82" t="s">
        <v>66</v>
      </c>
      <c r="AA33" s="37">
        <f>M33</f>
        <v>0.8</v>
      </c>
      <c r="AB33" s="38">
        <v>0.94</v>
      </c>
      <c r="AC33" s="39">
        <f t="shared" ref="AC33:AC39" si="12">IF(AB33/AA33&gt;100%,100%,AB33/AA33)</f>
        <v>1</v>
      </c>
      <c r="AD33" s="22" t="s">
        <v>276</v>
      </c>
      <c r="AE33" s="22" t="s">
        <v>277</v>
      </c>
      <c r="AF33" s="36" t="s">
        <v>66</v>
      </c>
      <c r="AG33" s="22" t="s">
        <v>66</v>
      </c>
      <c r="AH33" s="22" t="s">
        <v>66</v>
      </c>
      <c r="AI33" s="22" t="s">
        <v>66</v>
      </c>
      <c r="AJ33" s="22" t="s">
        <v>66</v>
      </c>
      <c r="AK33" s="37">
        <f>O33</f>
        <v>0.8</v>
      </c>
      <c r="AL33" s="40">
        <v>1</v>
      </c>
      <c r="AM33" s="39">
        <f t="shared" ref="AM33:AM39" si="13">IF(AL33/AK33&gt;100%,100%,AL33/AK33)</f>
        <v>1</v>
      </c>
      <c r="AN33" s="22" t="s">
        <v>278</v>
      </c>
      <c r="AO33" s="22" t="s">
        <v>279</v>
      </c>
      <c r="AP33" s="52">
        <f>P33</f>
        <v>0.8</v>
      </c>
      <c r="AQ33" s="53">
        <f>AVERAGE(AB33,AL33)</f>
        <v>0.97</v>
      </c>
      <c r="AR33" s="39">
        <f t="shared" ref="AR33:AR39" si="14">IF(AQ33/AP33&gt;100%,100%,AQ33/AP33)</f>
        <v>1</v>
      </c>
      <c r="AS33" s="82" t="s">
        <v>296</v>
      </c>
    </row>
    <row r="34" spans="1:45" s="41" customFormat="1" ht="120" x14ac:dyDescent="0.25">
      <c r="A34" s="30">
        <v>7</v>
      </c>
      <c r="B34" s="22" t="s">
        <v>261</v>
      </c>
      <c r="C34" s="22" t="s">
        <v>262</v>
      </c>
      <c r="D34" s="30" t="s">
        <v>280</v>
      </c>
      <c r="E34" s="79" t="s">
        <v>281</v>
      </c>
      <c r="F34" s="79" t="s">
        <v>265</v>
      </c>
      <c r="G34" s="79" t="s">
        <v>282</v>
      </c>
      <c r="H34" s="79" t="s">
        <v>283</v>
      </c>
      <c r="I34" s="79" t="s">
        <v>284</v>
      </c>
      <c r="J34" s="79" t="s">
        <v>269</v>
      </c>
      <c r="K34" s="79" t="s">
        <v>285</v>
      </c>
      <c r="L34" s="83">
        <v>1</v>
      </c>
      <c r="M34" s="83">
        <v>1</v>
      </c>
      <c r="N34" s="83">
        <v>1</v>
      </c>
      <c r="O34" s="84">
        <v>1</v>
      </c>
      <c r="P34" s="84">
        <v>1</v>
      </c>
      <c r="Q34" s="79" t="s">
        <v>271</v>
      </c>
      <c r="R34" s="93" t="s">
        <v>286</v>
      </c>
      <c r="S34" s="93" t="s">
        <v>287</v>
      </c>
      <c r="T34" s="94" t="s">
        <v>274</v>
      </c>
      <c r="U34" s="95" t="s">
        <v>288</v>
      </c>
      <c r="V34" s="85">
        <v>1</v>
      </c>
      <c r="W34" s="86">
        <v>1</v>
      </c>
      <c r="X34" s="87">
        <v>1</v>
      </c>
      <c r="Y34" s="88" t="s">
        <v>289</v>
      </c>
      <c r="Z34" s="88" t="s">
        <v>290</v>
      </c>
      <c r="AA34" s="37">
        <f t="shared" ref="AA34:AA39" si="15">M34</f>
        <v>1</v>
      </c>
      <c r="AB34" s="40">
        <v>1</v>
      </c>
      <c r="AC34" s="39">
        <f t="shared" si="12"/>
        <v>1</v>
      </c>
      <c r="AD34" s="22" t="s">
        <v>291</v>
      </c>
      <c r="AE34" s="22" t="s">
        <v>292</v>
      </c>
      <c r="AF34" s="37">
        <f>N34</f>
        <v>1</v>
      </c>
      <c r="AG34" s="40">
        <v>1</v>
      </c>
      <c r="AH34" s="39">
        <f t="shared" ref="AH34:AH36" si="16">IF(AG34/AF34&gt;100%,100%,AG34/AF34)</f>
        <v>1</v>
      </c>
      <c r="AI34" s="22" t="s">
        <v>291</v>
      </c>
      <c r="AJ34" s="22" t="s">
        <v>293</v>
      </c>
      <c r="AK34" s="37">
        <f t="shared" ref="AK34:AK39" si="17">O34</f>
        <v>1</v>
      </c>
      <c r="AL34" s="40">
        <v>1</v>
      </c>
      <c r="AM34" s="39">
        <f t="shared" si="13"/>
        <v>1</v>
      </c>
      <c r="AN34" s="22" t="s">
        <v>294</v>
      </c>
      <c r="AO34" s="22" t="s">
        <v>295</v>
      </c>
      <c r="AP34" s="52">
        <f t="shared" ref="AP34:AP38" si="18">P34</f>
        <v>1</v>
      </c>
      <c r="AQ34" s="53">
        <f>AVERAGE(W34,AB34,AG34,AL34)</f>
        <v>1</v>
      </c>
      <c r="AR34" s="39">
        <f t="shared" si="14"/>
        <v>1</v>
      </c>
      <c r="AS34" s="82" t="s">
        <v>296</v>
      </c>
    </row>
    <row r="35" spans="1:45" s="41" customFormat="1" ht="150" x14ac:dyDescent="0.25">
      <c r="A35" s="30">
        <v>7</v>
      </c>
      <c r="B35" s="22" t="s">
        <v>261</v>
      </c>
      <c r="C35" s="22" t="s">
        <v>297</v>
      </c>
      <c r="D35" s="30" t="s">
        <v>298</v>
      </c>
      <c r="E35" s="79" t="s">
        <v>299</v>
      </c>
      <c r="F35" s="79" t="s">
        <v>265</v>
      </c>
      <c r="G35" s="79" t="s">
        <v>300</v>
      </c>
      <c r="H35" s="79" t="s">
        <v>301</v>
      </c>
      <c r="I35" s="79" t="s">
        <v>284</v>
      </c>
      <c r="J35" s="79" t="s">
        <v>269</v>
      </c>
      <c r="K35" s="79" t="s">
        <v>302</v>
      </c>
      <c r="L35" s="77" t="s">
        <v>66</v>
      </c>
      <c r="M35" s="78">
        <v>1</v>
      </c>
      <c r="N35" s="78">
        <v>1</v>
      </c>
      <c r="O35" s="52">
        <v>1</v>
      </c>
      <c r="P35" s="52">
        <v>1</v>
      </c>
      <c r="Q35" s="79" t="s">
        <v>271</v>
      </c>
      <c r="R35" s="93" t="s">
        <v>303</v>
      </c>
      <c r="S35" s="93" t="s">
        <v>304</v>
      </c>
      <c r="T35" s="94" t="s">
        <v>274</v>
      </c>
      <c r="U35" s="95" t="s">
        <v>305</v>
      </c>
      <c r="V35" s="89" t="s">
        <v>66</v>
      </c>
      <c r="W35" s="90" t="s">
        <v>66</v>
      </c>
      <c r="X35" s="90" t="s">
        <v>66</v>
      </c>
      <c r="Y35" s="82" t="s">
        <v>162</v>
      </c>
      <c r="Z35" s="88" t="s">
        <v>66</v>
      </c>
      <c r="AA35" s="37">
        <f t="shared" si="15"/>
        <v>1</v>
      </c>
      <c r="AB35" s="101">
        <v>1</v>
      </c>
      <c r="AC35" s="39">
        <f t="shared" si="12"/>
        <v>1</v>
      </c>
      <c r="AD35" s="22" t="s">
        <v>306</v>
      </c>
      <c r="AE35" s="22" t="s">
        <v>307</v>
      </c>
      <c r="AF35" s="37">
        <f t="shared" ref="AF35:AF36" si="19">N35</f>
        <v>1</v>
      </c>
      <c r="AG35" s="40">
        <v>1</v>
      </c>
      <c r="AH35" s="39">
        <f t="shared" si="16"/>
        <v>1</v>
      </c>
      <c r="AI35" s="22" t="s">
        <v>308</v>
      </c>
      <c r="AJ35" s="22" t="s">
        <v>309</v>
      </c>
      <c r="AK35" s="37">
        <f t="shared" si="17"/>
        <v>1</v>
      </c>
      <c r="AL35" s="40">
        <v>1</v>
      </c>
      <c r="AM35" s="39">
        <f t="shared" si="13"/>
        <v>1</v>
      </c>
      <c r="AN35" s="22" t="s">
        <v>310</v>
      </c>
      <c r="AO35" s="22" t="s">
        <v>311</v>
      </c>
      <c r="AP35" s="52">
        <f t="shared" si="18"/>
        <v>1</v>
      </c>
      <c r="AQ35" s="53">
        <f>AVERAGE(AB35,AG35,AL35)</f>
        <v>1</v>
      </c>
      <c r="AR35" s="39">
        <f t="shared" si="14"/>
        <v>1</v>
      </c>
      <c r="AS35" s="82" t="s">
        <v>296</v>
      </c>
    </row>
    <row r="36" spans="1:45" s="41" customFormat="1" ht="120" x14ac:dyDescent="0.25">
      <c r="A36" s="30">
        <v>7</v>
      </c>
      <c r="B36" s="22" t="s">
        <v>261</v>
      </c>
      <c r="C36" s="22" t="s">
        <v>262</v>
      </c>
      <c r="D36" s="30" t="s">
        <v>312</v>
      </c>
      <c r="E36" s="79" t="s">
        <v>313</v>
      </c>
      <c r="F36" s="79" t="s">
        <v>265</v>
      </c>
      <c r="G36" s="79" t="s">
        <v>314</v>
      </c>
      <c r="H36" s="79" t="s">
        <v>315</v>
      </c>
      <c r="I36" s="79" t="s">
        <v>284</v>
      </c>
      <c r="J36" s="79" t="s">
        <v>132</v>
      </c>
      <c r="K36" s="79" t="s">
        <v>314</v>
      </c>
      <c r="L36" s="78">
        <v>1</v>
      </c>
      <c r="M36" s="77" t="s">
        <v>66</v>
      </c>
      <c r="N36" s="78">
        <v>1</v>
      </c>
      <c r="O36" s="52" t="s">
        <v>66</v>
      </c>
      <c r="P36" s="52">
        <v>1</v>
      </c>
      <c r="Q36" s="79" t="s">
        <v>82</v>
      </c>
      <c r="R36" s="93" t="s">
        <v>316</v>
      </c>
      <c r="S36" s="93" t="s">
        <v>316</v>
      </c>
      <c r="T36" s="94" t="s">
        <v>274</v>
      </c>
      <c r="U36" s="95" t="s">
        <v>288</v>
      </c>
      <c r="V36" s="85">
        <v>1</v>
      </c>
      <c r="W36" s="86">
        <v>1</v>
      </c>
      <c r="X36" s="87">
        <v>1</v>
      </c>
      <c r="Y36" s="88" t="s">
        <v>317</v>
      </c>
      <c r="Z36" s="88" t="s">
        <v>318</v>
      </c>
      <c r="AA36" s="37" t="str">
        <f t="shared" si="15"/>
        <v>No programada</v>
      </c>
      <c r="AB36" s="40" t="s">
        <v>66</v>
      </c>
      <c r="AC36" s="39" t="s">
        <v>69</v>
      </c>
      <c r="AD36" s="22" t="s">
        <v>319</v>
      </c>
      <c r="AE36" s="22" t="s">
        <v>69</v>
      </c>
      <c r="AF36" s="37">
        <f t="shared" si="19"/>
        <v>1</v>
      </c>
      <c r="AG36" s="40">
        <v>1</v>
      </c>
      <c r="AH36" s="39">
        <f t="shared" si="16"/>
        <v>1</v>
      </c>
      <c r="AI36" s="22" t="s">
        <v>320</v>
      </c>
      <c r="AJ36" s="22" t="s">
        <v>321</v>
      </c>
      <c r="AK36" s="37" t="str">
        <f t="shared" si="17"/>
        <v>No programada</v>
      </c>
      <c r="AL36" s="26" t="s">
        <v>66</v>
      </c>
      <c r="AM36" s="26" t="s">
        <v>66</v>
      </c>
      <c r="AN36" s="26" t="s">
        <v>66</v>
      </c>
      <c r="AO36" s="26" t="s">
        <v>66</v>
      </c>
      <c r="AP36" s="52">
        <f t="shared" si="18"/>
        <v>1</v>
      </c>
      <c r="AQ36" s="53">
        <f>AVERAGE(W36,AG36)</f>
        <v>1</v>
      </c>
      <c r="AR36" s="39">
        <f t="shared" si="14"/>
        <v>1</v>
      </c>
      <c r="AS36" s="82" t="s">
        <v>296</v>
      </c>
    </row>
    <row r="37" spans="1:45" s="41" customFormat="1" ht="120" x14ac:dyDescent="0.25">
      <c r="A37" s="30">
        <v>7</v>
      </c>
      <c r="B37" s="22" t="s">
        <v>261</v>
      </c>
      <c r="C37" s="22" t="s">
        <v>262</v>
      </c>
      <c r="D37" s="30" t="s">
        <v>322</v>
      </c>
      <c r="E37" s="22" t="s">
        <v>323</v>
      </c>
      <c r="F37" s="22" t="s">
        <v>265</v>
      </c>
      <c r="G37" s="22" t="s">
        <v>324</v>
      </c>
      <c r="H37" s="22" t="s">
        <v>325</v>
      </c>
      <c r="I37" s="22" t="s">
        <v>135</v>
      </c>
      <c r="J37" s="23" t="s">
        <v>170</v>
      </c>
      <c r="K37" s="22" t="s">
        <v>324</v>
      </c>
      <c r="L37" s="42">
        <v>0</v>
      </c>
      <c r="M37" s="42">
        <v>1</v>
      </c>
      <c r="N37" s="42">
        <v>0</v>
      </c>
      <c r="O37" s="42">
        <v>1</v>
      </c>
      <c r="P37" s="42">
        <v>2</v>
      </c>
      <c r="Q37" s="22" t="s">
        <v>82</v>
      </c>
      <c r="R37" s="79" t="s">
        <v>316</v>
      </c>
      <c r="S37" s="79" t="s">
        <v>316</v>
      </c>
      <c r="T37" s="22" t="s">
        <v>326</v>
      </c>
      <c r="U37" s="43" t="s">
        <v>66</v>
      </c>
      <c r="V37" s="89" t="s">
        <v>66</v>
      </c>
      <c r="W37" s="90" t="s">
        <v>66</v>
      </c>
      <c r="X37" s="90" t="s">
        <v>66</v>
      </c>
      <c r="Y37" s="82" t="s">
        <v>162</v>
      </c>
      <c r="Z37" s="88" t="s">
        <v>66</v>
      </c>
      <c r="AA37" s="44">
        <f t="shared" si="15"/>
        <v>1</v>
      </c>
      <c r="AB37" s="98">
        <v>1</v>
      </c>
      <c r="AC37" s="39">
        <f t="shared" si="12"/>
        <v>1</v>
      </c>
      <c r="AD37" s="22" t="s">
        <v>327</v>
      </c>
      <c r="AE37" s="43" t="s">
        <v>328</v>
      </c>
      <c r="AF37" s="43" t="s">
        <v>66</v>
      </c>
      <c r="AG37" s="43" t="s">
        <v>66</v>
      </c>
      <c r="AH37" s="43" t="s">
        <v>66</v>
      </c>
      <c r="AI37" s="43" t="s">
        <v>66</v>
      </c>
      <c r="AJ37" s="44">
        <f t="shared" ref="AJ37" si="20">O37</f>
        <v>1</v>
      </c>
      <c r="AK37" s="37">
        <f t="shared" si="17"/>
        <v>1</v>
      </c>
      <c r="AL37" s="38">
        <v>1</v>
      </c>
      <c r="AM37" s="39">
        <f t="shared" si="13"/>
        <v>1</v>
      </c>
      <c r="AN37" s="22" t="s">
        <v>329</v>
      </c>
      <c r="AO37" s="43" t="s">
        <v>330</v>
      </c>
      <c r="AP37" s="54">
        <f t="shared" si="18"/>
        <v>2</v>
      </c>
      <c r="AQ37" s="54">
        <f>SUM(AB37,AL37)</f>
        <v>2</v>
      </c>
      <c r="AR37" s="39">
        <f t="shared" si="14"/>
        <v>1</v>
      </c>
      <c r="AS37" s="82" t="s">
        <v>296</v>
      </c>
    </row>
    <row r="38" spans="1:45" s="41" customFormat="1" ht="105" x14ac:dyDescent="0.25">
      <c r="A38" s="30">
        <v>5</v>
      </c>
      <c r="B38" s="22" t="s">
        <v>331</v>
      </c>
      <c r="C38" s="22" t="s">
        <v>332</v>
      </c>
      <c r="D38" s="30" t="s">
        <v>333</v>
      </c>
      <c r="E38" s="79" t="s">
        <v>334</v>
      </c>
      <c r="F38" s="79" t="s">
        <v>265</v>
      </c>
      <c r="G38" s="79" t="s">
        <v>335</v>
      </c>
      <c r="H38" s="79" t="s">
        <v>336</v>
      </c>
      <c r="I38" s="79" t="s">
        <v>337</v>
      </c>
      <c r="J38" s="79" t="s">
        <v>170</v>
      </c>
      <c r="K38" s="79" t="s">
        <v>338</v>
      </c>
      <c r="L38" s="78">
        <v>1</v>
      </c>
      <c r="M38" s="78">
        <v>0</v>
      </c>
      <c r="N38" s="78">
        <v>0</v>
      </c>
      <c r="O38" s="52">
        <v>0</v>
      </c>
      <c r="P38" s="52">
        <v>1</v>
      </c>
      <c r="Q38" s="79" t="s">
        <v>82</v>
      </c>
      <c r="R38" s="93" t="s">
        <v>339</v>
      </c>
      <c r="S38" s="93" t="s">
        <v>340</v>
      </c>
      <c r="T38" s="94" t="s">
        <v>161</v>
      </c>
      <c r="U38" s="95" t="s">
        <v>341</v>
      </c>
      <c r="V38" s="91">
        <v>1</v>
      </c>
      <c r="W38" s="86">
        <v>1</v>
      </c>
      <c r="X38" s="87">
        <v>1</v>
      </c>
      <c r="Y38" s="88" t="s">
        <v>342</v>
      </c>
      <c r="Z38" s="88" t="s">
        <v>343</v>
      </c>
      <c r="AA38" s="26" t="s">
        <v>66</v>
      </c>
      <c r="AB38" s="26" t="s">
        <v>66</v>
      </c>
      <c r="AC38" s="26" t="s">
        <v>66</v>
      </c>
      <c r="AD38" s="26" t="s">
        <v>66</v>
      </c>
      <c r="AE38" s="26" t="s">
        <v>66</v>
      </c>
      <c r="AF38" s="26" t="s">
        <v>66</v>
      </c>
      <c r="AG38" s="26" t="s">
        <v>66</v>
      </c>
      <c r="AH38" s="26" t="s">
        <v>66</v>
      </c>
      <c r="AI38" s="26" t="s">
        <v>66</v>
      </c>
      <c r="AJ38" s="26" t="s">
        <v>66</v>
      </c>
      <c r="AK38" s="26" t="s">
        <v>66</v>
      </c>
      <c r="AL38" s="26" t="s">
        <v>66</v>
      </c>
      <c r="AM38" s="26" t="s">
        <v>66</v>
      </c>
      <c r="AN38" s="26" t="s">
        <v>66</v>
      </c>
      <c r="AO38" s="26" t="s">
        <v>66</v>
      </c>
      <c r="AP38" s="52">
        <f t="shared" si="18"/>
        <v>1</v>
      </c>
      <c r="AQ38" s="55">
        <v>1</v>
      </c>
      <c r="AR38" s="39">
        <f>IF(AQ38/AP38&gt;100%,100%,AQ38/AP38)</f>
        <v>1</v>
      </c>
      <c r="AS38" s="82" t="s">
        <v>296</v>
      </c>
    </row>
    <row r="39" spans="1:45" s="41" customFormat="1" ht="150" x14ac:dyDescent="0.25">
      <c r="A39" s="30">
        <v>5</v>
      </c>
      <c r="B39" s="22" t="s">
        <v>331</v>
      </c>
      <c r="C39" s="22" t="s">
        <v>332</v>
      </c>
      <c r="D39" s="30" t="s">
        <v>344</v>
      </c>
      <c r="E39" s="79" t="s">
        <v>345</v>
      </c>
      <c r="F39" s="79" t="s">
        <v>265</v>
      </c>
      <c r="G39" s="79" t="s">
        <v>346</v>
      </c>
      <c r="H39" s="79" t="s">
        <v>347</v>
      </c>
      <c r="I39" s="79" t="s">
        <v>135</v>
      </c>
      <c r="J39" s="79" t="s">
        <v>132</v>
      </c>
      <c r="K39" s="79" t="s">
        <v>348</v>
      </c>
      <c r="L39" s="78">
        <v>1</v>
      </c>
      <c r="M39" s="78">
        <v>1</v>
      </c>
      <c r="N39" s="78">
        <v>1</v>
      </c>
      <c r="O39" s="78">
        <v>1</v>
      </c>
      <c r="P39" s="78">
        <v>1</v>
      </c>
      <c r="Q39" s="79" t="s">
        <v>349</v>
      </c>
      <c r="R39" s="93" t="s">
        <v>350</v>
      </c>
      <c r="S39" s="93" t="s">
        <v>340</v>
      </c>
      <c r="T39" s="94" t="s">
        <v>161</v>
      </c>
      <c r="U39" s="95" t="s">
        <v>341</v>
      </c>
      <c r="V39" s="91">
        <v>1</v>
      </c>
      <c r="W39" s="87">
        <v>0.79779999999999995</v>
      </c>
      <c r="X39" s="87">
        <v>0.9</v>
      </c>
      <c r="Y39" s="88" t="s">
        <v>351</v>
      </c>
      <c r="Z39" s="88" t="s">
        <v>352</v>
      </c>
      <c r="AA39" s="37">
        <f t="shared" si="15"/>
        <v>1</v>
      </c>
      <c r="AB39" s="39">
        <v>0.9</v>
      </c>
      <c r="AC39" s="39">
        <f t="shared" si="12"/>
        <v>0.9</v>
      </c>
      <c r="AD39" s="37" t="s">
        <v>353</v>
      </c>
      <c r="AE39" s="37" t="s">
        <v>354</v>
      </c>
      <c r="AF39" s="37">
        <f t="shared" ref="AF39" si="21">N39</f>
        <v>1</v>
      </c>
      <c r="AG39" s="38">
        <f>204/237</f>
        <v>0.86075949367088611</v>
      </c>
      <c r="AH39" s="39">
        <f t="shared" ref="AH39" si="22">IF(AG39/AF39&gt;100%,100%,AG39/AF39)</f>
        <v>0.86075949367088611</v>
      </c>
      <c r="AI39" s="37" t="s">
        <v>350</v>
      </c>
      <c r="AJ39" s="37" t="s">
        <v>355</v>
      </c>
      <c r="AK39" s="37">
        <f t="shared" si="17"/>
        <v>1</v>
      </c>
      <c r="AL39" s="38">
        <v>0.9</v>
      </c>
      <c r="AM39" s="39">
        <f t="shared" si="13"/>
        <v>0.9</v>
      </c>
      <c r="AN39" s="37" t="s">
        <v>356</v>
      </c>
      <c r="AO39" s="37" t="s">
        <v>357</v>
      </c>
      <c r="AP39" s="52">
        <f>P39</f>
        <v>1</v>
      </c>
      <c r="AQ39" s="53">
        <f>AVERAGE(W39,AB39,AG39,AL39)</f>
        <v>0.86463987341772153</v>
      </c>
      <c r="AR39" s="39">
        <f t="shared" si="14"/>
        <v>0.86463987341772153</v>
      </c>
      <c r="AS39" s="82" t="s">
        <v>363</v>
      </c>
    </row>
    <row r="40" spans="1:45" s="5" customFormat="1" ht="15.75" x14ac:dyDescent="0.25">
      <c r="A40" s="10"/>
      <c r="B40" s="10"/>
      <c r="C40" s="10"/>
      <c r="D40" s="10"/>
      <c r="E40" s="11" t="s">
        <v>358</v>
      </c>
      <c r="F40" s="11"/>
      <c r="G40" s="11"/>
      <c r="H40" s="11"/>
      <c r="I40" s="11"/>
      <c r="J40" s="11"/>
      <c r="K40" s="11"/>
      <c r="L40" s="12"/>
      <c r="M40" s="12"/>
      <c r="N40" s="12"/>
      <c r="O40" s="12"/>
      <c r="P40" s="12"/>
      <c r="Q40" s="11"/>
      <c r="R40" s="10"/>
      <c r="S40" s="10"/>
      <c r="T40" s="10"/>
      <c r="U40" s="10"/>
      <c r="V40" s="12"/>
      <c r="W40" s="12"/>
      <c r="X40" s="63">
        <f>AVERAGE(X33:X39)*20%</f>
        <v>0.19500000000000001</v>
      </c>
      <c r="Y40" s="10"/>
      <c r="Z40" s="10"/>
      <c r="AA40" s="12"/>
      <c r="AB40" s="12"/>
      <c r="AC40" s="99">
        <f>AVERAGE(AC33:AC39)*20%</f>
        <v>0.19600000000000004</v>
      </c>
      <c r="AD40" s="10"/>
      <c r="AE40" s="10"/>
      <c r="AF40" s="12"/>
      <c r="AG40" s="12"/>
      <c r="AH40" s="105">
        <f>AVERAGE(AH33:AH39)*20%</f>
        <v>0.19303797468354433</v>
      </c>
      <c r="AI40" s="10"/>
      <c r="AJ40" s="10"/>
      <c r="AK40" s="12"/>
      <c r="AL40" s="12"/>
      <c r="AM40" s="105">
        <f>AVERAGE(AM33:AM39)*20%</f>
        <v>0.19600000000000004</v>
      </c>
      <c r="AN40" s="10"/>
      <c r="AO40" s="10"/>
      <c r="AP40" s="56"/>
      <c r="AQ40" s="56"/>
      <c r="AR40" s="63">
        <f>AVERAGE(AR33:AR39)*20%</f>
        <v>0.19613256781193492</v>
      </c>
      <c r="AS40" s="10"/>
    </row>
    <row r="41" spans="1:45" s="9" customFormat="1" ht="18.75" x14ac:dyDescent="0.3">
      <c r="A41" s="6"/>
      <c r="B41" s="6"/>
      <c r="C41" s="6"/>
      <c r="D41" s="6"/>
      <c r="E41" s="7" t="s">
        <v>359</v>
      </c>
      <c r="F41" s="6"/>
      <c r="G41" s="6"/>
      <c r="H41" s="6"/>
      <c r="I41" s="6"/>
      <c r="J41" s="6"/>
      <c r="K41" s="6"/>
      <c r="L41" s="8"/>
      <c r="M41" s="8"/>
      <c r="N41" s="8"/>
      <c r="O41" s="8"/>
      <c r="P41" s="8"/>
      <c r="Q41" s="6"/>
      <c r="R41" s="6"/>
      <c r="S41" s="6"/>
      <c r="T41" s="6"/>
      <c r="U41" s="6"/>
      <c r="V41" s="8"/>
      <c r="W41" s="8"/>
      <c r="X41" s="64">
        <f>X32+X40</f>
        <v>0.87293846153846166</v>
      </c>
      <c r="Y41" s="6"/>
      <c r="Z41" s="6"/>
      <c r="AA41" s="8"/>
      <c r="AB41" s="8"/>
      <c r="AC41" s="102">
        <f>AC32+AC40</f>
        <v>0.77928888888888903</v>
      </c>
      <c r="AD41" s="6"/>
      <c r="AE41" s="6"/>
      <c r="AF41" s="8"/>
      <c r="AG41" s="8"/>
      <c r="AH41" s="102">
        <f>AH32+AH40</f>
        <v>0.81421385159604642</v>
      </c>
      <c r="AI41" s="6"/>
      <c r="AJ41" s="6"/>
      <c r="AK41" s="8"/>
      <c r="AL41" s="8"/>
      <c r="AM41" s="102">
        <f>AM32+AM40</f>
        <v>0.92653169668470714</v>
      </c>
      <c r="AN41" s="6"/>
      <c r="AO41" s="6"/>
      <c r="AP41" s="57"/>
      <c r="AQ41" s="57"/>
      <c r="AR41" s="64">
        <f>AR32+AR40</f>
        <v>0.92321743249156996</v>
      </c>
      <c r="AS41" s="6"/>
    </row>
  </sheetData>
  <mergeCells count="20">
    <mergeCell ref="A1:K1"/>
    <mergeCell ref="L1:P1"/>
    <mergeCell ref="D12:F13"/>
    <mergeCell ref="G12:Q13"/>
    <mergeCell ref="A2:K2"/>
    <mergeCell ref="F4:K4"/>
    <mergeCell ref="H5:K5"/>
    <mergeCell ref="H6:K6"/>
    <mergeCell ref="H7:K7"/>
    <mergeCell ref="H8:K8"/>
    <mergeCell ref="H9:K9"/>
    <mergeCell ref="H10:K10"/>
    <mergeCell ref="AF12:AJ13"/>
    <mergeCell ref="AK12:AO13"/>
    <mergeCell ref="AP12:AS13"/>
    <mergeCell ref="A12:B13"/>
    <mergeCell ref="C12:C14"/>
    <mergeCell ref="R12:U13"/>
    <mergeCell ref="V12:Z13"/>
    <mergeCell ref="AA12:AE13"/>
  </mergeCells>
  <phoneticPr fontId="14" type="noConversion"/>
  <dataValidations count="1">
    <dataValidation allowBlank="1" showInputMessage="1" showErrorMessage="1" error="Escriba un texto " promptTitle="Cualquier contenido" sqref="F14 F3:F11"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F12:F13 F1 F15:F32 F40:F1048576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baseColWidth="10" defaultColWidth="11.42578125" defaultRowHeight="15" x14ac:dyDescent="0.25"/>
  <cols>
    <col min="1" max="1" width="34.5703125" bestFit="1" customWidth="1"/>
  </cols>
  <sheetData>
    <row r="1" spans="1:1" x14ac:dyDescent="0.25">
      <c r="A1" t="s">
        <v>30</v>
      </c>
    </row>
    <row r="2" spans="1:1" x14ac:dyDescent="0.25">
      <c r="A2" t="s">
        <v>129</v>
      </c>
    </row>
    <row r="3" spans="1:1" x14ac:dyDescent="0.25">
      <c r="A3" t="s">
        <v>55</v>
      </c>
    </row>
    <row r="4" spans="1:1" x14ac:dyDescent="0.25">
      <c r="A4" t="s">
        <v>265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s>
</ds:datastoreItem>
</file>

<file path=customXml/itemProps2.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Elcy Guevara A</cp:lastModifiedBy>
  <cp:revision/>
  <dcterms:created xsi:type="dcterms:W3CDTF">2021-01-25T18:44:53Z</dcterms:created>
  <dcterms:modified xsi:type="dcterms:W3CDTF">2025-01-31T16:59:04Z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