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9 FONTIBON/"/>
    </mc:Choice>
  </mc:AlternateContent>
  <xr:revisionPtr revIDLastSave="354" documentId="13_ncr:1_{6C927C97-79F1-42FB-822F-1780BE5B0702}" xr6:coauthVersionLast="47" xr6:coauthVersionMax="47" xr10:uidLastSave="{D610100D-B52F-4C40-B867-EA81C63DD39F}"/>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Hoja1!$A$14:$AS$41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3" i="1" l="1"/>
  <c r="AR22" i="1"/>
  <c r="AR20" i="1"/>
  <c r="AL39" i="1"/>
  <c r="AQ36" i="1" l="1"/>
  <c r="AQ26" i="1"/>
  <c r="AQ22" i="1"/>
  <c r="AQ21" i="1"/>
  <c r="AQ20" i="1"/>
  <c r="AQ37" i="1" l="1"/>
  <c r="AQ35" i="1"/>
  <c r="AQ34" i="1"/>
  <c r="AQ33" i="1"/>
  <c r="AQ31" i="1"/>
  <c r="AQ28" i="1"/>
  <c r="AQ29" i="1"/>
  <c r="AQ30" i="1"/>
  <c r="AQ25" i="1"/>
  <c r="AQ27" i="1"/>
  <c r="AQ24" i="1"/>
  <c r="W39" i="1" l="1"/>
  <c r="AQ39" i="1" s="1"/>
  <c r="V16" i="1" l="1"/>
  <c r="AP39" i="1" l="1"/>
  <c r="AR39" i="1" s="1"/>
  <c r="AK39" i="1"/>
  <c r="AM39" i="1" s="1"/>
  <c r="AF39" i="1"/>
  <c r="AH39" i="1" s="1"/>
  <c r="AA39" i="1"/>
  <c r="AC39" i="1" s="1"/>
  <c r="X39" i="1"/>
  <c r="AP38" i="1"/>
  <c r="AR38" i="1" s="1"/>
  <c r="X38" i="1"/>
  <c r="AP37" i="1"/>
  <c r="AR37" i="1" s="1"/>
  <c r="AK37" i="1"/>
  <c r="AM37" i="1" s="1"/>
  <c r="AA37" i="1"/>
  <c r="AC37" i="1" s="1"/>
  <c r="AP36" i="1"/>
  <c r="AR36" i="1" s="1"/>
  <c r="AK36" i="1"/>
  <c r="AF36" i="1"/>
  <c r="AH36" i="1" s="1"/>
  <c r="AA36" i="1"/>
  <c r="X36" i="1"/>
  <c r="AP35" i="1"/>
  <c r="AR35" i="1" s="1"/>
  <c r="AK35" i="1"/>
  <c r="AM35" i="1" s="1"/>
  <c r="AF35" i="1"/>
  <c r="AH35" i="1" s="1"/>
  <c r="AA35" i="1"/>
  <c r="AC35" i="1" s="1"/>
  <c r="AP34" i="1"/>
  <c r="AR34" i="1" s="1"/>
  <c r="AK34" i="1"/>
  <c r="AM34" i="1" s="1"/>
  <c r="AF34" i="1"/>
  <c r="AH34" i="1" s="1"/>
  <c r="AA34" i="1"/>
  <c r="AC34" i="1" s="1"/>
  <c r="X34" i="1"/>
  <c r="AP33" i="1"/>
  <c r="AR33" i="1" s="1"/>
  <c r="AK33" i="1"/>
  <c r="AM33" i="1" s="1"/>
  <c r="AA33" i="1"/>
  <c r="AC33" i="1" s="1"/>
  <c r="P31" i="1"/>
  <c r="P30" i="1"/>
  <c r="AR40" i="1" l="1"/>
  <c r="AH40" i="1"/>
  <c r="X40" i="1"/>
  <c r="AC40" i="1"/>
  <c r="AM40" i="1"/>
  <c r="P29" i="1"/>
  <c r="P28" i="1"/>
  <c r="P27" i="1"/>
  <c r="P26" i="1"/>
  <c r="P25" i="1"/>
  <c r="P24" i="1"/>
  <c r="AP15" i="1" l="1"/>
  <c r="AR15" i="1" s="1"/>
  <c r="AK15" i="1"/>
  <c r="AM15" i="1" s="1"/>
  <c r="AP31" i="1"/>
  <c r="AR31" i="1" s="1"/>
  <c r="AP30" i="1"/>
  <c r="AR30" i="1" s="1"/>
  <c r="AP29" i="1"/>
  <c r="AR29" i="1" s="1"/>
  <c r="AP28" i="1"/>
  <c r="AR28" i="1" s="1"/>
  <c r="AP27" i="1"/>
  <c r="AR27" i="1" s="1"/>
  <c r="AP26" i="1"/>
  <c r="AR26" i="1" s="1"/>
  <c r="AP25" i="1"/>
  <c r="AR25" i="1" s="1"/>
  <c r="AP24" i="1"/>
  <c r="AR24" i="1" s="1"/>
  <c r="AP23" i="1"/>
  <c r="AP22" i="1"/>
  <c r="AP21" i="1"/>
  <c r="AR21" i="1" s="1"/>
  <c r="AP20" i="1"/>
  <c r="AP19" i="1"/>
  <c r="AR19" i="1" s="1"/>
  <c r="AP18" i="1"/>
  <c r="AR18" i="1" s="1"/>
  <c r="AP17" i="1"/>
  <c r="AR17" i="1" s="1"/>
  <c r="AP16" i="1"/>
  <c r="AR16"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1" i="1"/>
  <c r="AH31"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A31" i="1"/>
  <c r="AC31" i="1" s="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1" i="1"/>
  <c r="X31" i="1" s="1"/>
  <c r="V30" i="1"/>
  <c r="X30" i="1" s="1"/>
  <c r="V29" i="1"/>
  <c r="X29" i="1" s="1"/>
  <c r="V28" i="1"/>
  <c r="X28" i="1" s="1"/>
  <c r="V27" i="1"/>
  <c r="X27" i="1" s="1"/>
  <c r="V26" i="1"/>
  <c r="X26" i="1" s="1"/>
  <c r="V25" i="1"/>
  <c r="X25" i="1" s="1"/>
  <c r="V24" i="1"/>
  <c r="X24" i="1" s="1"/>
  <c r="V22" i="1"/>
  <c r="V21" i="1"/>
  <c r="X21" i="1" s="1"/>
  <c r="V20" i="1"/>
  <c r="V19" i="1"/>
  <c r="X19" i="1" s="1"/>
  <c r="V18" i="1"/>
  <c r="X18" i="1" s="1"/>
  <c r="V17" i="1"/>
  <c r="X17" i="1" s="1"/>
  <c r="X16" i="1"/>
  <c r="AC32" i="1" l="1"/>
  <c r="AC41" i="1" s="1"/>
  <c r="X32" i="1"/>
  <c r="X41" i="1" s="1"/>
  <c r="AM32" i="1"/>
  <c r="AM41" i="1" s="1"/>
  <c r="AR32" i="1"/>
  <c r="AR41" i="1" s="1"/>
  <c r="AH32" i="1"/>
  <c r="AH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2" authorId="0" shapeId="0" xr:uid="{00000000-0006-0000-0000-000032000000}">
      <text>
        <r>
          <rPr>
            <b/>
            <sz val="9"/>
            <color indexed="81"/>
            <rFont val="Tahoma"/>
            <family val="2"/>
          </rPr>
          <t>Promedio obtenido para el periodo x 80%</t>
        </r>
      </text>
    </comment>
    <comment ref="E40" authorId="0" shapeId="0" xr:uid="{559E0C75-5121-4B99-8D77-3875C5A72AEA}">
      <text>
        <r>
          <rPr>
            <b/>
            <sz val="9"/>
            <color indexed="81"/>
            <rFont val="Tahoma"/>
            <family val="2"/>
          </rPr>
          <t>Promedio obtenido en las metas transversales para el periodo x 20%</t>
        </r>
      </text>
    </comment>
    <comment ref="E41" authorId="0" shapeId="0" xr:uid="{392EA1E8-EFC6-4212-B843-2F7A3D600678}">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<sst xmlns="http://schemas.openxmlformats.org/spreadsheetml/2006/main" count="701" uniqueCount="362">
  <si>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FONTIBÓN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</si>
  <si>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</si>
  <si>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</si>
  <si>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</si>
  <si>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</si>
  <si>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</si>
  <si>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</si>
  <si>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</si>
  <si>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14564</t>
    </r>
    <r>
      <rPr>
        <sz val="11"/>
        <color theme="1"/>
        <rFont val="Calibri Light"/>
        <family val="2"/>
        <scheme val="major"/>
      </rPr>
      <t xml:space="preserve"> </t>
    </r>
  </si>
  <si>
    <t>10 de mayo de 2024</t>
  </si>
  <si>
    <t>Para el primer trimestre de la vigencia 2024, el Plan de Gestión de la Alcaldía Local alcanzó un nivel de desempeño del 83,88% y del 17,98% acumulado para la vigencia. Se corrige el responsable de reporte.</t>
  </si>
  <si>
    <t>30 de julio de 2024</t>
  </si>
  <si>
    <t>Para el segundo trimestre de la vigencia 2024, el Plan de Gestión de la Alcaldía Local alcanzó un nivel de desempeño del 75,98% y del 48,19% acumulado para la vigencia.</t>
  </si>
  <si>
    <t>30 de octubre de 2024</t>
  </si>
  <si>
    <t>Para el tercer trimestre de la vigencia 2024, el Plan de Gestión de la Alcaldía Local alcanzó un nivel de desempeño del 90,75% y del 69,16% acumulado para la vigencia.</t>
  </si>
  <si>
    <t>31 de enero de 2025</t>
  </si>
  <si>
    <t xml:space="preserve">Para el cuarto  trimestre de la vigencia 2024, el Plan de Gestión de la Alcaldía Local alcanzó un nivel de desempeño del 78,97% y del 85,63% acumulado para la vigencia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</si>
  <si>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</si>
  <si>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</si>
  <si>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</si>
  <si>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</si>
  <si>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</si>
  <si>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</si>
  <si>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</si>
  <si>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</si>
  <si>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</si>
  <si>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</si>
  <si>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</si>
  <si>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</si>
  <si>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</si>
  <si>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</si>
  <si>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</si>
  <si>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</si>
  <si>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</si>
  <si>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</si>
  <si>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</si>
  <si>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</si>
  <si>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</si>
  <si>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</si>
  <si>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</si>
  <si>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</si>
  <si>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</si>
  <si>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</si>
  <si>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</si>
  <si>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</si>
  <si>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</si>
  <si>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</si>
  <si>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</si>
  <si>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</si>
  <si>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</si>
  <si>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</si>
  <si>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</si>
  <si>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</si>
  <si>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</si>
  <si>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</si>
  <si>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</si>
  <si>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</si>
  <si>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</si>
  <si>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</si>
  <si>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</si>
  <si>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</si>
  <si>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</si>
  <si>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</si>
  <si>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</si>
  <si>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</si>
  <si>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</si>
  <si>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</si>
  <si>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</si>
  <si>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No programada para el periodo</t>
  </si>
  <si>
    <t xml:space="preserve">Meta no programada </t>
  </si>
  <si>
    <t xml:space="preserve">Meta no porgramada </t>
  </si>
  <si>
    <t>Meta no programada</t>
  </si>
  <si>
    <t>La Alcaldia Local de Fontibón alcanzó un 80,3% en la ejecución de las metas del Plan de Desarrollo Local acumuladas hasta el 30 de septiembre de 2024. Este resultado refleja un cumplimiento del 100% respecto al 75% programado para el periodo, lo que demuestra un avance destacado en el cumplimiento de los objetivos establecidos. La ejecución eficiente de las metas evidencia nuestro sólido desempeño en la implementación de los proyectos del plan, superando las expectativas de avance y contribuyendo al logro de los resultados esperados para este ciclo. Este desempeño refleja nuestro compromiso con el desarrollo local y con la consecución de los objetivos a largo plazo del Plan de Desarrollo Local.</t>
  </si>
  <si>
    <t xml:space="preserve">100% de cumplimiento de la meta de conformidad con lo programada para la vigencia </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</si>
  <si>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</si>
  <si>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</si>
  <si>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</si>
  <si>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</si>
  <si>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</si>
  <si>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</si>
  <si>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</si>
  <si>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</si>
  <si>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La Alcaldía Local logró el giro de $5.498.342.315 con corte al 31 de marzo, que corresponde al 22,42%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</si>
  <si>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Se adjunta Ejecución presupuestal - Meta 2 - Reporte de metas Alcaldías Locales</t>
  </si>
  <si>
    <t>La Alcaldía Local logró el giro de $11.084.060.363 con corte al 30 de junio, que corresponde al 45,20%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</si>
  <si>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Se adjunta Archivo de reporte DGDL - Meta 2 - Reporte de metas Alcaldías Locales</t>
  </si>
  <si>
    <t>La Alcaldía Local logró el giro de $14.066.533.765 con corte al 30 de septiembre, que corresponde al 58%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</si>
  <si>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 xml:space="preserve">Meta no reportada por la DGDL </t>
  </si>
  <si>
    <t>La Alcaldia Local de Fontibón  giró $19.482.133.190, lo que representa el 79,74% del presupuesto comprometido de $24.431.185.222, superando ampliamente el objetivo mínimo del 65%. Este resultado refleja nuestra ejecución eficiente de los recursos y el cumplimiento total de la meta, lo que garantiza el avance de los proyectos programados y el cumplimiento de las obligaciones financieras para la vigencia; adicionalmente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</si>
  <si>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</si>
  <si>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</si>
  <si>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</si>
  <si>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</si>
  <si>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realizaron giros por un total de  $3.588.479.293, teniendo en cuenta que las obligaciones por pagar de la vigencia 2022 y anteriores alcanzan el monto de $17.096.628.083, el valor girado representó el 20,99%. Desde la Alcaldía Local se vienen adelantando mesas de trabajo con el acompañamiento de nivel central, con el propósito de realizar los giros que permitan dar cumplimiento a la meta establecida por trimestre.</t>
  </si>
  <si>
    <t>Se adjunta Ejecución presupuestal - Meta 3 - Reporte de metas Alcaldías Locales</t>
  </si>
  <si>
    <t>Se realizaron giros por un total de  $8.651.691.250, teniendo en cuenta que las obligaciones por pagar de la vigencia 2022 y anteriores alcanzan el monto de $17.096.628.083, el valor girado representó el 50,60%. Desde la Alcaldía Local se vienen adelantando mesas de trabajo con el acompañamiento de nivel central, con el propósito de realizar los giros que permitan dar cumplimiento a la meta establecida por trimestre.</t>
  </si>
  <si>
    <t>Se adjunta Archivo de reporte DGDL - Meta 3 - Reporte de metas Alcaldías Locales</t>
  </si>
  <si>
    <t>La Alcaldía Local logró el giro de $9.732.071.744 con corte al 30 de septiembre, que corresponde al 59%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</si>
  <si>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La Alcaldia Local de Fontibón giró un total de $10.055.971.137, lo que equivale al 61,16% del presupuesto comprometido de $16.440.953.131. Aunque no se alcanzó el objetivo mínimo del 63%, el cumplimiento de la meta fue del 97,09%, lo que refleja un esfuerzo significativo en la ejecución de los recursos. Este resultado demuestra un avance importante, aunque aún existen áreas de mejora que deben ser abordadas para cumplir completamente con las metas financieras establecidas.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</si>
  <si>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 xml:space="preserve">Se adjunta Reporte de metas Alcaldías Locales PGAL 2024 IV Trimestre </t>
  </si>
  <si>
    <t xml:space="preserve">97.14% de cumplimiento de la meta de conformidad con lo programada para la vigencia </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</si>
  <si>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</si>
  <si>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</si>
  <si>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</si>
  <si>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</si>
  <si>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comprometieron recursos por un valor de $2.872.298.000, alcanzando una ejecución del 5,18% de la meta del trimestre. Con la formulación de los  pincipales proyectos de inversión se espera alcanzar el 100% de la meta establecida para el próximo trimestre.</t>
  </si>
  <si>
    <t>Se adjunta Ejecución presupuestal - Meta 4  - Reporte de metas Alcaldías Locales</t>
  </si>
  <si>
    <t>Se comprometieron recursos por un valor de $7.215.646.500, alcanzando una ejecución del 43,37% de la meta del trimestre. Con la formulación de los  pincipales proyectos de inversión, la nueva administración espera alcanzar el 100% de la meta establecida para el próximo trimestre.</t>
  </si>
  <si>
    <t>Se adjunta Archivo de reporte AGDL - Meta 4 - Reporte de metas Alcaldías Locales</t>
  </si>
  <si>
    <t xml:space="preserve">Se comprometieron recursos por un valor de $25.914.956.051, alcanzando una ejecución del 45% de la meta del trimestre. Con la formulación de los  pincipales proyectos de inversión, la nueva administración espera alcanzar el 100% de la meta establecida para el próximo trimestre
Este rezago se debe al cambio de administración local que se dio a mediados del mes de julio, donde los anteriores alcaldes tenían la directriz de permitir a los entrantes realizar la contratación del presupuesto de inversión, por lo que una vez toma posesión la nueva alcaldesa, inicia la revisión de los procesos estructurados, da lineamientos y se continúan los procesos de contratación.
</t>
  </si>
  <si>
    <t>Al cierre de la vigencia 2024, la Alcaldia Local de Fontibón comprometió $57.635.550.029, con un porcentaje de giros del 93,67% respecto al presupuesto programado. Este resultado refleja un cumplimiento del 97,57% en comparación con la meta establecida del 96% para el 31 de diciembre.
Aunque no se alcanzó el compromiso total, el avance logrado demuestra una gestión eficaz en la ejecución presupuestal, garantizando el cumplimiento de la mayoría de los objetivos financieros y contribuyendo al desarrollo de los proyectos planificados. Se han identificado oportunidades de mejora para cerrar la brecha restante en futuras vigencias y asegurar el cumplimiento pleno de las metas establecidas.</t>
  </si>
  <si>
    <t xml:space="preserve">97.60% de cumplimiento de la meta de conformidad con lo programada para la vigencia </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</si>
  <si>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</si>
  <si>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</si>
  <si>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</si>
  <si>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</si>
  <si>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Los giros acumulados en el primer trimestre sólo representaron el 1,04% de la meta establecida, quedando en $ 577.200.000. Las dinámicas propias del fondo de desarrollo local en inicio de año no permitieron un avance significativo en esta meta, pese a esto, la administración local concentrará sus esfuerzos para alcanzar la meta del próximo trimestre y de la vigencia.</t>
  </si>
  <si>
    <t>Se adjunta Ejecución presupuestal - Meta 5 - Reporte de metas Alcaldías Locales</t>
  </si>
  <si>
    <t>Los giros acumulados en el segundo trimestre sólo representaron el 24,16% de la meta establecida, quedando en $ 3.346.144.966; La designación de la nueva administración concentrará sus esfuerzos para alcanzar la meta del próximo trimestre y de la vigencia.</t>
  </si>
  <si>
    <t>Se adjunta Archivo de reporte AGDL - Meta 5 - Reporte de metas Alcaldías Locales</t>
  </si>
  <si>
    <t>Los giros acumulados en el tercer trimestre sólo representaron el 22% de la meta establecida, quedando en $12.553.704.779; La designación de la nueva administración concentrará sus esfuerzos para alcanzar la meta del próximo trimestre y de la vigencia.  
En concordancia con el reporte de la meta anterior, al tener una baja ejecución en términos de compromisos, no es posible realizar giros.</t>
  </si>
  <si>
    <t>La Alcaldia Local de Fontión giró $22.466.422.384, lo que equivale al 38,98% del presupuesto total disponible de $57.635.550.029. Este porcentaje representa un cumplimiento del 74,96% respecto a la meta mínima del 52% establecida para la vigencia.
Aunque el avance logrado refleja un esfuerzo significativo en la ejecución, no se alcanzó el objetivo proyectado, dejando margen para mejorar y optimizar el flujo de recursos en las siguientes vigencias. Este resultado subraya la necesidad de reforzar las estrategias implementadas para garantizar el cumplimiento total de la meta establecida.</t>
  </si>
  <si>
    <t xml:space="preserve">75% de cumplimiento de la meta de conformidad con lo programada para la vigencia </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</si>
  <si>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</si>
  <si>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</si>
  <si>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</si>
  <si>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</si>
  <si>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</si>
  <si>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</si>
  <si>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</si>
  <si>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</si>
  <si>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</si>
  <si>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</si>
  <si>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Durante el último trimestre, se logró un cumplimiento del 94% de lo regiustrado en el aplicativo SIPSE, lo que refleja un desempeño sobresaliente y un compromiso constante con la excelencia. Este resultado destaca el esfuerzo colectivo y la dedicación de todo el equipo para alcanzar nuestras metas.</t>
  </si>
  <si>
    <t xml:space="preserve">La Alcaldia Local de Fontibón registró  661 contratos en el sistema SIPSE Local, de un total programado de 677, logrando un cumplimiento del 97,64%.
Aunque no se alcanzó el 100% de los contratos publicados en la plataforma SECOP II, el resultado refleja un desempeño cercano al objetivo establecido. Este avance demuestra una gestión eficiente en el registro de contratos; sin embargo, se reconoce la necesidad de fortalecer los procesos para garantizar el cumplimiento total en futuras vigencias.
</t>
  </si>
  <si>
    <t xml:space="preserve">63.94% de cumplimiento de la meta de conformidad con lo programada para la vigencia </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</si>
  <si>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</si>
  <si>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</si>
  <si>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</si>
  <si>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</si>
  <si>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</si>
  <si>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Se realizó el registro de 64 contratos de 84 registrados en secop. Se espera redoblar esfuerzos en los próximos trimestres para alcanzar la meta establecida.</t>
  </si>
  <si>
    <t>Se adjunta Reporte de metas Alcaldías Locales</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</si>
  <si>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</si>
  <si>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La Acaldia Local de Fontibón  de 597 contratos programados y registrados en el sistema SIPSE-Local, 562 se encuentran en estado "ejecución", lo que representa un cumplimiento de la meta del 94,14%.
Aunque no se alcanzó el objetivo del 100%, el resultado evidencia un avance significativo en la gestión de contratos dentro del sistema. Para futuras vigencias, reconocemos la necesidad de implementar acciones en futuras vigencias para cerrar esta brecha y asegurar que todos los contratos registrados cumplan con el estado requerido.</t>
  </si>
  <si>
    <t xml:space="preserve">65.79% de cumplimiento de la meta de conformidad con lo programada para la vigencia </t>
  </si>
  <si>
    <t>8</t>
  </si>
  <si>
    <r>
      <t xml:space="preserve">Registrar y actualizar al </t>
    </r>
    <r>
      <rPr>
        <sz val="11"/>
        <rFont val="Calibri Light"/>
        <family val="2"/>
        <scheme val="major"/>
      </rPr>
      <t>90</t>
    </r>
    <r>
      <rPr>
        <sz val="11"/>
        <color theme="1"/>
        <rFont val="Calibri Light"/>
        <family val="2"/>
        <scheme val="major"/>
      </rPr>
      <t>% la información en el Módulo de proyectos de SIPSE LOCAL de proyectos de inversión de la vigencia 2024</t>
    </r>
  </si>
  <si>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</si>
  <si>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</si>
  <si>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</si>
  <si>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</si>
  <si>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La Alcaldia Local de Fontibón logró registrar y actualizar el 100% de la información correspondiente a los 30 proyectos de inversión programados en el Módulo de Proyectos de SIPSE Local para la vigencia 2024.
Este resultado evidencia el cumplimiento total de la meta establecida, reflejando una gestión eficiente y oportuna en el manejo de la información de los proyectos de inversión. Este nivel de cumplimiento contribuye a fortalecer la planificación, seguimiento y transparencia en la ejecución de los recursos destinados a la vigencia.</t>
  </si>
  <si>
    <t xml:space="preserve">70.37% de cumplimiento de la meta de conformidad con lo programada para la vigencia </t>
  </si>
  <si>
    <t>9</t>
  </si>
  <si>
    <r>
      <t xml:space="preserve">Registrar  al </t>
    </r>
    <r>
      <rPr>
        <sz val="11"/>
        <rFont val="Calibri Light"/>
        <family val="2"/>
        <scheme val="major"/>
      </rPr>
      <t>100</t>
    </r>
    <r>
      <rPr>
        <sz val="11"/>
        <color theme="1"/>
        <rFont val="Calibri Light"/>
        <family val="2"/>
        <scheme val="major"/>
      </rPr>
      <t>% la información en el Módulo de proyectos de SIPSE LOCAL de proyectos de inversión del nuevo plan de desarrollo local de la vigencia 2025 - 2028</t>
    </r>
  </si>
  <si>
    <t>(Numero Proyectos de inversión registrados en SIPSE Local / Numero de Proyectos de inversión aprobados en SEGPLAN)*100%</t>
  </si>
  <si>
    <t>Alcaldía Local</t>
  </si>
  <si>
    <t xml:space="preserve">No programada </t>
  </si>
  <si>
    <t>Este indicador solo se medira al final del cuarto trimestre, en atención a que responde al cargue de proyectos de inversión de 2025 en la herramienta SIPSE.</t>
  </si>
  <si>
    <t>La Alcaldia Local de Fontibón de los 30 proyectos de inversión programados para ser registrados en el Módulo de Proyectos de SIPSE Local del nuevo Plan de Desarrollo Local 2025-2028, se logró registrar únicamente 4, lo que representa un cumplimiento del 13,33% respecto a la meta del 100%.
Reconocemos que este avance es limitado y trabajaremos para implementar acciones que permitan agilizar el proceso de registro. Nos comprometemos a fortalecer la gestión, priorizar los recursos necesarios y garantizar el cumplimiento total de la meta en las próximas vigencias, asegurando así una planificación y un seguimiento efectivos de los proyectos del nuevo plan de desarrollo local.</t>
  </si>
  <si>
    <t xml:space="preserve">13.33% de cumplimiento de la meta de conformidad con lo programada para la vigencia </t>
  </si>
  <si>
    <t>Inspección, Vigilancia y Control</t>
  </si>
  <si>
    <t>10</t>
  </si>
  <si>
    <r>
      <t xml:space="preserve">Realizar </t>
    </r>
    <r>
      <rPr>
        <sz val="11"/>
        <rFont val="Calibri Light"/>
        <family val="2"/>
        <scheme val="major"/>
      </rPr>
      <t>11.088</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</si>
  <si>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</si>
  <si>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</si>
  <si>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</si>
  <si>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</si>
  <si>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</si>
  <si>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</si>
  <si>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</si>
  <si>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</si>
  <si>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Desde las 4 inspecciones con las que cuenta la localidad, se realizaron 3.705 impulsos procesales sobre los expedientes asignados, logrando agilizar el trámite de los mismos.</t>
  </si>
  <si>
    <t>Se adjunta memorando con reporte de la Dirección para la Gestión Policiva.
I trimestre IVC Localidades - Meta 10</t>
  </si>
  <si>
    <t>Se realizaron 4.809 impulsos procesales sobre los expedientes asignados, logrando agilizar el trámite de los mismos. El avance perimitió superar ampliamente la meta establecida para el trimestre.</t>
  </si>
  <si>
    <t>Se adjunta memorando con reporte de la Dirección para la Gestión Policiva.
II trimestre IVC Localidades - Meta 10</t>
  </si>
  <si>
    <t>Para lo correspondiente al tercer trimestre de la vigencia 2024, se impulsaron 4.249 expedientes a cargo de las inspecciones de policia sobre pasando la meta en más de un 50 % de lo programado.</t>
  </si>
  <si>
    <t>Se adjunta memorando con reporte de la Dirección para la Gestión Policiva.
I trimestre IVC Localidades - Meta 10 20242200312113</t>
  </si>
  <si>
    <t>Durante el último trimestre, la Alcaldía Local de Fontibón ha superado ampliamente su meta de impulsos procesales, alcanzando un total de 23.380, en comparación con los 2.772 previstos. Este desempeño destaca un nivel de gestión considerablemente superior al esperado, lo que podría indicar una mayor eficiencia en la tramitación de las actuaciones de policía. La diferencia entre el resultado y la meta establece una clara evidencia de la capacidad de la Alcaldía para gestionar y agilizar los procesos administrativos, favoreciendo tanto la operatividad.</t>
  </si>
  <si>
    <t xml:space="preserve">Se adjunta Reporte de metas Alcaldías Locales Según radicado No   20252200007533 de la DGP </t>
  </si>
  <si>
    <t>11</t>
  </si>
  <si>
    <r>
      <t xml:space="preserve">Proferir </t>
    </r>
    <r>
      <rPr>
        <sz val="11"/>
        <rFont val="Calibri Light"/>
        <family val="2"/>
        <scheme val="major"/>
      </rPr>
      <t>3.696</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</si>
  <si>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</si>
  <si>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</si>
  <si>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</si>
  <si>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</si>
  <si>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Se logró fallar en primera instancia un total de 675 expedientes, con el ánimo de definir la situación jurídica en cada caso. Se establecerá un plan de trabajo que permita el cumplimiento de la meta para los próximos trimestres, teniendo en cuenta que durante el primer trimestre sólo se contó con 2 de los  4 inspectores en la localidad.</t>
  </si>
  <si>
    <t>Se adjunta memorando con reporte de la Dirección para la Gestión Policiva.
I trimestre IVC Localidades - Meta 11</t>
  </si>
  <si>
    <t>Se pudo fallar en primera instancia un total de 926 expedientes, con el ánimo de definir la situación jurídica en cada caso. Con este avance se pudo cumplir con el 100% de la meta del trimestre.</t>
  </si>
  <si>
    <t>Se adjunta memorando con reporte de la Dirección para la Gestión Policiva.
II trimestre IVC Localidades - Meta 11</t>
  </si>
  <si>
    <t>Se pudo fallar en primera instancia un total de 625  expedientes, con el ánimo de definir la situación jurídica en cada caso. Con este avance se pudo cumplir con el 68% de la meta del trimestre.</t>
  </si>
  <si>
    <t>La Alcaldía Local de Fontibón superó ampliamente su meta de proferir fallos de fondo en primera instancia durante el último trimestre. Con una meta de 924 fallos, se ejecutaron 4,090, logrando un cumplimiento del 442%. Este resultado refleja una gestión eficiente, con estrategias que agilizan los procesos y responden de manera oportuna a las necesidades de la ciudadanía.
El desempeño destaca el compromiso de la administración con la transparencia y la efectividad en la resolución de casos, fortaleciendo la justicia administrativa en el territorio.</t>
  </si>
  <si>
    <t xml:space="preserve">85.31% de cumplimiento de la meta de conformidad con lo programada para la vigencia </t>
  </si>
  <si>
    <t>12</t>
  </si>
  <si>
    <r>
      <t xml:space="preserve">Terminar (archivar) </t>
    </r>
    <r>
      <rPr>
        <sz val="11"/>
        <rFont val="Calibri Light"/>
        <family val="2"/>
        <scheme val="major"/>
      </rPr>
      <t>120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</si>
  <si>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</si>
  <si>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</si>
  <si>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</si>
  <si>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</si>
  <si>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</si>
  <si>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logró terminar 14 actuaciones administrativas activas. El área de Gestión Policiva de la Alcaldía Local, tiene en marcha un plan de depuración de las actuaciones administrativas con el objetivo de dar cumplimiento a las metas establecidas.</t>
  </si>
  <si>
    <t>Se adjunta memorando con reporte de la Dirección para la Gestión Policiva.
I trimestre IVC Localidades - Meta 12</t>
  </si>
  <si>
    <t>El área de Gestión Policiva de la Alcaldía Local logró un avance de 41 actuaciones administrativas, logrando superar la meta del trimestre.</t>
  </si>
  <si>
    <t>Se adjunta memorando con reporte de la Dirección para la Gestión Policiva.
II trimestre IVC Localidades - Meta 12</t>
  </si>
  <si>
    <t>El área de Gestión Policiva de la Alcaldía Local logró un avance de 57 actuaciones administrativas, logrando superar la meta del trimestre.</t>
  </si>
  <si>
    <t>Durante el último trimestre, la Alcaldía Local de Fontibón ejecutó 10 actuaciones administrativas de un total de 25 previstas, lo que representa un cumplimiento del 40% de la meta trimestral. Este resultado refleja una ejecución por debajo de lo esperado para el trimestre en curso.
Sin embargo, es importante destacar que la Alcaldía Local de Fontibón ha logrado una sobreejecución del trimestre anterior, con 17 actuaciones archivadas, superando la meta establecida para ese periodo. Este logro refleja una gestión activa y comprometida en el manejo de los procesos administrativos,</t>
  </si>
  <si>
    <t>13</t>
  </si>
  <si>
    <r>
      <t xml:space="preserve">Terminar </t>
    </r>
    <r>
      <rPr>
        <sz val="11"/>
        <rFont val="Calibri Light"/>
        <family val="2"/>
        <scheme val="major"/>
      </rPr>
      <t>192</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</si>
  <si>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</si>
  <si>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</si>
  <si>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</si>
  <si>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El área de Gestión Policiva de la Alcaldía Local, dando cumplimiento al plan de depuración de las actuaciones administrativas, pudo superar la meta establecida en el trimestre y logró terminar 4 actuaciones administrativas en primera instancia adicionales.</t>
  </si>
  <si>
    <t>Se adjunta memorando con reporte de la Dirección para la Gestión Policiva.
I trimestre IVC Localidades - Meta 13</t>
  </si>
  <si>
    <t>El área de Gestión Policiva de la Alcaldía Local, pudo alcnzar la meta establecida en el trimestre con un total de 57 actuaciones administrativas en primera instancia.</t>
  </si>
  <si>
    <t>Se adjunta memorando con reporte de la Dirección para la Gestión Policiva.
II trimestre IVC Localidades - Meta 13</t>
  </si>
  <si>
    <t>Durante el último trimestre, la Alcaldía Local de Fontibón ejecutó 56 actuaciones administrativas en primera instancia frente a una meta de 57, lo que representa un cumplimiento del 98% de la meta establecida.
Aunque el resultado se encuentra ligeramente por debajo de la meta, la ejecución de 56 actuaciones refleja un desempeño cercano a los objetivos planteados y teniendo en cuenta que presentabamos una sobrreejecicón en trimestres anteriores, lo que demuestra la eficiencia en la gestión y el manejo adecuado de los recursos disponibles</t>
  </si>
  <si>
    <t>14</t>
  </si>
  <si>
    <t>Realizar 81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</si>
  <si>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</si>
  <si>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</si>
  <si>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</si>
  <si>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</si>
  <si>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</si>
  <si>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11 operativos de la siguiente manera:
Enero 3 Operativos
Febrero 8 Operativos
De esta manera se logró intensificar las acciones de control en la localidad.</t>
  </si>
  <si>
    <t>Se realizaron 34 operativos de la siguiente manera:
Abril 5 Operativos
Mayo 17 Operativos
Junio 12 Operativos
De esta manera se logró intensificar las acciones de control en la localidad y alcanzar el 100% d ela meta programada.</t>
  </si>
  <si>
    <t>Se adjunta carpeta META 14 - OPERATIVOS ESPACIO PÚBLICO</t>
  </si>
  <si>
    <t>Se realizaron 23 operativos de la siguiente manera:
julio 10 Operativos
agosto 7 Operativos
septiembre 6 Operativos
De esta manera se logró intensificar las acciones de control en la localidad y alcanzar el 100% d ela meta programada.</t>
  </si>
  <si>
    <t>Durante el último trimestre, la Alcaldía Local de Fontibón ejecutó 39 operativos de inspección, vigilancia y control en materia de integridad del espacio público frente a una meta de 17, lo que representa un cumplimiento del 229.41% de la meta establecida.
Este resultado, que supera ampliamente la meta, refleja un desempeño sobresaliente en la ejecución de los operativos. La realización de 39 operativos demuestra no solo una respuesta eficiente a las necesidades del espacio público, sino también un uso optimizado de los recursos disponibles.</t>
  </si>
  <si>
    <t xml:space="preserve">No cuenta con evidencias </t>
  </si>
  <si>
    <t xml:space="preserve">83,95% de cumplimiento de la meta de conformidad con lo programada para la vigencia </t>
  </si>
  <si>
    <t>15</t>
  </si>
  <si>
    <t>Realizar 165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</si>
  <si>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</si>
  <si>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</si>
  <si>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</si>
  <si>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29 operativos de la siguiente manera:
Enero 10 Operativos
Febrero 15 Operativos
Marzo 4 Operativos
Garantizando la verificación del correcto funcionamiento de los establecimientos en la localidad y aplicando en algunos casos medidas preventivas.</t>
  </si>
  <si>
    <t>Se realizaron 56 operativos de inspección, vigilancia y control en materia de actividad económica:
Abril 22 Operativos
Mayo 22 Operativos
Junio 12 Operativos
Para lograr un cumplimiento del 100% de la meta del trimestre.</t>
  </si>
  <si>
    <t>Se adjunta carpeta META 15 - OPERATIVOS ACTIVIDAD ECONÓMICA</t>
  </si>
  <si>
    <t>Se realizaron 25 operativos de inspección, vigilancia y control en materia de actividad económica:
julio 9 Operativos
agosto 11 Operativos
septiembre 5 Operativos
Para lograr un cumplimiento del 100% de la meta del trimestre.</t>
  </si>
  <si>
    <t xml:space="preserve">La Alcaldía Local de Fontibón llevó a cabo 51 operativos de inspección, vigilancia y control en materia de actividad económica durante el último trimestre, superando la meta establecida de 49 operativos, lo que representa un cumplimiento del 104.08%.
Este resultado refleja un desempeño eficiente en la gestión de los operativos, asegurando un control adecuado de las actividades económicas en la localidad. </t>
  </si>
  <si>
    <t xml:space="preserve">66,67% de cumplimiento de la meta de conformidad con lo programada para la vigencia </t>
  </si>
  <si>
    <t>16</t>
  </si>
  <si>
    <r>
      <t xml:space="preserve">Realizar </t>
    </r>
    <r>
      <rPr>
        <sz val="11"/>
        <rFont val="Calibri Light"/>
        <family val="2"/>
        <scheme val="major"/>
      </rPr>
      <t>10</t>
    </r>
    <r>
      <rPr>
        <sz val="11"/>
        <color theme="1"/>
        <rFont val="Calibri Light"/>
        <family val="2"/>
        <scheme val="major"/>
      </rPr>
      <t xml:space="preserve"> operativos de inspección, vigilancia y control para dar cumplimiento a los fallos de río Bogotá</t>
    </r>
  </si>
  <si>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</si>
  <si>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</si>
  <si>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</si>
  <si>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realizaron 2 operativos de la siguiente manera: 
Enero 1 Operativo
Febrero 1 Operativo
Con estas acciones se pudo evitar la presencia de semovientes e identificar algunos individuos arbóreos que requieren mantenimiento, dando cumplimiento a los fallos del río Bogotá.</t>
  </si>
  <si>
    <t>Se realizaron 3 operativos de la siguiente manera: 
Abril 1 Operativo
Mayo 1 Operativo
Junio 1 Operativo
Estas acciones permitieron el cumplimiento del 100% de la meta establecida para el segundo trimestre.</t>
  </si>
  <si>
    <t>Se adjunta carpeta META 16 - OPERATIVO RIO BOGOTÁ</t>
  </si>
  <si>
    <t>Se realizaron 3 operativos de la siguiente manera: 
julio 1 Operativo
agosto 1 Operativo
septiembre 1 Operativo
Estas acciones permitieron el cumplimiento del 100% de la meta establecida para el segundo trimestre.</t>
  </si>
  <si>
    <t>La Alcaldía Local de Fontibón realizó 3 operativos de inspección, vigilancia y control para dar cumplimiento a los fallos relacionados con el río Bogotá durante el último trimestre, cumpliendo con la meta establecida de 3 operativos, lo que representa un cumplimiento del 100%.
Este resultado refleja el compromiso de la Alcaldía con el cumplimiento de los fallos judiciales y la protección del río Bogotá. La ejecución de estos operativos garantiza que se estén tomando las medidas necesarias para la preservación y recuperación del río, demostrando una gestión eficaz en la vigilancia de las disposiciones legales vinculadas a este recurso natural.</t>
  </si>
  <si>
    <t>17</t>
  </si>
  <si>
    <t>Realizar 39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</si>
  <si>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</si>
  <si>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</si>
  <si>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</si>
  <si>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6 operativos de la siguiente manera:
Enero 2 Operativos
Febrero 3 Operativos
Marzo 1 Operativo
mediante los cuales se logró hacer control de emisiones en la localidad y ocupaciones indebidas en los humedales.</t>
  </si>
  <si>
    <t>Se realizaron 15 operativos de la siguiente manera:
Abril 3 Operativos
Mayo 7 Operativos
Junio 5 Operativos
mediante los cuales se logró hacer control de residuos y ocupaciones indebidas en los humedales. Con los operativos realizados se superó la meta establecida para el segundo trimestre</t>
  </si>
  <si>
    <t>Se adjunta carpeta META 17 - OPERATIVOS ACTIVIDAD AMBIENTAL</t>
  </si>
  <si>
    <t>Se realizaron 13 operativos de la siguiente manera:
julio 9 Operativos
agosto 4 Operativos
septiembre 0 Operativos
mediante los cuales se logró hacer control de residuos y ocupaciones indebidas en los humedales. Con los operativos realizados se superó la meta establecida para el segundo trimestre</t>
  </si>
  <si>
    <t>La Alcaldía Local de Fontibón ejecutó 20 operativos de inspección, vigilancia y control en materia de actividad ambiental durante el último trimestre, superando la meta establecida de 12 operativos, lo que representa un cumplimiento del 166.67%.
Este resultado refleja un desempeño sobresaliente en la gestión ambiental, demostrando un compromiso firme con la protección del medio ambiente en la localidad. La ejecución de 20 operativos no solo supera los objetivos planteados, sino que también evidencia una respuesta eficiente a las necesidades ambientales de Fontibón, garantizando el cumplimiento de las normativas vigentes y promoviendo el cuidado de los recursos naturales en el territorio.</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</si>
  <si>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</si>
  <si>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</si>
  <si>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</si>
  <si>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</si>
  <si>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</si>
  <si>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</si>
  <si>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</si>
  <si>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</si>
  <si>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</si>
  <si>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</si>
  <si>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</si>
  <si>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</si>
  <si>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</si>
  <si>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</si>
  <si>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</si>
  <si>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</si>
  <si>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en inspección ambiental del 21 de junio de 2024, una calificación del 79%
*Indicadores agua, energía ( ponderación 20%):   No cuenta con indicadores actualizados desde abril de 2023.
* Reporte consumo de papel ( ponderación 10%):   No cuenta con indicadores actualizados desde 2023
*Reporte ciclistas ( ponderación 10%):    No cuenta con indicadores actualizados desde 2023</t>
  </si>
  <si>
    <t>Reporte meta ambiental OAP</t>
  </si>
  <si>
    <t>La calificación se otorga teniendo en cuenta los siguientes parámetros:  
*Inspección ambiental ( ponderación 60%): obtuvo en inspección ambiental del 27 de diciembre de 2024 una calificación del 82%
*Indicadores agua, energía ( ponderación 20%): reportes de energía hasta el mes de noviembre de 2024 y de agua hasta el mes de noviembre de 2024
* Reporte consumo de papel ( ponderación 10%):  reporte hasta el mes de noviembre de 2024
*Reporte ciclistas ( ponderación 10%):  reporte hasta el mes de noviembre de 2024</t>
  </si>
  <si>
    <t xml:space="preserve">Reporte meta ambiental OAP </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</si>
  <si>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</si>
  <si>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</si>
  <si>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</si>
  <si>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</si>
  <si>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</si>
  <si>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</si>
  <si>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</si>
  <si>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</si>
  <si>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</si>
  <si>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cuenta con 3 de 15 acciones de mejora vencidas en MIMEC</t>
  </si>
  <si>
    <t>Reporte MIMEC</t>
  </si>
  <si>
    <t xml:space="preserve">La alcaldía local cuenta con 0 acciones de mejora vencidas de las 15 acciones de mejora abiertas, lo que representa una ejecución de la meta del 100%. </t>
  </si>
  <si>
    <t>Reporte MIMEC OAP</t>
  </si>
  <si>
    <t xml:space="preserve">La alcaldía local cuenta con 0 acciones de mejora vencidas de las 4 acciones de mejora abiertas, lo que representa una ejecución de la meta del 100%. </t>
  </si>
  <si>
    <t xml:space="preserve">La alcaldía local cuenta con 2 acciones de mejora vencidas de las 4 acciones de mejora abiertas, lo que representa una ejecución de la meta del 50%. </t>
  </si>
  <si>
    <t xml:space="preserve">Reporte meta MIMEC de la  OAP </t>
  </si>
  <si>
    <t xml:space="preserve">76.67% de cumplimiento de la meta de conformidad con lo programada para la vigencia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</si>
  <si>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</si>
  <si>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</si>
  <si>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</si>
  <si>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</si>
  <si>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</si>
  <si>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</si>
  <si>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</si>
  <si>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</si>
  <si>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</si>
  <si>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</si>
  <si>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Reporte meta Oficina Asesora de Comunicaciones</t>
  </si>
  <si>
    <t>Radicado No. 20241400319663 OAC</t>
  </si>
  <si>
    <t>No. de requisitos de la Resolución 1519 de 2020 de MINTIC de publicación de la información en la página</t>
  </si>
  <si>
    <t>Reporte OAC radicado No 20251400005553</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</si>
  <si>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</si>
  <si>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</si>
  <si>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</si>
  <si>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</si>
  <si>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</si>
  <si>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</si>
  <si>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</si>
  <si>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Capacitacion del dia 16 de septimbre de 2024</t>
  </si>
  <si>
    <t xml:space="preserve">Registro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</si>
  <si>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</si>
  <si>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</si>
  <si>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</si>
  <si>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</si>
  <si>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</si>
  <si>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La alcaldia realizo la actividad programada para el periodo</t>
  </si>
  <si>
    <t xml:space="preserve">PPT y video </t>
  </si>
  <si>
    <t xml:space="preserve">la alcaldia realizo la actividad programada conforme lo establecido </t>
  </si>
  <si>
    <t>Listado de asistencia y demas evidencias</t>
  </si>
  <si>
    <t xml:space="preserve">Cumplimiento del 100 % de la meta según lo programado para la vigencia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</si>
  <si>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</si>
  <si>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</si>
  <si>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</si>
  <si>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</si>
  <si>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</si>
  <si>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</si>
  <si>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</si>
  <si>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</si>
  <si>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</si>
  <si>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</si>
  <si>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</si>
  <si>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</si>
  <si>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</si>
  <si>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</si>
  <si>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</si>
  <si>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</si>
  <si>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</si>
  <si>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</si>
  <si>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</si>
  <si>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</si>
  <si>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99 requerimientos registrados y tipificados como Derechos de Petición en el aplicativo Bogotá te Escucha y gestor documental ORFEO durante la vigencia 2024.</t>
  </si>
  <si>
    <t>La alcaldia local dio repuesta a 165 requerimientos de los  176 instaurados según  Radicado No. 20244600214423</t>
  </si>
  <si>
    <t>Respuesta a requerimientos ciudadanos según Radicado No. 20244600214423</t>
  </si>
  <si>
    <t xml:space="preserve">La alcaldia dio respuesta a 127 requerimientos ciudadanos de 144 instaurados durante el periodo. Reporte Sistema Distrital de Gestión de Peticiones Ciudadanas - Bogotá te  Escucha </t>
  </si>
  <si>
    <t xml:space="preserve">Radicado No. 20244600316223 de la Oficina de atencion al ciudadano </t>
  </si>
  <si>
    <t xml:space="preserve">La alcadia dio respuesta a 97 requerimientos  de los 122 instaurados Según Reporte Sistema Distrital de Gestión de Peticiones Ciudadanas - Bogotá te  Escucha </t>
  </si>
  <si>
    <t>Reporte de peticiones ciudadanas gestionadas con respuesta definitiva Según Radicado No. 20254600001173
Fecha: 03-01-2025</t>
  </si>
  <si>
    <t xml:space="preserve">Cumplimiento del 83.08 % de la meta según lo programado para la vigencia </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</si>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</sst>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b/>
      <u/>
      <sz val="11"/>
      <color theme="1"/>
      <name val="Calibri Light"/>
      <family val="2"/>
      <scheme val="major"/>
    </font>
    <font>
      <sz val="11"/>
      <color theme="8"/>
      <name val="Calibri"/>
      <family val="2"/>
      <scheme val="minor"/>
    </font>
    <font>
      <sz val="11"/>
      <color rgb="FF000000"/>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17" fillId="0" borderId="0" xfId="0" applyFont="1" applyAlignment="1">
      <alignment vertical="center"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 fontId="5" fillId="9" borderId="1" xfId="0" applyNumberFormat="1" applyFont="1" applyFill="1" applyBorder="1" applyAlignment="1">
      <alignment horizontal="left" vertical="center" wrapText="1"/>
    </xf>
    <xf numFmtId="164" fontId="7" fillId="3" borderId="1" xfId="1" applyNumberFormat="1" applyFont="1" applyFill="1" applyBorder="1" applyAlignment="1">
      <alignment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justify" vertical="center" wrapText="1"/>
    </xf>
    <xf numFmtId="1" fontId="1" fillId="9" borderId="1" xfId="0" applyNumberFormat="1"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9" borderId="1" xfId="0" applyNumberFormat="1" applyFont="1" applyFill="1" applyBorder="1" applyAlignment="1">
      <alignment horizontal="justify" vertical="center" wrapText="1"/>
    </xf>
    <xf numFmtId="0" fontId="18" fillId="0" borderId="1" xfId="0" applyFont="1" applyBorder="1" applyAlignment="1">
      <alignment horizontal="justify" vertical="center" wrapText="1"/>
    </xf>
    <xf numFmtId="10" fontId="1" fillId="9" borderId="1" xfId="0"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1"/>
  <sheetViews>
    <sheetView tabSelected="1" topLeftCell="G15" zoomScale="115" zoomScaleNormal="115" workbookViewId="0">
      <selection activeCell="R6" sqref="R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42.140625" style="1" customWidth="1"/>
    <col min="9" max="9" width="13.855468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69"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9.28515625" style="1" hidden="1" customWidth="1"/>
    <col min="37" max="38" width="22" style="1" customWidth="1"/>
    <col min="39" max="39" width="16.5703125" style="1" customWidth="1"/>
    <col min="40" max="40" width="34.85546875" style="1" customWidth="1"/>
    <col min="41" max="41" width="16.5703125" style="1" customWidth="1"/>
    <col min="42" max="43" width="16.5703125" style="69" customWidth="1"/>
    <col min="44" max="44" width="21.5703125" style="69" customWidth="1"/>
    <col min="45" max="45" width="39.42578125" style="1" customWidth="1"/>
    <col min="46" max="16384" width="10.85546875" style="1"/>
  </cols>
  <sheetData>
    <row r="1" spans="1:45" s="33" customFormat="1" ht="70.5" customHeight="1">
      <c r="A1" s="121" t="s">
        <v>0</v>
      </c>
      <c r="B1" s="122"/>
      <c r="C1" s="122"/>
      <c r="D1" s="122"/>
      <c r="E1" s="122"/>
      <c r="F1" s="122"/>
      <c r="G1" s="122"/>
      <c r="H1" s="122"/>
      <c r="I1" s="122"/>
      <c r="J1" s="122"/>
      <c r="K1" s="122"/>
      <c r="L1" s="123" t="s">
        <v>1</v>
      </c>
      <c r="M1" s="123"/>
      <c r="N1" s="123"/>
      <c r="O1" s="123"/>
      <c r="P1" s="123"/>
      <c r="V1" s="60"/>
      <c r="W1" s="60"/>
      <c r="X1" s="60"/>
      <c r="AP1" s="60"/>
      <c r="AQ1" s="60"/>
      <c r="AR1" s="60"/>
    </row>
    <row r="2" spans="1:45" s="35" customFormat="1" ht="23.45" customHeight="1">
      <c r="A2" s="125" t="s">
        <v>2</v>
      </c>
      <c r="B2" s="126"/>
      <c r="C2" s="126"/>
      <c r="D2" s="126"/>
      <c r="E2" s="126"/>
      <c r="F2" s="126"/>
      <c r="G2" s="126"/>
      <c r="H2" s="126"/>
      <c r="I2" s="126"/>
      <c r="J2" s="126"/>
      <c r="K2" s="126"/>
      <c r="L2" s="34"/>
      <c r="M2" s="34"/>
      <c r="N2" s="34"/>
      <c r="O2" s="34"/>
      <c r="P2" s="34"/>
      <c r="V2" s="61"/>
      <c r="W2" s="61"/>
      <c r="X2" s="61"/>
      <c r="AP2" s="61"/>
      <c r="AQ2" s="61"/>
      <c r="AR2" s="61"/>
    </row>
    <row r="3" spans="1:45" s="33" customFormat="1">
      <c r="V3" s="60"/>
      <c r="W3" s="60"/>
      <c r="X3" s="60"/>
      <c r="AP3" s="60"/>
      <c r="AQ3" s="60"/>
      <c r="AR3" s="60"/>
    </row>
    <row r="4" spans="1:45" s="33" customFormat="1" ht="29.1" customHeight="1">
      <c r="F4" s="128" t="s">
        <v>3</v>
      </c>
      <c r="G4" s="129"/>
      <c r="H4" s="129"/>
      <c r="I4" s="129"/>
      <c r="J4" s="129"/>
      <c r="K4" s="130"/>
      <c r="V4" s="60"/>
      <c r="W4" s="60"/>
      <c r="X4" s="60"/>
      <c r="AP4" s="60"/>
      <c r="AQ4" s="60"/>
      <c r="AR4" s="60"/>
    </row>
    <row r="5" spans="1:45" s="33" customFormat="1" ht="15" customHeight="1">
      <c r="F5" s="2" t="s">
        <v>4</v>
      </c>
      <c r="G5" s="2" t="s">
        <v>5</v>
      </c>
      <c r="H5" s="128" t="s">
        <v>6</v>
      </c>
      <c r="I5" s="129"/>
      <c r="J5" s="129"/>
      <c r="K5" s="130"/>
      <c r="V5" s="60"/>
      <c r="W5" s="60"/>
      <c r="X5" s="60"/>
      <c r="AP5" s="60"/>
      <c r="AQ5" s="60"/>
      <c r="AR5" s="60"/>
    </row>
    <row r="6" spans="1:45" s="33" customFormat="1">
      <c r="F6" s="32">
        <v>1</v>
      </c>
      <c r="G6" s="32" t="s">
        <v>7</v>
      </c>
      <c r="H6" s="131" t="s">
        <v>8</v>
      </c>
      <c r="I6" s="131"/>
      <c r="J6" s="131"/>
      <c r="K6" s="131"/>
      <c r="V6" s="60"/>
      <c r="W6" s="60"/>
      <c r="X6" s="60"/>
      <c r="AP6" s="60"/>
      <c r="AQ6" s="60"/>
      <c r="AR6" s="60"/>
    </row>
    <row r="7" spans="1:45" s="33" customFormat="1" ht="54.75" customHeight="1">
      <c r="F7" s="32">
        <v>2</v>
      </c>
      <c r="G7" s="32" t="s">
        <v>9</v>
      </c>
      <c r="H7" s="131" t="s">
        <v>10</v>
      </c>
      <c r="I7" s="131"/>
      <c r="J7" s="131"/>
      <c r="K7" s="131"/>
      <c r="V7" s="60"/>
      <c r="W7" s="60"/>
      <c r="X7" s="60"/>
      <c r="AP7" s="60"/>
      <c r="AQ7" s="60"/>
      <c r="AR7" s="60"/>
    </row>
    <row r="8" spans="1:45" s="33" customFormat="1" ht="36" customHeight="1">
      <c r="F8" s="32">
        <v>3</v>
      </c>
      <c r="G8" s="32" t="s">
        <v>11</v>
      </c>
      <c r="H8" s="131" t="s">
        <v>12</v>
      </c>
      <c r="I8" s="131"/>
      <c r="J8" s="131"/>
      <c r="K8" s="131"/>
      <c r="V8" s="60"/>
      <c r="W8" s="60"/>
      <c r="X8" s="60"/>
      <c r="AP8" s="60"/>
      <c r="AQ8" s="60"/>
      <c r="AR8" s="60"/>
    </row>
    <row r="9" spans="1:45" s="33" customFormat="1" ht="36" customHeight="1">
      <c r="F9" s="32">
        <v>4</v>
      </c>
      <c r="G9" s="32" t="s">
        <v>13</v>
      </c>
      <c r="H9" s="127" t="s">
        <v>14</v>
      </c>
      <c r="I9" s="127"/>
      <c r="J9" s="127"/>
      <c r="K9" s="127"/>
      <c r="V9" s="60"/>
      <c r="W9" s="60"/>
      <c r="X9" s="60"/>
      <c r="AP9" s="60"/>
      <c r="AQ9" s="60"/>
      <c r="AR9" s="60"/>
    </row>
    <row r="10" spans="1:45" s="33" customFormat="1" ht="36" customHeight="1">
      <c r="F10" s="32">
        <v>5</v>
      </c>
      <c r="G10" s="32" t="s">
        <v>15</v>
      </c>
      <c r="H10" s="127" t="s">
        <v>16</v>
      </c>
      <c r="I10" s="127"/>
      <c r="J10" s="127"/>
      <c r="K10" s="127"/>
      <c r="V10" s="60"/>
      <c r="W10" s="60"/>
      <c r="X10" s="60"/>
      <c r="AP10" s="60"/>
      <c r="AQ10" s="60"/>
      <c r="AR10" s="60"/>
    </row>
    <row r="11" spans="1:45" s="33" customFormat="1">
      <c r="V11" s="60"/>
      <c r="W11" s="60"/>
      <c r="X11" s="60"/>
      <c r="AP11" s="60"/>
      <c r="AQ11" s="60"/>
      <c r="AR11" s="60"/>
    </row>
    <row r="12" spans="1:45" ht="14.45" customHeight="1">
      <c r="A12" s="120" t="s">
        <v>17</v>
      </c>
      <c r="B12" s="120"/>
      <c r="C12" s="120" t="s">
        <v>18</v>
      </c>
      <c r="D12" s="120" t="s">
        <v>19</v>
      </c>
      <c r="E12" s="120"/>
      <c r="F12" s="120"/>
      <c r="G12" s="124" t="s">
        <v>20</v>
      </c>
      <c r="H12" s="124"/>
      <c r="I12" s="124"/>
      <c r="J12" s="124"/>
      <c r="K12" s="124"/>
      <c r="L12" s="124"/>
      <c r="M12" s="124"/>
      <c r="N12" s="124"/>
      <c r="O12" s="124"/>
      <c r="P12" s="124"/>
      <c r="Q12" s="124"/>
      <c r="R12" s="120" t="s">
        <v>21</v>
      </c>
      <c r="S12" s="120"/>
      <c r="T12" s="120"/>
      <c r="U12" s="120"/>
      <c r="V12" s="90" t="s">
        <v>22</v>
      </c>
      <c r="W12" s="91"/>
      <c r="X12" s="91"/>
      <c r="Y12" s="91"/>
      <c r="Z12" s="92"/>
      <c r="AA12" s="96" t="s">
        <v>23</v>
      </c>
      <c r="AB12" s="97"/>
      <c r="AC12" s="97"/>
      <c r="AD12" s="97"/>
      <c r="AE12" s="98"/>
      <c r="AF12" s="102" t="s">
        <v>24</v>
      </c>
      <c r="AG12" s="103"/>
      <c r="AH12" s="103"/>
      <c r="AI12" s="103"/>
      <c r="AJ12" s="104"/>
      <c r="AK12" s="108" t="s">
        <v>25</v>
      </c>
      <c r="AL12" s="109"/>
      <c r="AM12" s="109"/>
      <c r="AN12" s="109"/>
      <c r="AO12" s="110"/>
      <c r="AP12" s="114" t="s">
        <v>26</v>
      </c>
      <c r="AQ12" s="115"/>
      <c r="AR12" s="115"/>
      <c r="AS12" s="116"/>
    </row>
    <row r="13" spans="1:45" ht="14.45" customHeight="1">
      <c r="A13" s="120"/>
      <c r="B13" s="120"/>
      <c r="C13" s="120"/>
      <c r="D13" s="120"/>
      <c r="E13" s="120"/>
      <c r="F13" s="120"/>
      <c r="G13" s="124"/>
      <c r="H13" s="124"/>
      <c r="I13" s="124"/>
      <c r="J13" s="124"/>
      <c r="K13" s="124"/>
      <c r="L13" s="124"/>
      <c r="M13" s="124"/>
      <c r="N13" s="124"/>
      <c r="O13" s="124"/>
      <c r="P13" s="124"/>
      <c r="Q13" s="124"/>
      <c r="R13" s="120"/>
      <c r="S13" s="120"/>
      <c r="T13" s="120"/>
      <c r="U13" s="120"/>
      <c r="V13" s="93"/>
      <c r="W13" s="94"/>
      <c r="X13" s="94"/>
      <c r="Y13" s="94"/>
      <c r="Z13" s="95"/>
      <c r="AA13" s="99"/>
      <c r="AB13" s="100"/>
      <c r="AC13" s="100"/>
      <c r="AD13" s="100"/>
      <c r="AE13" s="101"/>
      <c r="AF13" s="105"/>
      <c r="AG13" s="106"/>
      <c r="AH13" s="106"/>
      <c r="AI13" s="106"/>
      <c r="AJ13" s="107"/>
      <c r="AK13" s="111"/>
      <c r="AL13" s="112"/>
      <c r="AM13" s="112"/>
      <c r="AN13" s="112"/>
      <c r="AO13" s="113"/>
      <c r="AP13" s="117"/>
      <c r="AQ13" s="118"/>
      <c r="AR13" s="118"/>
      <c r="AS13" s="119"/>
    </row>
    <row r="14" spans="1:45" ht="45">
      <c r="A14" s="2" t="s">
        <v>27</v>
      </c>
      <c r="B14" s="2" t="s">
        <v>28</v>
      </c>
      <c r="C14" s="120"/>
      <c r="D14" s="2" t="s">
        <v>29</v>
      </c>
      <c r="E14" s="2" t="s">
        <v>30</v>
      </c>
      <c r="F14" s="2" t="s">
        <v>31</v>
      </c>
      <c r="G14" s="15" t="s">
        <v>32</v>
      </c>
      <c r="H14" s="15" t="s">
        <v>33</v>
      </c>
      <c r="I14" s="15" t="s">
        <v>34</v>
      </c>
      <c r="J14" s="15" t="s">
        <v>35</v>
      </c>
      <c r="K14" s="15" t="s">
        <v>36</v>
      </c>
      <c r="L14" s="15" t="s">
        <v>37</v>
      </c>
      <c r="M14" s="15" t="s">
        <v>38</v>
      </c>
      <c r="N14" s="15" t="s">
        <v>39</v>
      </c>
      <c r="O14" s="15" t="s">
        <v>40</v>
      </c>
      <c r="P14" s="15" t="s">
        <v>41</v>
      </c>
      <c r="Q14" s="15" t="s">
        <v>42</v>
      </c>
      <c r="R14" s="2" t="s">
        <v>43</v>
      </c>
      <c r="S14" s="2" t="s">
        <v>44</v>
      </c>
      <c r="T14" s="2" t="s">
        <v>45</v>
      </c>
      <c r="U14" s="2" t="s">
        <v>46</v>
      </c>
      <c r="V14" s="3" t="s">
        <v>47</v>
      </c>
      <c r="W14" s="3" t="s">
        <v>48</v>
      </c>
      <c r="X14" s="3" t="s">
        <v>49</v>
      </c>
      <c r="Y14" s="3" t="s">
        <v>50</v>
      </c>
      <c r="Z14" s="3" t="s">
        <v>51</v>
      </c>
      <c r="AA14" s="18" t="s">
        <v>47</v>
      </c>
      <c r="AB14" s="18" t="s">
        <v>48</v>
      </c>
      <c r="AC14" s="18" t="s">
        <v>49</v>
      </c>
      <c r="AD14" s="18" t="s">
        <v>50</v>
      </c>
      <c r="AE14" s="18" t="s">
        <v>51</v>
      </c>
      <c r="AF14" s="19" t="s">
        <v>47</v>
      </c>
      <c r="AG14" s="19" t="s">
        <v>48</v>
      </c>
      <c r="AH14" s="19" t="s">
        <v>49</v>
      </c>
      <c r="AI14" s="19" t="s">
        <v>50</v>
      </c>
      <c r="AJ14" s="19" t="s">
        <v>51</v>
      </c>
      <c r="AK14" s="20" t="s">
        <v>47</v>
      </c>
      <c r="AL14" s="20" t="s">
        <v>48</v>
      </c>
      <c r="AM14" s="20" t="s">
        <v>49</v>
      </c>
      <c r="AN14" s="20" t="s">
        <v>50</v>
      </c>
      <c r="AO14" s="20" t="s">
        <v>51</v>
      </c>
      <c r="AP14" s="4" t="s">
        <v>47</v>
      </c>
      <c r="AQ14" s="4" t="s">
        <v>48</v>
      </c>
      <c r="AR14" s="4" t="s">
        <v>49</v>
      </c>
      <c r="AS14" s="4" t="s">
        <v>50</v>
      </c>
    </row>
    <row r="15" spans="1:45" s="25" customFormat="1" ht="300">
      <c r="A15" s="17">
        <v>4</v>
      </c>
      <c r="B15" s="16" t="s">
        <v>52</v>
      </c>
      <c r="C15" s="16" t="s">
        <v>53</v>
      </c>
      <c r="D15" s="21" t="s">
        <v>54</v>
      </c>
      <c r="E15" s="16" t="s">
        <v>55</v>
      </c>
      <c r="F15" s="16" t="s">
        <v>56</v>
      </c>
      <c r="G15" s="16" t="s">
        <v>57</v>
      </c>
      <c r="H15" s="16" t="s">
        <v>58</v>
      </c>
      <c r="I15" s="27" t="s">
        <v>59</v>
      </c>
      <c r="J15" s="16" t="s">
        <v>60</v>
      </c>
      <c r="K15" s="16" t="s">
        <v>61</v>
      </c>
      <c r="L15" s="28"/>
      <c r="M15" s="28">
        <v>0</v>
      </c>
      <c r="N15" s="28">
        <v>0</v>
      </c>
      <c r="O15" s="28">
        <v>0.75</v>
      </c>
      <c r="P15" s="28">
        <v>0.75</v>
      </c>
      <c r="Q15" s="16" t="s">
        <v>62</v>
      </c>
      <c r="R15" s="16" t="s">
        <v>63</v>
      </c>
      <c r="S15" s="16" t="s">
        <v>64</v>
      </c>
      <c r="T15" s="16" t="s">
        <v>65</v>
      </c>
      <c r="U15" s="16" t="s">
        <v>66</v>
      </c>
      <c r="V15" s="70" t="s">
        <v>67</v>
      </c>
      <c r="W15" s="70" t="s">
        <v>67</v>
      </c>
      <c r="X15" s="70" t="s">
        <v>67</v>
      </c>
      <c r="Y15" s="24" t="s">
        <v>68</v>
      </c>
      <c r="Z15" s="24" t="s">
        <v>67</v>
      </c>
      <c r="AA15" s="29">
        <f t="shared" ref="AA15:AA31" si="0">M15</f>
        <v>0</v>
      </c>
      <c r="AB15" s="16" t="s">
        <v>69</v>
      </c>
      <c r="AC15" s="79" t="s">
        <v>69</v>
      </c>
      <c r="AD15" s="16" t="s">
        <v>70</v>
      </c>
      <c r="AE15" s="16" t="s">
        <v>69</v>
      </c>
      <c r="AF15" s="29">
        <f t="shared" ref="AF15:AF31" si="1">N15</f>
        <v>0</v>
      </c>
      <c r="AG15" s="29" t="s">
        <v>69</v>
      </c>
      <c r="AH15" s="79" t="s">
        <v>69</v>
      </c>
      <c r="AI15" s="16" t="s">
        <v>69</v>
      </c>
      <c r="AJ15" s="16" t="s">
        <v>71</v>
      </c>
      <c r="AK15" s="29">
        <f t="shared" ref="AK15:AK31" si="2">O15</f>
        <v>0.75</v>
      </c>
      <c r="AL15" s="88">
        <v>0.80300000000000005</v>
      </c>
      <c r="AM15" s="79">
        <f>IF(AL15/AK15&gt;100%,100%,AL15/AK15)</f>
        <v>1</v>
      </c>
      <c r="AN15" s="16" t="s">
        <v>72</v>
      </c>
      <c r="AP15" s="62">
        <f t="shared" ref="AP15:AP31" si="3">P15</f>
        <v>0.75</v>
      </c>
      <c r="AQ15" s="87">
        <v>0.80300000000000005</v>
      </c>
      <c r="AR15" s="63">
        <f>IF(AQ15/AP15&gt;100%,100%,AQ15/AP15)</f>
        <v>1</v>
      </c>
      <c r="AS15" s="24" t="s">
        <v>73</v>
      </c>
    </row>
    <row r="16" spans="1:45" s="25" customFormat="1" ht="315">
      <c r="A16" s="17">
        <v>4</v>
      </c>
      <c r="B16" s="16" t="s">
        <v>52</v>
      </c>
      <c r="C16" s="16" t="s">
        <v>74</v>
      </c>
      <c r="D16" s="21" t="s">
        <v>75</v>
      </c>
      <c r="E16" s="16" t="s">
        <v>76</v>
      </c>
      <c r="F16" s="16" t="s">
        <v>56</v>
      </c>
      <c r="G16" s="16" t="s">
        <v>77</v>
      </c>
      <c r="H16" s="16" t="s">
        <v>78</v>
      </c>
      <c r="I16" s="16" t="s">
        <v>59</v>
      </c>
      <c r="J16" s="16" t="s">
        <v>60</v>
      </c>
      <c r="K16" s="16" t="s">
        <v>61</v>
      </c>
      <c r="L16" s="28">
        <v>0.14000000000000001</v>
      </c>
      <c r="M16" s="28">
        <v>0.27</v>
      </c>
      <c r="N16" s="28">
        <v>0.45</v>
      </c>
      <c r="O16" s="28">
        <v>0.65</v>
      </c>
      <c r="P16" s="28">
        <v>0.65</v>
      </c>
      <c r="Q16" s="16" t="s">
        <v>79</v>
      </c>
      <c r="R16" s="16" t="s">
        <v>80</v>
      </c>
      <c r="S16" s="16" t="s">
        <v>81</v>
      </c>
      <c r="T16" s="16" t="s">
        <v>65</v>
      </c>
      <c r="U16" s="16" t="s">
        <v>66</v>
      </c>
      <c r="V16" s="62">
        <f>L16</f>
        <v>0.14000000000000001</v>
      </c>
      <c r="W16" s="63">
        <v>0.22420000000000001</v>
      </c>
      <c r="X16" s="62">
        <f t="shared" ref="X16:X31" si="4">IF(W16/V16&gt;100%,100%,W16/V16)</f>
        <v>1</v>
      </c>
      <c r="Y16" s="16" t="s">
        <v>82</v>
      </c>
      <c r="Z16" s="16" t="s">
        <v>83</v>
      </c>
      <c r="AA16" s="29">
        <f t="shared" si="0"/>
        <v>0.27</v>
      </c>
      <c r="AB16" s="80">
        <v>0.45200000000000001</v>
      </c>
      <c r="AC16" s="79">
        <f t="shared" ref="AC16:AC31" si="5">IF(AB16/AA16&gt;100%,100%,AB16/AA16)</f>
        <v>1</v>
      </c>
      <c r="AD16" s="16" t="s">
        <v>84</v>
      </c>
      <c r="AE16" s="16" t="s">
        <v>85</v>
      </c>
      <c r="AF16" s="29">
        <f t="shared" si="1"/>
        <v>0.45</v>
      </c>
      <c r="AG16" s="80">
        <v>0.57569999999999999</v>
      </c>
      <c r="AH16" s="79">
        <f t="shared" ref="AH16:AH31" si="6">IF(AG16/AF16&gt;100%,100%,AG16/AF16)</f>
        <v>1</v>
      </c>
      <c r="AI16" s="16" t="s">
        <v>86</v>
      </c>
      <c r="AJ16" s="16" t="s">
        <v>87</v>
      </c>
      <c r="AK16" s="29">
        <f t="shared" si="2"/>
        <v>0.65</v>
      </c>
      <c r="AL16" s="80">
        <v>0.7974</v>
      </c>
      <c r="AM16" s="79">
        <f t="shared" ref="AM16:AM31" si="7">IF(AL16/AK16&gt;100%,100%,AL16/AK16)</f>
        <v>1</v>
      </c>
      <c r="AN16" s="16" t="s">
        <v>88</v>
      </c>
      <c r="AP16" s="62">
        <f t="shared" si="3"/>
        <v>0.65</v>
      </c>
      <c r="AQ16" s="87">
        <v>0.79700000000000004</v>
      </c>
      <c r="AR16" s="63">
        <f>IF(AQ16/AP16&gt;100%,100%,AQ16/AP16)</f>
        <v>1</v>
      </c>
      <c r="AS16" s="24" t="s">
        <v>73</v>
      </c>
    </row>
    <row r="17" spans="1:45" s="25" customFormat="1" ht="330">
      <c r="A17" s="17">
        <v>4</v>
      </c>
      <c r="B17" s="16" t="s">
        <v>52</v>
      </c>
      <c r="C17" s="16" t="s">
        <v>74</v>
      </c>
      <c r="D17" s="21" t="s">
        <v>89</v>
      </c>
      <c r="E17" s="16" t="s">
        <v>90</v>
      </c>
      <c r="F17" s="16" t="s">
        <v>56</v>
      </c>
      <c r="G17" s="16" t="s">
        <v>91</v>
      </c>
      <c r="H17" s="16" t="s">
        <v>92</v>
      </c>
      <c r="I17" s="16" t="s">
        <v>59</v>
      </c>
      <c r="J17" s="16" t="s">
        <v>60</v>
      </c>
      <c r="K17" s="16" t="s">
        <v>61</v>
      </c>
      <c r="L17" s="28">
        <v>0.12</v>
      </c>
      <c r="M17" s="28">
        <v>0.25</v>
      </c>
      <c r="N17" s="28">
        <v>0.43</v>
      </c>
      <c r="O17" s="28">
        <v>0.63</v>
      </c>
      <c r="P17" s="28">
        <v>0.63</v>
      </c>
      <c r="Q17" s="16" t="s">
        <v>79</v>
      </c>
      <c r="R17" s="16" t="s">
        <v>80</v>
      </c>
      <c r="S17" s="16" t="s">
        <v>81</v>
      </c>
      <c r="T17" s="16" t="s">
        <v>65</v>
      </c>
      <c r="U17" s="16" t="s">
        <v>66</v>
      </c>
      <c r="V17" s="62">
        <f t="shared" ref="V17:V31" si="8">L17</f>
        <v>0.12</v>
      </c>
      <c r="W17" s="72">
        <v>0.2099</v>
      </c>
      <c r="X17" s="62">
        <f t="shared" si="4"/>
        <v>1</v>
      </c>
      <c r="Y17" s="16" t="s">
        <v>93</v>
      </c>
      <c r="Z17" s="16" t="s">
        <v>94</v>
      </c>
      <c r="AA17" s="29">
        <f t="shared" si="0"/>
        <v>0.25</v>
      </c>
      <c r="AB17" s="80">
        <v>0.50600000000000001</v>
      </c>
      <c r="AC17" s="79">
        <f t="shared" si="5"/>
        <v>1</v>
      </c>
      <c r="AD17" s="16" t="s">
        <v>95</v>
      </c>
      <c r="AE17" s="16" t="s">
        <v>96</v>
      </c>
      <c r="AF17" s="29">
        <f t="shared" si="1"/>
        <v>0.43</v>
      </c>
      <c r="AG17" s="80">
        <v>0.59189999999999998</v>
      </c>
      <c r="AH17" s="79">
        <f t="shared" si="6"/>
        <v>1</v>
      </c>
      <c r="AI17" s="16" t="s">
        <v>97</v>
      </c>
      <c r="AJ17" s="16" t="s">
        <v>87</v>
      </c>
      <c r="AK17" s="29">
        <f t="shared" si="2"/>
        <v>0.63</v>
      </c>
      <c r="AL17" s="80">
        <v>0.61160000000000003</v>
      </c>
      <c r="AM17" s="79">
        <f t="shared" si="7"/>
        <v>0.97079365079365088</v>
      </c>
      <c r="AN17" s="16" t="s">
        <v>98</v>
      </c>
      <c r="AO17" s="16" t="s">
        <v>99</v>
      </c>
      <c r="AP17" s="62">
        <f t="shared" si="3"/>
        <v>0.63</v>
      </c>
      <c r="AQ17" s="87">
        <v>0.61199999999999999</v>
      </c>
      <c r="AR17" s="63">
        <f t="shared" ref="AR17:AR31" si="9">IF(AQ17/AP17&gt;100%,100%,AQ17/AP17)</f>
        <v>0.97142857142857142</v>
      </c>
      <c r="AS17" s="24" t="s">
        <v>100</v>
      </c>
    </row>
    <row r="18" spans="1:45" s="25" customFormat="1" ht="315">
      <c r="A18" s="17">
        <v>4</v>
      </c>
      <c r="B18" s="16" t="s">
        <v>52</v>
      </c>
      <c r="C18" s="16" t="s">
        <v>74</v>
      </c>
      <c r="D18" s="21" t="s">
        <v>101</v>
      </c>
      <c r="E18" s="16" t="s">
        <v>102</v>
      </c>
      <c r="F18" s="16" t="s">
        <v>56</v>
      </c>
      <c r="G18" s="16" t="s">
        <v>103</v>
      </c>
      <c r="H18" s="16" t="s">
        <v>104</v>
      </c>
      <c r="I18" s="28" t="s">
        <v>59</v>
      </c>
      <c r="J18" s="16" t="s">
        <v>60</v>
      </c>
      <c r="K18" s="16" t="s">
        <v>61</v>
      </c>
      <c r="L18" s="28">
        <v>0.2</v>
      </c>
      <c r="M18" s="28">
        <v>0.3</v>
      </c>
      <c r="N18" s="29">
        <v>0.6</v>
      </c>
      <c r="O18" s="29">
        <v>0.96</v>
      </c>
      <c r="P18" s="28">
        <v>0.96</v>
      </c>
      <c r="Q18" s="16" t="s">
        <v>79</v>
      </c>
      <c r="R18" s="16" t="s">
        <v>80</v>
      </c>
      <c r="S18" s="16" t="s">
        <v>81</v>
      </c>
      <c r="T18" s="16" t="s">
        <v>65</v>
      </c>
      <c r="U18" s="16" t="s">
        <v>66</v>
      </c>
      <c r="V18" s="62">
        <f t="shared" si="8"/>
        <v>0.2</v>
      </c>
      <c r="W18" s="63">
        <v>5.1799999999999999E-2</v>
      </c>
      <c r="X18" s="62">
        <f>IF(W18/V18&gt;100%,100%,W18/V18)</f>
        <v>0.25899999999999995</v>
      </c>
      <c r="Y18" s="16" t="s">
        <v>105</v>
      </c>
      <c r="Z18" s="16" t="s">
        <v>106</v>
      </c>
      <c r="AA18" s="29">
        <f t="shared" si="0"/>
        <v>0.3</v>
      </c>
      <c r="AB18" s="80">
        <v>0.13009999999999999</v>
      </c>
      <c r="AC18" s="79">
        <f t="shared" si="5"/>
        <v>0.43366666666666664</v>
      </c>
      <c r="AD18" s="16" t="s">
        <v>107</v>
      </c>
      <c r="AE18" s="16" t="s">
        <v>108</v>
      </c>
      <c r="AF18" s="29">
        <f t="shared" si="1"/>
        <v>0.6</v>
      </c>
      <c r="AG18" s="79">
        <v>0.4546</v>
      </c>
      <c r="AH18" s="79">
        <f t="shared" si="6"/>
        <v>0.75766666666666671</v>
      </c>
      <c r="AI18" s="16" t="s">
        <v>109</v>
      </c>
      <c r="AJ18" s="16" t="s">
        <v>87</v>
      </c>
      <c r="AK18" s="29">
        <f t="shared" si="2"/>
        <v>0.96</v>
      </c>
      <c r="AL18" s="80">
        <v>0.93669999999999998</v>
      </c>
      <c r="AM18" s="79">
        <f t="shared" si="7"/>
        <v>0.97572916666666665</v>
      </c>
      <c r="AN18" s="16" t="s">
        <v>110</v>
      </c>
      <c r="AO18" s="16" t="s">
        <v>99</v>
      </c>
      <c r="AP18" s="62">
        <f t="shared" si="3"/>
        <v>0.96</v>
      </c>
      <c r="AQ18" s="87">
        <v>0.93700000000000006</v>
      </c>
      <c r="AR18" s="63">
        <f t="shared" si="9"/>
        <v>0.97604166666666681</v>
      </c>
      <c r="AS18" s="24" t="s">
        <v>111</v>
      </c>
    </row>
    <row r="19" spans="1:45" s="25" customFormat="1" ht="285">
      <c r="A19" s="17">
        <v>4</v>
      </c>
      <c r="B19" s="16" t="s">
        <v>52</v>
      </c>
      <c r="C19" s="16" t="s">
        <v>74</v>
      </c>
      <c r="D19" s="21" t="s">
        <v>112</v>
      </c>
      <c r="E19" s="16" t="s">
        <v>113</v>
      </c>
      <c r="F19" s="16" t="s">
        <v>56</v>
      </c>
      <c r="G19" s="16" t="s">
        <v>114</v>
      </c>
      <c r="H19" s="16" t="s">
        <v>115</v>
      </c>
      <c r="I19" s="28" t="s">
        <v>59</v>
      </c>
      <c r="J19" s="16" t="s">
        <v>60</v>
      </c>
      <c r="K19" s="16" t="s">
        <v>61</v>
      </c>
      <c r="L19" s="28">
        <v>0.1</v>
      </c>
      <c r="M19" s="28">
        <v>0.25</v>
      </c>
      <c r="N19" s="29">
        <v>0.35</v>
      </c>
      <c r="O19" s="29">
        <v>0.52</v>
      </c>
      <c r="P19" s="28">
        <v>0.52</v>
      </c>
      <c r="Q19" s="16" t="s">
        <v>79</v>
      </c>
      <c r="R19" s="16" t="s">
        <v>80</v>
      </c>
      <c r="S19" s="16" t="s">
        <v>81</v>
      </c>
      <c r="T19" s="16" t="s">
        <v>65</v>
      </c>
      <c r="U19" s="16" t="s">
        <v>66</v>
      </c>
      <c r="V19" s="62">
        <f t="shared" si="8"/>
        <v>0.1</v>
      </c>
      <c r="W19" s="63">
        <v>1.04E-2</v>
      </c>
      <c r="X19" s="72">
        <f t="shared" si="4"/>
        <v>0.104</v>
      </c>
      <c r="Y19" s="16" t="s">
        <v>116</v>
      </c>
      <c r="Z19" s="16" t="s">
        <v>117</v>
      </c>
      <c r="AA19" s="29">
        <f t="shared" si="0"/>
        <v>0.25</v>
      </c>
      <c r="AB19" s="80">
        <v>6.0400000000000002E-2</v>
      </c>
      <c r="AC19" s="79">
        <f t="shared" si="5"/>
        <v>0.24160000000000001</v>
      </c>
      <c r="AD19" s="16" t="s">
        <v>118</v>
      </c>
      <c r="AE19" s="16" t="s">
        <v>119</v>
      </c>
      <c r="AF19" s="29">
        <f t="shared" si="1"/>
        <v>0.35</v>
      </c>
      <c r="AG19" s="80">
        <v>0.22020000000000001</v>
      </c>
      <c r="AH19" s="79">
        <f>IF(AG19/AF19&gt;100%,100%,AG19/AF19)</f>
        <v>0.62914285714285723</v>
      </c>
      <c r="AI19" s="16" t="s">
        <v>120</v>
      </c>
      <c r="AJ19" s="16" t="s">
        <v>87</v>
      </c>
      <c r="AK19" s="29">
        <f t="shared" si="2"/>
        <v>0.52</v>
      </c>
      <c r="AL19" s="80">
        <v>0.38979999999999998</v>
      </c>
      <c r="AM19" s="79">
        <f t="shared" si="7"/>
        <v>0.74961538461538457</v>
      </c>
      <c r="AN19" s="16" t="s">
        <v>121</v>
      </c>
      <c r="AO19" s="16" t="s">
        <v>99</v>
      </c>
      <c r="AP19" s="62">
        <f t="shared" si="3"/>
        <v>0.52</v>
      </c>
      <c r="AQ19" s="87">
        <v>0.39</v>
      </c>
      <c r="AR19" s="63">
        <f t="shared" si="9"/>
        <v>0.75</v>
      </c>
      <c r="AS19" s="24" t="s">
        <v>122</v>
      </c>
    </row>
    <row r="20" spans="1:45" s="25" customFormat="1" ht="315">
      <c r="A20" s="17">
        <v>4</v>
      </c>
      <c r="B20" s="16" t="s">
        <v>52</v>
      </c>
      <c r="C20" s="16" t="s">
        <v>74</v>
      </c>
      <c r="D20" s="21" t="s">
        <v>123</v>
      </c>
      <c r="E20" s="16" t="s">
        <v>124</v>
      </c>
      <c r="F20" s="16" t="s">
        <v>125</v>
      </c>
      <c r="G20" s="16" t="s">
        <v>126</v>
      </c>
      <c r="H20" s="16" t="s">
        <v>127</v>
      </c>
      <c r="I20" s="16" t="s">
        <v>59</v>
      </c>
      <c r="J20" s="16" t="s">
        <v>128</v>
      </c>
      <c r="K20" s="16" t="s">
        <v>61</v>
      </c>
      <c r="L20" s="28">
        <v>1</v>
      </c>
      <c r="M20" s="28">
        <v>1</v>
      </c>
      <c r="N20" s="28">
        <v>1</v>
      </c>
      <c r="O20" s="28">
        <v>1</v>
      </c>
      <c r="P20" s="28">
        <v>1</v>
      </c>
      <c r="Q20" s="16" t="s">
        <v>79</v>
      </c>
      <c r="R20" s="16" t="s">
        <v>129</v>
      </c>
      <c r="S20" s="16" t="s">
        <v>130</v>
      </c>
      <c r="T20" s="16" t="s">
        <v>65</v>
      </c>
      <c r="U20" s="16" t="s">
        <v>66</v>
      </c>
      <c r="V20" s="62">
        <f t="shared" si="8"/>
        <v>1</v>
      </c>
      <c r="W20" s="71" t="s">
        <v>131</v>
      </c>
      <c r="X20" s="71" t="s">
        <v>131</v>
      </c>
      <c r="Y20" s="16" t="s">
        <v>132</v>
      </c>
      <c r="Z20" s="71" t="s">
        <v>131</v>
      </c>
      <c r="AA20" s="29">
        <f t="shared" si="0"/>
        <v>1</v>
      </c>
      <c r="AB20" s="16">
        <v>0</v>
      </c>
      <c r="AC20" s="79">
        <f t="shared" si="5"/>
        <v>0</v>
      </c>
      <c r="AD20" s="16" t="s">
        <v>132</v>
      </c>
      <c r="AE20" s="16" t="s">
        <v>87</v>
      </c>
      <c r="AF20" s="29">
        <f t="shared" si="1"/>
        <v>1</v>
      </c>
      <c r="AG20" s="80">
        <v>0.94179999999999997</v>
      </c>
      <c r="AH20" s="79">
        <f t="shared" si="6"/>
        <v>0.94179999999999997</v>
      </c>
      <c r="AI20" s="16" t="s">
        <v>133</v>
      </c>
      <c r="AJ20" s="16" t="s">
        <v>87</v>
      </c>
      <c r="AK20" s="29">
        <f t="shared" si="2"/>
        <v>1</v>
      </c>
      <c r="AL20" s="80">
        <v>0.97640000000000005</v>
      </c>
      <c r="AM20" s="79">
        <f t="shared" si="7"/>
        <v>0.97640000000000005</v>
      </c>
      <c r="AN20" s="16" t="s">
        <v>134</v>
      </c>
      <c r="AO20" s="16" t="s">
        <v>99</v>
      </c>
      <c r="AP20" s="62">
        <f t="shared" si="3"/>
        <v>1</v>
      </c>
      <c r="AQ20" s="87">
        <f>AVERAGE(W20,AB20,AG20,AL20)</f>
        <v>0.63940000000000008</v>
      </c>
      <c r="AR20" s="63">
        <f t="shared" si="9"/>
        <v>0.63940000000000008</v>
      </c>
      <c r="AS20" s="24" t="s">
        <v>135</v>
      </c>
    </row>
    <row r="21" spans="1:45" s="25" customFormat="1" ht="285">
      <c r="A21" s="17">
        <v>4</v>
      </c>
      <c r="B21" s="16" t="s">
        <v>52</v>
      </c>
      <c r="C21" s="16" t="s">
        <v>74</v>
      </c>
      <c r="D21" s="21" t="s">
        <v>136</v>
      </c>
      <c r="E21" s="16" t="s">
        <v>137</v>
      </c>
      <c r="F21" s="16" t="s">
        <v>125</v>
      </c>
      <c r="G21" s="16" t="s">
        <v>138</v>
      </c>
      <c r="H21" s="16" t="s">
        <v>139</v>
      </c>
      <c r="I21" s="16" t="s">
        <v>59</v>
      </c>
      <c r="J21" s="16" t="s">
        <v>128</v>
      </c>
      <c r="K21" s="16" t="s">
        <v>61</v>
      </c>
      <c r="L21" s="28">
        <v>1</v>
      </c>
      <c r="M21" s="28">
        <v>1</v>
      </c>
      <c r="N21" s="28">
        <v>1</v>
      </c>
      <c r="O21" s="28">
        <v>1</v>
      </c>
      <c r="P21" s="28">
        <v>1</v>
      </c>
      <c r="Q21" s="16" t="s">
        <v>79</v>
      </c>
      <c r="R21" s="16" t="s">
        <v>129</v>
      </c>
      <c r="S21" s="16" t="s">
        <v>140</v>
      </c>
      <c r="T21" s="16" t="s">
        <v>65</v>
      </c>
      <c r="U21" s="16" t="s">
        <v>66</v>
      </c>
      <c r="V21" s="62">
        <f t="shared" si="8"/>
        <v>1</v>
      </c>
      <c r="W21" s="72">
        <v>0.76190000000000002</v>
      </c>
      <c r="X21" s="72">
        <f t="shared" si="4"/>
        <v>0.76190000000000002</v>
      </c>
      <c r="Y21" s="16" t="s">
        <v>141</v>
      </c>
      <c r="Z21" s="16" t="s">
        <v>142</v>
      </c>
      <c r="AA21" s="29">
        <f t="shared" si="0"/>
        <v>1</v>
      </c>
      <c r="AB21" s="16">
        <v>0</v>
      </c>
      <c r="AC21" s="79">
        <f t="shared" si="5"/>
        <v>0</v>
      </c>
      <c r="AD21" s="16" t="s">
        <v>132</v>
      </c>
      <c r="AE21" s="16" t="s">
        <v>87</v>
      </c>
      <c r="AF21" s="29">
        <f t="shared" si="1"/>
        <v>1</v>
      </c>
      <c r="AG21" s="80">
        <v>0.9284</v>
      </c>
      <c r="AH21" s="79">
        <f t="shared" si="6"/>
        <v>0.9284</v>
      </c>
      <c r="AI21" s="16" t="s">
        <v>143</v>
      </c>
      <c r="AJ21" s="16" t="s">
        <v>87</v>
      </c>
      <c r="AK21" s="29">
        <f t="shared" si="2"/>
        <v>1</v>
      </c>
      <c r="AL21" s="80">
        <v>0.94140000000000001</v>
      </c>
      <c r="AM21" s="79">
        <f t="shared" si="7"/>
        <v>0.94140000000000001</v>
      </c>
      <c r="AN21" s="16" t="s">
        <v>144</v>
      </c>
      <c r="AO21" s="16" t="s">
        <v>99</v>
      </c>
      <c r="AP21" s="62">
        <f t="shared" si="3"/>
        <v>1</v>
      </c>
      <c r="AQ21" s="87">
        <f>AVERAGE(W21,AB21,AG21,AL21)</f>
        <v>0.65792500000000009</v>
      </c>
      <c r="AR21" s="63">
        <f t="shared" si="9"/>
        <v>0.65792500000000009</v>
      </c>
      <c r="AS21" s="24" t="s">
        <v>145</v>
      </c>
    </row>
    <row r="22" spans="1:45" s="25" customFormat="1" ht="84.75" customHeight="1">
      <c r="A22" s="17">
        <v>4</v>
      </c>
      <c r="B22" s="16" t="s">
        <v>52</v>
      </c>
      <c r="C22" s="16" t="s">
        <v>74</v>
      </c>
      <c r="D22" s="21" t="s">
        <v>146</v>
      </c>
      <c r="E22" s="16" t="s">
        <v>147</v>
      </c>
      <c r="F22" s="16" t="s">
        <v>125</v>
      </c>
      <c r="G22" s="16" t="s">
        <v>148</v>
      </c>
      <c r="H22" s="16" t="s">
        <v>149</v>
      </c>
      <c r="I22" s="16" t="s">
        <v>59</v>
      </c>
      <c r="J22" s="16" t="s">
        <v>128</v>
      </c>
      <c r="K22" s="16" t="s">
        <v>61</v>
      </c>
      <c r="L22" s="28">
        <v>0.9</v>
      </c>
      <c r="M22" s="28">
        <v>0.9</v>
      </c>
      <c r="N22" s="28">
        <v>0.9</v>
      </c>
      <c r="O22" s="28">
        <v>0.9</v>
      </c>
      <c r="P22" s="28">
        <v>0.9</v>
      </c>
      <c r="Q22" s="16" t="s">
        <v>79</v>
      </c>
      <c r="R22" s="16" t="s">
        <v>150</v>
      </c>
      <c r="S22" s="16" t="s">
        <v>140</v>
      </c>
      <c r="T22" s="16" t="s">
        <v>65</v>
      </c>
      <c r="U22" s="16" t="s">
        <v>66</v>
      </c>
      <c r="V22" s="62">
        <f t="shared" si="8"/>
        <v>0.9</v>
      </c>
      <c r="W22" s="71" t="s">
        <v>131</v>
      </c>
      <c r="X22" s="71" t="s">
        <v>131</v>
      </c>
      <c r="Y22" s="16" t="s">
        <v>132</v>
      </c>
      <c r="Z22" s="71" t="s">
        <v>131</v>
      </c>
      <c r="AA22" s="29">
        <f t="shared" si="0"/>
        <v>0.9</v>
      </c>
      <c r="AB22" s="16">
        <v>0</v>
      </c>
      <c r="AC22" s="79">
        <f t="shared" si="5"/>
        <v>0</v>
      </c>
      <c r="AD22" s="16" t="s">
        <v>132</v>
      </c>
      <c r="AE22" s="16" t="s">
        <v>87</v>
      </c>
      <c r="AF22" s="29">
        <f t="shared" si="1"/>
        <v>0.9</v>
      </c>
      <c r="AG22" s="80">
        <v>0.9</v>
      </c>
      <c r="AH22" s="79">
        <f t="shared" si="6"/>
        <v>1</v>
      </c>
      <c r="AI22" s="16" t="s">
        <v>151</v>
      </c>
      <c r="AJ22" s="16" t="s">
        <v>87</v>
      </c>
      <c r="AK22" s="29">
        <f t="shared" si="2"/>
        <v>0.9</v>
      </c>
      <c r="AL22" s="80">
        <v>1</v>
      </c>
      <c r="AM22" s="79">
        <f t="shared" si="7"/>
        <v>1</v>
      </c>
      <c r="AN22" s="16" t="s">
        <v>152</v>
      </c>
      <c r="AO22" s="16" t="s">
        <v>99</v>
      </c>
      <c r="AP22" s="62">
        <f t="shared" si="3"/>
        <v>0.9</v>
      </c>
      <c r="AQ22" s="87">
        <f>AVERAGE(W22,AB22,AG22,AL22)</f>
        <v>0.6333333333333333</v>
      </c>
      <c r="AR22" s="63">
        <f t="shared" si="9"/>
        <v>0.70370370370370361</v>
      </c>
      <c r="AS22" s="24" t="s">
        <v>153</v>
      </c>
    </row>
    <row r="23" spans="1:45" s="25" customFormat="1" ht="77.25" customHeight="1">
      <c r="A23" s="17">
        <v>4</v>
      </c>
      <c r="B23" s="16" t="s">
        <v>52</v>
      </c>
      <c r="C23" s="16" t="s">
        <v>74</v>
      </c>
      <c r="D23" s="21" t="s">
        <v>154</v>
      </c>
      <c r="E23" s="16" t="s">
        <v>155</v>
      </c>
      <c r="F23" s="16" t="s">
        <v>125</v>
      </c>
      <c r="G23" s="16" t="s">
        <v>148</v>
      </c>
      <c r="H23" s="16" t="s">
        <v>156</v>
      </c>
      <c r="I23" s="16" t="s">
        <v>59</v>
      </c>
      <c r="J23" s="16" t="s">
        <v>60</v>
      </c>
      <c r="K23" s="16" t="s">
        <v>61</v>
      </c>
      <c r="L23" s="28">
        <v>0</v>
      </c>
      <c r="M23" s="28">
        <v>0</v>
      </c>
      <c r="N23" s="28">
        <v>0</v>
      </c>
      <c r="O23" s="28">
        <v>1</v>
      </c>
      <c r="P23" s="28">
        <v>1</v>
      </c>
      <c r="Q23" s="16" t="s">
        <v>79</v>
      </c>
      <c r="R23" s="30" t="s">
        <v>150</v>
      </c>
      <c r="S23" s="30" t="s">
        <v>140</v>
      </c>
      <c r="T23" s="30" t="s">
        <v>65</v>
      </c>
      <c r="U23" s="30" t="s">
        <v>157</v>
      </c>
      <c r="V23" s="70" t="s">
        <v>67</v>
      </c>
      <c r="W23" s="70" t="s">
        <v>67</v>
      </c>
      <c r="X23" s="70" t="s">
        <v>67</v>
      </c>
      <c r="Y23" s="24" t="s">
        <v>68</v>
      </c>
      <c r="Z23" s="24" t="s">
        <v>67</v>
      </c>
      <c r="AA23" s="29">
        <f t="shared" si="0"/>
        <v>0</v>
      </c>
      <c r="AB23" s="16" t="s">
        <v>67</v>
      </c>
      <c r="AC23" s="79" t="s">
        <v>158</v>
      </c>
      <c r="AD23" s="16" t="s">
        <v>68</v>
      </c>
      <c r="AE23" s="16" t="s">
        <v>69</v>
      </c>
      <c r="AF23" s="29">
        <f t="shared" si="1"/>
        <v>0</v>
      </c>
      <c r="AG23" s="29" t="s">
        <v>69</v>
      </c>
      <c r="AH23" s="79" t="s">
        <v>69</v>
      </c>
      <c r="AI23" s="16" t="s">
        <v>159</v>
      </c>
      <c r="AJ23" s="16" t="s">
        <v>87</v>
      </c>
      <c r="AK23" s="29">
        <f t="shared" si="2"/>
        <v>1</v>
      </c>
      <c r="AL23" s="80">
        <v>0.1333</v>
      </c>
      <c r="AM23" s="79">
        <f t="shared" si="7"/>
        <v>0.1333</v>
      </c>
      <c r="AN23" s="16" t="s">
        <v>160</v>
      </c>
      <c r="AO23" s="16" t="s">
        <v>99</v>
      </c>
      <c r="AP23" s="62">
        <f t="shared" si="3"/>
        <v>1</v>
      </c>
      <c r="AQ23" s="87">
        <v>0.1333</v>
      </c>
      <c r="AR23" s="63">
        <f t="shared" si="9"/>
        <v>0.1333</v>
      </c>
      <c r="AS23" s="24" t="s">
        <v>161</v>
      </c>
    </row>
    <row r="24" spans="1:45" s="25" customFormat="1" ht="240">
      <c r="A24" s="17">
        <v>4</v>
      </c>
      <c r="B24" s="16" t="s">
        <v>52</v>
      </c>
      <c r="C24" s="16" t="s">
        <v>162</v>
      </c>
      <c r="D24" s="21" t="s">
        <v>163</v>
      </c>
      <c r="E24" s="16" t="s">
        <v>164</v>
      </c>
      <c r="F24" s="16" t="s">
        <v>125</v>
      </c>
      <c r="G24" s="16" t="s">
        <v>165</v>
      </c>
      <c r="H24" s="16" t="s">
        <v>166</v>
      </c>
      <c r="I24" s="16" t="s">
        <v>59</v>
      </c>
      <c r="J24" s="16" t="s">
        <v>167</v>
      </c>
      <c r="K24" s="16" t="s">
        <v>168</v>
      </c>
      <c r="L24" s="16">
        <v>2772</v>
      </c>
      <c r="M24" s="16">
        <v>2772</v>
      </c>
      <c r="N24" s="16">
        <v>2772</v>
      </c>
      <c r="O24" s="16">
        <v>2772</v>
      </c>
      <c r="P24" s="16">
        <f t="shared" ref="P24:P31" si="10">SUM(L24:O24)</f>
        <v>11088</v>
      </c>
      <c r="Q24" s="16" t="s">
        <v>79</v>
      </c>
      <c r="R24" s="16" t="s">
        <v>169</v>
      </c>
      <c r="S24" s="16" t="s">
        <v>170</v>
      </c>
      <c r="T24" s="16" t="s">
        <v>171</v>
      </c>
      <c r="U24" s="16" t="s">
        <v>172</v>
      </c>
      <c r="V24" s="70">
        <f t="shared" si="8"/>
        <v>2772</v>
      </c>
      <c r="W24" s="17">
        <v>3705</v>
      </c>
      <c r="X24" s="62">
        <f t="shared" si="4"/>
        <v>1</v>
      </c>
      <c r="Y24" s="16" t="s">
        <v>173</v>
      </c>
      <c r="Z24" s="16" t="s">
        <v>174</v>
      </c>
      <c r="AA24" s="24">
        <f t="shared" si="0"/>
        <v>2772</v>
      </c>
      <c r="AB24" s="16">
        <v>4809</v>
      </c>
      <c r="AC24" s="79">
        <f t="shared" si="5"/>
        <v>1</v>
      </c>
      <c r="AD24" s="16" t="s">
        <v>175</v>
      </c>
      <c r="AE24" s="16" t="s">
        <v>176</v>
      </c>
      <c r="AF24" s="24">
        <f t="shared" si="1"/>
        <v>2772</v>
      </c>
      <c r="AG24" s="16">
        <v>4249</v>
      </c>
      <c r="AH24" s="79">
        <f t="shared" si="6"/>
        <v>1</v>
      </c>
      <c r="AI24" s="16" t="s">
        <v>177</v>
      </c>
      <c r="AJ24" s="16" t="s">
        <v>178</v>
      </c>
      <c r="AK24" s="24">
        <f t="shared" si="2"/>
        <v>2772</v>
      </c>
      <c r="AL24" s="16">
        <v>4972</v>
      </c>
      <c r="AM24" s="79">
        <f t="shared" si="7"/>
        <v>1</v>
      </c>
      <c r="AN24" s="16" t="s">
        <v>179</v>
      </c>
      <c r="AO24" s="16" t="s">
        <v>180</v>
      </c>
      <c r="AP24" s="17">
        <f t="shared" si="3"/>
        <v>11088</v>
      </c>
      <c r="AQ24" s="17">
        <f>SUM(W24,AB24,AG24,AL24)</f>
        <v>17735</v>
      </c>
      <c r="AR24" s="63">
        <f t="shared" si="9"/>
        <v>1</v>
      </c>
      <c r="AS24" s="24" t="s">
        <v>73</v>
      </c>
    </row>
    <row r="25" spans="1:45" s="25" customFormat="1" ht="255">
      <c r="A25" s="17">
        <v>4</v>
      </c>
      <c r="B25" s="16" t="s">
        <v>52</v>
      </c>
      <c r="C25" s="16" t="s">
        <v>162</v>
      </c>
      <c r="D25" s="21" t="s">
        <v>181</v>
      </c>
      <c r="E25" s="16" t="s">
        <v>182</v>
      </c>
      <c r="F25" s="16" t="s">
        <v>56</v>
      </c>
      <c r="G25" s="16" t="s">
        <v>183</v>
      </c>
      <c r="H25" s="16" t="s">
        <v>184</v>
      </c>
      <c r="I25" s="16" t="s">
        <v>59</v>
      </c>
      <c r="J25" s="16" t="s">
        <v>167</v>
      </c>
      <c r="K25" s="16" t="s">
        <v>185</v>
      </c>
      <c r="L25" s="36">
        <v>924</v>
      </c>
      <c r="M25" s="36">
        <v>924</v>
      </c>
      <c r="N25" s="36">
        <v>924</v>
      </c>
      <c r="O25" s="36">
        <v>924</v>
      </c>
      <c r="P25" s="16">
        <f t="shared" si="10"/>
        <v>3696</v>
      </c>
      <c r="Q25" s="16" t="s">
        <v>79</v>
      </c>
      <c r="R25" s="16" t="s">
        <v>186</v>
      </c>
      <c r="S25" s="16" t="s">
        <v>170</v>
      </c>
      <c r="T25" s="16" t="s">
        <v>171</v>
      </c>
      <c r="U25" s="16" t="s">
        <v>172</v>
      </c>
      <c r="V25" s="70">
        <f t="shared" si="8"/>
        <v>924</v>
      </c>
      <c r="W25" s="17">
        <v>675</v>
      </c>
      <c r="X25" s="62">
        <f t="shared" si="4"/>
        <v>0.73051948051948057</v>
      </c>
      <c r="Y25" s="16" t="s">
        <v>187</v>
      </c>
      <c r="Z25" s="16" t="s">
        <v>188</v>
      </c>
      <c r="AA25" s="24">
        <f t="shared" si="0"/>
        <v>924</v>
      </c>
      <c r="AB25" s="16">
        <v>926</v>
      </c>
      <c r="AC25" s="79">
        <f t="shared" si="5"/>
        <v>1</v>
      </c>
      <c r="AD25" s="16" t="s">
        <v>189</v>
      </c>
      <c r="AE25" s="16" t="s">
        <v>190</v>
      </c>
      <c r="AF25" s="24">
        <f t="shared" si="1"/>
        <v>924</v>
      </c>
      <c r="AG25" s="16">
        <v>625</v>
      </c>
      <c r="AH25" s="79">
        <f t="shared" si="6"/>
        <v>0.67640692640692646</v>
      </c>
      <c r="AI25" s="16" t="s">
        <v>191</v>
      </c>
      <c r="AJ25" s="16" t="s">
        <v>174</v>
      </c>
      <c r="AK25" s="24">
        <f t="shared" si="2"/>
        <v>924</v>
      </c>
      <c r="AL25" s="16">
        <v>927</v>
      </c>
      <c r="AM25" s="79">
        <f t="shared" si="7"/>
        <v>1</v>
      </c>
      <c r="AN25" s="16" t="s">
        <v>192</v>
      </c>
      <c r="AO25" s="16" t="s">
        <v>180</v>
      </c>
      <c r="AP25" s="17">
        <f t="shared" si="3"/>
        <v>3696</v>
      </c>
      <c r="AQ25" s="17">
        <f t="shared" ref="AQ25:AQ30" si="11">SUM(W25,AB25,AG25,AL25)</f>
        <v>3153</v>
      </c>
      <c r="AR25" s="63">
        <f t="shared" si="9"/>
        <v>0.85308441558441561</v>
      </c>
      <c r="AS25" s="24" t="s">
        <v>193</v>
      </c>
    </row>
    <row r="26" spans="1:45" s="25" customFormat="1" ht="270">
      <c r="A26" s="17">
        <v>4</v>
      </c>
      <c r="B26" s="16" t="s">
        <v>52</v>
      </c>
      <c r="C26" s="16" t="s">
        <v>162</v>
      </c>
      <c r="D26" s="21" t="s">
        <v>194</v>
      </c>
      <c r="E26" s="16" t="s">
        <v>195</v>
      </c>
      <c r="F26" s="16" t="s">
        <v>56</v>
      </c>
      <c r="G26" s="16" t="s">
        <v>196</v>
      </c>
      <c r="H26" s="16" t="s">
        <v>197</v>
      </c>
      <c r="I26" s="16" t="s">
        <v>59</v>
      </c>
      <c r="J26" s="16" t="s">
        <v>167</v>
      </c>
      <c r="K26" s="16" t="s">
        <v>198</v>
      </c>
      <c r="L26" s="36">
        <v>15</v>
      </c>
      <c r="M26" s="36">
        <v>40</v>
      </c>
      <c r="N26" s="36">
        <v>40</v>
      </c>
      <c r="O26" s="36">
        <v>25</v>
      </c>
      <c r="P26" s="16">
        <f t="shared" si="10"/>
        <v>120</v>
      </c>
      <c r="Q26" s="16" t="s">
        <v>79</v>
      </c>
      <c r="R26" s="16" t="s">
        <v>199</v>
      </c>
      <c r="S26" s="16" t="s">
        <v>200</v>
      </c>
      <c r="T26" s="16" t="s">
        <v>171</v>
      </c>
      <c r="U26" s="16" t="s">
        <v>172</v>
      </c>
      <c r="V26" s="70">
        <f t="shared" si="8"/>
        <v>15</v>
      </c>
      <c r="W26" s="17">
        <v>14</v>
      </c>
      <c r="X26" s="62">
        <f t="shared" si="4"/>
        <v>0.93333333333333335</v>
      </c>
      <c r="Y26" s="16" t="s">
        <v>201</v>
      </c>
      <c r="Z26" s="16" t="s">
        <v>202</v>
      </c>
      <c r="AA26" s="24">
        <f t="shared" si="0"/>
        <v>40</v>
      </c>
      <c r="AB26" s="16">
        <v>41</v>
      </c>
      <c r="AC26" s="79">
        <f t="shared" si="5"/>
        <v>1</v>
      </c>
      <c r="AD26" s="16" t="s">
        <v>203</v>
      </c>
      <c r="AE26" s="16" t="s">
        <v>204</v>
      </c>
      <c r="AF26" s="24">
        <f t="shared" si="1"/>
        <v>40</v>
      </c>
      <c r="AG26" s="16">
        <v>57</v>
      </c>
      <c r="AH26" s="79">
        <f t="shared" si="6"/>
        <v>1</v>
      </c>
      <c r="AI26" s="16" t="s">
        <v>205</v>
      </c>
      <c r="AJ26" s="16" t="s">
        <v>204</v>
      </c>
      <c r="AK26" s="24">
        <f t="shared" si="2"/>
        <v>25</v>
      </c>
      <c r="AL26" s="16">
        <v>10</v>
      </c>
      <c r="AM26" s="79">
        <f t="shared" si="7"/>
        <v>0.4</v>
      </c>
      <c r="AN26" s="16" t="s">
        <v>206</v>
      </c>
      <c r="AO26" s="16" t="s">
        <v>180</v>
      </c>
      <c r="AP26" s="17">
        <f t="shared" si="3"/>
        <v>120</v>
      </c>
      <c r="AQ26" s="17">
        <f>SUM(W26,AB26,AG26,AL26)</f>
        <v>122</v>
      </c>
      <c r="AR26" s="63">
        <f t="shared" si="9"/>
        <v>1</v>
      </c>
      <c r="AS26" s="24" t="s">
        <v>73</v>
      </c>
    </row>
    <row r="27" spans="1:45" s="25" customFormat="1" ht="255">
      <c r="A27" s="17">
        <v>4</v>
      </c>
      <c r="B27" s="16" t="s">
        <v>52</v>
      </c>
      <c r="C27" s="16" t="s">
        <v>162</v>
      </c>
      <c r="D27" s="21" t="s">
        <v>207</v>
      </c>
      <c r="E27" s="16" t="s">
        <v>208</v>
      </c>
      <c r="F27" s="16" t="s">
        <v>125</v>
      </c>
      <c r="G27" s="16" t="s">
        <v>209</v>
      </c>
      <c r="H27" s="16" t="s">
        <v>210</v>
      </c>
      <c r="I27" s="16" t="s">
        <v>59</v>
      </c>
      <c r="J27" s="16" t="s">
        <v>167</v>
      </c>
      <c r="K27" s="16" t="s">
        <v>211</v>
      </c>
      <c r="L27" s="16">
        <v>20</v>
      </c>
      <c r="M27" s="16">
        <v>57</v>
      </c>
      <c r="N27" s="16">
        <v>58</v>
      </c>
      <c r="O27" s="16">
        <v>57</v>
      </c>
      <c r="P27" s="16">
        <f t="shared" si="10"/>
        <v>192</v>
      </c>
      <c r="Q27" s="16" t="s">
        <v>79</v>
      </c>
      <c r="R27" s="16" t="s">
        <v>199</v>
      </c>
      <c r="S27" s="16" t="s">
        <v>200</v>
      </c>
      <c r="T27" s="16" t="s">
        <v>171</v>
      </c>
      <c r="U27" s="16" t="s">
        <v>172</v>
      </c>
      <c r="V27" s="70">
        <f t="shared" si="8"/>
        <v>20</v>
      </c>
      <c r="W27" s="17">
        <v>24</v>
      </c>
      <c r="X27" s="62">
        <f t="shared" si="4"/>
        <v>1</v>
      </c>
      <c r="Y27" s="16" t="s">
        <v>212</v>
      </c>
      <c r="Z27" s="16" t="s">
        <v>213</v>
      </c>
      <c r="AA27" s="24">
        <f t="shared" si="0"/>
        <v>57</v>
      </c>
      <c r="AB27" s="16">
        <v>57</v>
      </c>
      <c r="AC27" s="79">
        <f t="shared" si="5"/>
        <v>1</v>
      </c>
      <c r="AD27" s="16" t="s">
        <v>214</v>
      </c>
      <c r="AE27" s="16" t="s">
        <v>215</v>
      </c>
      <c r="AF27" s="24">
        <f t="shared" si="1"/>
        <v>58</v>
      </c>
      <c r="AG27" s="16">
        <v>56</v>
      </c>
      <c r="AH27" s="79">
        <f t="shared" si="6"/>
        <v>0.96551724137931039</v>
      </c>
      <c r="AI27" s="16" t="s">
        <v>214</v>
      </c>
      <c r="AJ27" s="16" t="s">
        <v>215</v>
      </c>
      <c r="AK27" s="24">
        <f t="shared" si="2"/>
        <v>57</v>
      </c>
      <c r="AL27" s="16">
        <v>56</v>
      </c>
      <c r="AM27" s="79">
        <f t="shared" si="7"/>
        <v>0.98245614035087714</v>
      </c>
      <c r="AN27" s="16" t="s">
        <v>216</v>
      </c>
      <c r="AO27" s="16" t="s">
        <v>180</v>
      </c>
      <c r="AP27" s="17">
        <f t="shared" si="3"/>
        <v>192</v>
      </c>
      <c r="AQ27" s="17">
        <f t="shared" si="11"/>
        <v>193</v>
      </c>
      <c r="AR27" s="63">
        <f t="shared" si="9"/>
        <v>1</v>
      </c>
      <c r="AS27" s="24" t="s">
        <v>73</v>
      </c>
    </row>
    <row r="28" spans="1:45" s="25" customFormat="1" ht="118.5" customHeight="1">
      <c r="A28" s="17">
        <v>4</v>
      </c>
      <c r="B28" s="16" t="s">
        <v>52</v>
      </c>
      <c r="C28" s="16" t="s">
        <v>162</v>
      </c>
      <c r="D28" s="21" t="s">
        <v>217</v>
      </c>
      <c r="E28" s="16" t="s">
        <v>218</v>
      </c>
      <c r="F28" s="16" t="s">
        <v>125</v>
      </c>
      <c r="G28" s="16" t="s">
        <v>219</v>
      </c>
      <c r="H28" s="16" t="s">
        <v>220</v>
      </c>
      <c r="I28" s="16" t="s">
        <v>59</v>
      </c>
      <c r="J28" s="16" t="s">
        <v>167</v>
      </c>
      <c r="K28" s="16" t="s">
        <v>221</v>
      </c>
      <c r="L28" s="16">
        <v>10</v>
      </c>
      <c r="M28" s="16">
        <v>30</v>
      </c>
      <c r="N28" s="16">
        <v>24</v>
      </c>
      <c r="O28" s="16">
        <v>17</v>
      </c>
      <c r="P28" s="16">
        <f t="shared" si="10"/>
        <v>81</v>
      </c>
      <c r="Q28" s="16" t="s">
        <v>79</v>
      </c>
      <c r="R28" s="16" t="s">
        <v>222</v>
      </c>
      <c r="S28" s="16" t="s">
        <v>223</v>
      </c>
      <c r="T28" s="16" t="s">
        <v>171</v>
      </c>
      <c r="U28" s="30" t="s">
        <v>157</v>
      </c>
      <c r="V28" s="70">
        <f t="shared" si="8"/>
        <v>10</v>
      </c>
      <c r="W28" s="17">
        <v>11</v>
      </c>
      <c r="X28" s="62">
        <f t="shared" si="4"/>
        <v>1</v>
      </c>
      <c r="Y28" s="16" t="s">
        <v>224</v>
      </c>
      <c r="Z28" s="16" t="s">
        <v>222</v>
      </c>
      <c r="AA28" s="24">
        <f t="shared" si="0"/>
        <v>30</v>
      </c>
      <c r="AB28" s="16">
        <v>34</v>
      </c>
      <c r="AC28" s="79">
        <f t="shared" si="5"/>
        <v>1</v>
      </c>
      <c r="AD28" s="16" t="s">
        <v>225</v>
      </c>
      <c r="AE28" s="16" t="s">
        <v>226</v>
      </c>
      <c r="AF28" s="24">
        <f t="shared" si="1"/>
        <v>24</v>
      </c>
      <c r="AG28" s="16">
        <v>23</v>
      </c>
      <c r="AH28" s="79">
        <f t="shared" si="6"/>
        <v>0.95833333333333337</v>
      </c>
      <c r="AI28" s="16" t="s">
        <v>227</v>
      </c>
      <c r="AJ28" s="16" t="s">
        <v>226</v>
      </c>
      <c r="AK28" s="24">
        <f t="shared" si="2"/>
        <v>17</v>
      </c>
      <c r="AL28" s="132">
        <v>0</v>
      </c>
      <c r="AM28" s="79">
        <f t="shared" si="7"/>
        <v>0</v>
      </c>
      <c r="AN28" s="16" t="s">
        <v>228</v>
      </c>
      <c r="AO28" s="133" t="s">
        <v>229</v>
      </c>
      <c r="AP28" s="17">
        <f t="shared" si="3"/>
        <v>81</v>
      </c>
      <c r="AQ28" s="17">
        <f>SUM(W28,AB28,AG28,AL28)</f>
        <v>68</v>
      </c>
      <c r="AR28" s="134">
        <f t="shared" si="9"/>
        <v>0.83950617283950613</v>
      </c>
      <c r="AS28" s="89" t="s">
        <v>230</v>
      </c>
    </row>
    <row r="29" spans="1:45" s="25" customFormat="1" ht="232.5">
      <c r="A29" s="17">
        <v>4</v>
      </c>
      <c r="B29" s="16" t="s">
        <v>52</v>
      </c>
      <c r="C29" s="16" t="s">
        <v>162</v>
      </c>
      <c r="D29" s="21" t="s">
        <v>231</v>
      </c>
      <c r="E29" s="16" t="s">
        <v>232</v>
      </c>
      <c r="F29" s="16" t="s">
        <v>125</v>
      </c>
      <c r="G29" s="16" t="s">
        <v>233</v>
      </c>
      <c r="H29" s="16" t="s">
        <v>234</v>
      </c>
      <c r="I29" s="16" t="s">
        <v>59</v>
      </c>
      <c r="J29" s="16" t="s">
        <v>167</v>
      </c>
      <c r="K29" s="16" t="s">
        <v>221</v>
      </c>
      <c r="L29" s="16">
        <v>20</v>
      </c>
      <c r="M29" s="16">
        <v>48</v>
      </c>
      <c r="N29" s="16">
        <v>48</v>
      </c>
      <c r="O29" s="16">
        <v>49</v>
      </c>
      <c r="P29" s="16">
        <f t="shared" si="10"/>
        <v>165</v>
      </c>
      <c r="Q29" s="16" t="s">
        <v>79</v>
      </c>
      <c r="R29" s="16" t="s">
        <v>235</v>
      </c>
      <c r="S29" s="16" t="s">
        <v>223</v>
      </c>
      <c r="T29" s="16" t="s">
        <v>171</v>
      </c>
      <c r="U29" s="30" t="s">
        <v>157</v>
      </c>
      <c r="V29" s="70">
        <f t="shared" si="8"/>
        <v>20</v>
      </c>
      <c r="W29" s="17">
        <v>29</v>
      </c>
      <c r="X29" s="62">
        <f t="shared" si="4"/>
        <v>1</v>
      </c>
      <c r="Y29" s="16" t="s">
        <v>236</v>
      </c>
      <c r="Z29" s="16" t="s">
        <v>235</v>
      </c>
      <c r="AA29" s="24">
        <f t="shared" si="0"/>
        <v>48</v>
      </c>
      <c r="AB29" s="16">
        <v>56</v>
      </c>
      <c r="AC29" s="79">
        <f t="shared" si="5"/>
        <v>1</v>
      </c>
      <c r="AD29" s="16" t="s">
        <v>237</v>
      </c>
      <c r="AE29" s="16" t="s">
        <v>238</v>
      </c>
      <c r="AF29" s="24">
        <f t="shared" si="1"/>
        <v>48</v>
      </c>
      <c r="AG29" s="16">
        <v>25</v>
      </c>
      <c r="AH29" s="79">
        <f t="shared" si="6"/>
        <v>0.52083333333333337</v>
      </c>
      <c r="AI29" s="16" t="s">
        <v>239</v>
      </c>
      <c r="AJ29" s="16" t="s">
        <v>238</v>
      </c>
      <c r="AK29" s="24">
        <f t="shared" si="2"/>
        <v>49</v>
      </c>
      <c r="AL29" s="132">
        <v>0</v>
      </c>
      <c r="AM29" s="79">
        <f t="shared" si="7"/>
        <v>0</v>
      </c>
      <c r="AN29" s="16" t="s">
        <v>240</v>
      </c>
      <c r="AO29" s="133" t="s">
        <v>229</v>
      </c>
      <c r="AP29" s="17">
        <f t="shared" si="3"/>
        <v>165</v>
      </c>
      <c r="AQ29" s="17">
        <f t="shared" si="11"/>
        <v>110</v>
      </c>
      <c r="AR29" s="134">
        <f t="shared" si="9"/>
        <v>0.66666666666666663</v>
      </c>
      <c r="AS29" s="89" t="s">
        <v>241</v>
      </c>
    </row>
    <row r="30" spans="1:45" s="25" customFormat="1" ht="285">
      <c r="A30" s="17">
        <v>4</v>
      </c>
      <c r="B30" s="16" t="s">
        <v>52</v>
      </c>
      <c r="C30" s="16" t="s">
        <v>162</v>
      </c>
      <c r="D30" s="21" t="s">
        <v>242</v>
      </c>
      <c r="E30" s="16" t="s">
        <v>243</v>
      </c>
      <c r="F30" s="16" t="s">
        <v>125</v>
      </c>
      <c r="G30" s="16" t="s">
        <v>244</v>
      </c>
      <c r="H30" s="16" t="s">
        <v>245</v>
      </c>
      <c r="I30" s="16" t="s">
        <v>59</v>
      </c>
      <c r="J30" s="16" t="s">
        <v>167</v>
      </c>
      <c r="K30" s="16" t="s">
        <v>221</v>
      </c>
      <c r="L30" s="16">
        <v>1</v>
      </c>
      <c r="M30" s="16">
        <v>3</v>
      </c>
      <c r="N30" s="16">
        <v>3</v>
      </c>
      <c r="O30" s="16">
        <v>3</v>
      </c>
      <c r="P30" s="16">
        <f t="shared" si="10"/>
        <v>10</v>
      </c>
      <c r="Q30" s="16" t="s">
        <v>79</v>
      </c>
      <c r="R30" s="16" t="s">
        <v>246</v>
      </c>
      <c r="S30" s="16" t="s">
        <v>223</v>
      </c>
      <c r="T30" s="16" t="s">
        <v>171</v>
      </c>
      <c r="U30" s="30" t="s">
        <v>157</v>
      </c>
      <c r="V30" s="70">
        <f t="shared" si="8"/>
        <v>1</v>
      </c>
      <c r="W30" s="17">
        <v>2</v>
      </c>
      <c r="X30" s="62">
        <f t="shared" si="4"/>
        <v>1</v>
      </c>
      <c r="Y30" s="16" t="s">
        <v>247</v>
      </c>
      <c r="Z30" s="16" t="s">
        <v>246</v>
      </c>
      <c r="AA30" s="24">
        <f t="shared" si="0"/>
        <v>3</v>
      </c>
      <c r="AB30" s="16">
        <v>3</v>
      </c>
      <c r="AC30" s="79">
        <f t="shared" si="5"/>
        <v>1</v>
      </c>
      <c r="AD30" s="16" t="s">
        <v>248</v>
      </c>
      <c r="AE30" s="16" t="s">
        <v>249</v>
      </c>
      <c r="AF30" s="24">
        <f t="shared" si="1"/>
        <v>3</v>
      </c>
      <c r="AG30" s="16">
        <v>3</v>
      </c>
      <c r="AH30" s="79">
        <f t="shared" si="6"/>
        <v>1</v>
      </c>
      <c r="AI30" s="16" t="s">
        <v>250</v>
      </c>
      <c r="AJ30" s="16" t="s">
        <v>249</v>
      </c>
      <c r="AK30" s="24">
        <f t="shared" si="2"/>
        <v>3</v>
      </c>
      <c r="AL30" s="16">
        <v>6</v>
      </c>
      <c r="AM30" s="79">
        <f t="shared" si="7"/>
        <v>1</v>
      </c>
      <c r="AN30" s="16" t="s">
        <v>251</v>
      </c>
      <c r="AO30" s="16"/>
      <c r="AP30" s="17">
        <f t="shared" si="3"/>
        <v>10</v>
      </c>
      <c r="AQ30" s="17">
        <f t="shared" si="11"/>
        <v>14</v>
      </c>
      <c r="AR30" s="63">
        <f t="shared" si="9"/>
        <v>1</v>
      </c>
      <c r="AS30" s="89" t="s">
        <v>73</v>
      </c>
    </row>
    <row r="31" spans="1:45" s="25" customFormat="1" ht="315">
      <c r="A31" s="17">
        <v>4</v>
      </c>
      <c r="B31" s="16" t="s">
        <v>52</v>
      </c>
      <c r="C31" s="16" t="s">
        <v>162</v>
      </c>
      <c r="D31" s="21" t="s">
        <v>252</v>
      </c>
      <c r="E31" s="16" t="s">
        <v>253</v>
      </c>
      <c r="F31" s="16" t="s">
        <v>125</v>
      </c>
      <c r="G31" s="16" t="s">
        <v>254</v>
      </c>
      <c r="H31" s="16" t="s">
        <v>255</v>
      </c>
      <c r="I31" s="16" t="s">
        <v>59</v>
      </c>
      <c r="J31" s="16" t="s">
        <v>167</v>
      </c>
      <c r="K31" s="16" t="s">
        <v>221</v>
      </c>
      <c r="L31" s="16">
        <v>3</v>
      </c>
      <c r="M31" s="16">
        <v>12</v>
      </c>
      <c r="N31" s="16">
        <v>12</v>
      </c>
      <c r="O31" s="16">
        <v>12</v>
      </c>
      <c r="P31" s="16">
        <f t="shared" si="10"/>
        <v>39</v>
      </c>
      <c r="Q31" s="16" t="s">
        <v>79</v>
      </c>
      <c r="R31" s="16" t="s">
        <v>256</v>
      </c>
      <c r="S31" s="16" t="s">
        <v>223</v>
      </c>
      <c r="T31" s="16" t="s">
        <v>171</v>
      </c>
      <c r="U31" s="30" t="s">
        <v>157</v>
      </c>
      <c r="V31" s="70">
        <f t="shared" si="8"/>
        <v>3</v>
      </c>
      <c r="W31" s="17">
        <v>6</v>
      </c>
      <c r="X31" s="62">
        <f t="shared" si="4"/>
        <v>1</v>
      </c>
      <c r="Y31" s="16" t="s">
        <v>257</v>
      </c>
      <c r="Z31" s="16" t="s">
        <v>256</v>
      </c>
      <c r="AA31" s="24">
        <f t="shared" si="0"/>
        <v>12</v>
      </c>
      <c r="AB31" s="16">
        <v>15</v>
      </c>
      <c r="AC31" s="79">
        <f t="shared" si="5"/>
        <v>1</v>
      </c>
      <c r="AD31" s="16" t="s">
        <v>258</v>
      </c>
      <c r="AE31" s="16" t="s">
        <v>259</v>
      </c>
      <c r="AF31" s="24">
        <f t="shared" si="1"/>
        <v>12</v>
      </c>
      <c r="AG31" s="16">
        <v>13</v>
      </c>
      <c r="AH31" s="79">
        <f t="shared" si="6"/>
        <v>1</v>
      </c>
      <c r="AI31" s="16" t="s">
        <v>260</v>
      </c>
      <c r="AJ31" s="16" t="s">
        <v>259</v>
      </c>
      <c r="AK31" s="24">
        <f t="shared" si="2"/>
        <v>12</v>
      </c>
      <c r="AL31" s="16">
        <v>20</v>
      </c>
      <c r="AM31" s="79">
        <f t="shared" si="7"/>
        <v>1</v>
      </c>
      <c r="AN31" s="16" t="s">
        <v>261</v>
      </c>
      <c r="AO31" s="16"/>
      <c r="AP31" s="17">
        <f t="shared" si="3"/>
        <v>39</v>
      </c>
      <c r="AQ31" s="17">
        <f>SUM(W31,AB31,AG31,AL31)</f>
        <v>54</v>
      </c>
      <c r="AR31" s="63">
        <f t="shared" si="9"/>
        <v>1</v>
      </c>
      <c r="AS31" s="89" t="s">
        <v>73</v>
      </c>
    </row>
    <row r="32" spans="1:45" s="5" customFormat="1" ht="15.75">
      <c r="A32" s="10"/>
      <c r="B32" s="10"/>
      <c r="C32" s="10"/>
      <c r="D32" s="10"/>
      <c r="E32" s="13" t="s">
        <v>262</v>
      </c>
      <c r="F32" s="10"/>
      <c r="G32" s="10"/>
      <c r="H32" s="10"/>
      <c r="I32" s="10"/>
      <c r="J32" s="10"/>
      <c r="K32" s="10"/>
      <c r="L32" s="14"/>
      <c r="M32" s="14"/>
      <c r="N32" s="14"/>
      <c r="O32" s="14"/>
      <c r="P32" s="14"/>
      <c r="Q32" s="10"/>
      <c r="R32" s="10"/>
      <c r="S32" s="10"/>
      <c r="T32" s="10"/>
      <c r="U32" s="10"/>
      <c r="V32" s="64"/>
      <c r="W32" s="64"/>
      <c r="X32" s="77">
        <f>AVERAGE(X15:X31)*80%</f>
        <v>0.66392325008325015</v>
      </c>
      <c r="Y32" s="14"/>
      <c r="Z32" s="14"/>
      <c r="AA32" s="14"/>
      <c r="AB32" s="14"/>
      <c r="AC32" s="81">
        <f>AVERAGE(AC15:AC31)*80%</f>
        <v>0.5693475555555555</v>
      </c>
      <c r="AD32" s="14"/>
      <c r="AE32" s="14"/>
      <c r="AF32" s="14"/>
      <c r="AG32" s="14"/>
      <c r="AH32" s="81">
        <f>AVERAGE(AH15:AH31)*80%</f>
        <v>0.71349868577399622</v>
      </c>
      <c r="AI32" s="14"/>
      <c r="AJ32" s="14"/>
      <c r="AK32" s="14"/>
      <c r="AL32" s="14"/>
      <c r="AM32" s="81">
        <f>AVERAGE(AM15:AM31)*80%</f>
        <v>0.61786796905536856</v>
      </c>
      <c r="AN32" s="10"/>
      <c r="AO32" s="10"/>
      <c r="AP32" s="64"/>
      <c r="AQ32" s="64"/>
      <c r="AR32" s="77">
        <f>AVERAGE(AR15:AR31)*80%</f>
        <v>0.66781440926538971</v>
      </c>
      <c r="AS32" s="10"/>
    </row>
    <row r="33" spans="1:45" s="50" customFormat="1" ht="105" customHeight="1">
      <c r="A33" s="31">
        <v>7</v>
      </c>
      <c r="B33" s="22" t="s">
        <v>263</v>
      </c>
      <c r="C33" s="22" t="s">
        <v>264</v>
      </c>
      <c r="D33" s="37" t="s">
        <v>265</v>
      </c>
      <c r="E33" s="38" t="s">
        <v>266</v>
      </c>
      <c r="F33" s="38" t="s">
        <v>267</v>
      </c>
      <c r="G33" s="38" t="s">
        <v>268</v>
      </c>
      <c r="H33" s="38" t="s">
        <v>269</v>
      </c>
      <c r="I33" s="39" t="s">
        <v>270</v>
      </c>
      <c r="J33" s="38" t="s">
        <v>271</v>
      </c>
      <c r="K33" s="38" t="s">
        <v>272</v>
      </c>
      <c r="L33" s="40" t="s">
        <v>67</v>
      </c>
      <c r="M33" s="41">
        <v>0.8</v>
      </c>
      <c r="N33" s="40" t="s">
        <v>67</v>
      </c>
      <c r="O33" s="42">
        <v>0.8</v>
      </c>
      <c r="P33" s="42">
        <v>0.8</v>
      </c>
      <c r="Q33" s="43" t="s">
        <v>273</v>
      </c>
      <c r="R33" s="43" t="s">
        <v>274</v>
      </c>
      <c r="S33" s="38" t="s">
        <v>275</v>
      </c>
      <c r="T33" s="38" t="s">
        <v>276</v>
      </c>
      <c r="U33" s="44" t="s">
        <v>277</v>
      </c>
      <c r="V33" s="73" t="s">
        <v>67</v>
      </c>
      <c r="W33" s="31" t="s">
        <v>67</v>
      </c>
      <c r="X33" s="74" t="s">
        <v>67</v>
      </c>
      <c r="Y33" s="22" t="s">
        <v>68</v>
      </c>
      <c r="Z33" s="22" t="s">
        <v>67</v>
      </c>
      <c r="AA33" s="46">
        <f>M33</f>
        <v>0.8</v>
      </c>
      <c r="AB33" s="47">
        <v>0.66</v>
      </c>
      <c r="AC33" s="48">
        <f t="shared" ref="AC33:AC39" si="12">IF(AB33/AA33&gt;100%,100%,AB33/AA33)</f>
        <v>0.82499999999999996</v>
      </c>
      <c r="AD33" s="22" t="s">
        <v>278</v>
      </c>
      <c r="AE33" s="22" t="s">
        <v>279</v>
      </c>
      <c r="AF33" s="45" t="s">
        <v>67</v>
      </c>
      <c r="AG33" s="22" t="s">
        <v>67</v>
      </c>
      <c r="AH33" s="22" t="s">
        <v>67</v>
      </c>
      <c r="AI33" s="22" t="s">
        <v>67</v>
      </c>
      <c r="AJ33" s="22" t="s">
        <v>67</v>
      </c>
      <c r="AK33" s="46">
        <f>O33</f>
        <v>0.8</v>
      </c>
      <c r="AL33" s="49">
        <v>1</v>
      </c>
      <c r="AM33" s="48">
        <f t="shared" ref="AM33:AM39" si="13">IF(AL33/AK33&gt;100%,100%,AL33/AK33)</f>
        <v>1</v>
      </c>
      <c r="AN33" s="22" t="s">
        <v>280</v>
      </c>
      <c r="AO33" s="22" t="s">
        <v>281</v>
      </c>
      <c r="AP33" s="59">
        <f>P33</f>
        <v>0.8</v>
      </c>
      <c r="AQ33" s="65">
        <f>AVERAGE(AB33,AL33)</f>
        <v>0.83000000000000007</v>
      </c>
      <c r="AR33" s="48">
        <f t="shared" ref="AR33:AR39" si="14">IF(AQ33/AP33&gt;100%,100%,AQ33/AP33)</f>
        <v>1</v>
      </c>
      <c r="AS33" s="22" t="s">
        <v>73</v>
      </c>
    </row>
    <row r="34" spans="1:45" s="50" customFormat="1" ht="105">
      <c r="A34" s="31">
        <v>7</v>
      </c>
      <c r="B34" s="22" t="s">
        <v>263</v>
      </c>
      <c r="C34" s="22" t="s">
        <v>264</v>
      </c>
      <c r="D34" s="51" t="s">
        <v>282</v>
      </c>
      <c r="E34" s="43" t="s">
        <v>283</v>
      </c>
      <c r="F34" s="43" t="s">
        <v>267</v>
      </c>
      <c r="G34" s="43" t="s">
        <v>284</v>
      </c>
      <c r="H34" s="43" t="s">
        <v>285</v>
      </c>
      <c r="I34" s="43" t="s">
        <v>286</v>
      </c>
      <c r="J34" s="43" t="s">
        <v>271</v>
      </c>
      <c r="K34" s="43" t="s">
        <v>287</v>
      </c>
      <c r="L34" s="52">
        <v>1</v>
      </c>
      <c r="M34" s="52">
        <v>1</v>
      </c>
      <c r="N34" s="52">
        <v>1</v>
      </c>
      <c r="O34" s="53">
        <v>1</v>
      </c>
      <c r="P34" s="53">
        <v>1</v>
      </c>
      <c r="Q34" s="43" t="s">
        <v>273</v>
      </c>
      <c r="R34" s="43" t="s">
        <v>288</v>
      </c>
      <c r="S34" s="43" t="s">
        <v>289</v>
      </c>
      <c r="T34" s="38" t="s">
        <v>276</v>
      </c>
      <c r="U34" s="44" t="s">
        <v>290</v>
      </c>
      <c r="V34" s="75">
        <v>1</v>
      </c>
      <c r="W34" s="76">
        <v>0.8</v>
      </c>
      <c r="X34" s="48">
        <f t="shared" ref="X34:X39" si="15">IF(W34/V34&gt;100%,100%,W34/V34)</f>
        <v>0.8</v>
      </c>
      <c r="Y34" s="22" t="s">
        <v>291</v>
      </c>
      <c r="Z34" s="22" t="s">
        <v>292</v>
      </c>
      <c r="AA34" s="46">
        <f t="shared" ref="AA34:AA39" si="16">M34</f>
        <v>1</v>
      </c>
      <c r="AB34" s="49">
        <v>1</v>
      </c>
      <c r="AC34" s="48">
        <f t="shared" si="12"/>
        <v>1</v>
      </c>
      <c r="AD34" s="22" t="s">
        <v>293</v>
      </c>
      <c r="AE34" s="22" t="s">
        <v>294</v>
      </c>
      <c r="AF34" s="46">
        <f>N34</f>
        <v>1</v>
      </c>
      <c r="AG34" s="49">
        <v>1</v>
      </c>
      <c r="AH34" s="48">
        <f t="shared" ref="AH34:AH36" si="17">IF(AG34/AF34&gt;100%,100%,AG34/AF34)</f>
        <v>1</v>
      </c>
      <c r="AI34" s="22" t="s">
        <v>295</v>
      </c>
      <c r="AJ34" s="22" t="s">
        <v>294</v>
      </c>
      <c r="AK34" s="46">
        <f t="shared" ref="AK34:AK39" si="18">O34</f>
        <v>1</v>
      </c>
      <c r="AL34" s="49">
        <v>0.5</v>
      </c>
      <c r="AM34" s="48">
        <f t="shared" si="13"/>
        <v>0.5</v>
      </c>
      <c r="AN34" s="22" t="s">
        <v>296</v>
      </c>
      <c r="AO34" s="22" t="s">
        <v>297</v>
      </c>
      <c r="AP34" s="59">
        <f t="shared" ref="AP34:AP39" si="19">P34</f>
        <v>1</v>
      </c>
      <c r="AQ34" s="65">
        <f>AVERAGE(W34,AB34,AL34)</f>
        <v>0.76666666666666661</v>
      </c>
      <c r="AR34" s="48">
        <f t="shared" si="14"/>
        <v>0.76666666666666661</v>
      </c>
      <c r="AS34" s="22" t="s">
        <v>298</v>
      </c>
    </row>
    <row r="35" spans="1:45" s="50" customFormat="1" ht="105">
      <c r="A35" s="31">
        <v>7</v>
      </c>
      <c r="B35" s="22" t="s">
        <v>263</v>
      </c>
      <c r="C35" s="22" t="s">
        <v>299</v>
      </c>
      <c r="D35" s="51" t="s">
        <v>300</v>
      </c>
      <c r="E35" s="43" t="s">
        <v>301</v>
      </c>
      <c r="F35" s="43" t="s">
        <v>267</v>
      </c>
      <c r="G35" s="43" t="s">
        <v>302</v>
      </c>
      <c r="H35" s="43" t="s">
        <v>303</v>
      </c>
      <c r="I35" s="43" t="s">
        <v>286</v>
      </c>
      <c r="J35" s="43" t="s">
        <v>271</v>
      </c>
      <c r="K35" s="43" t="s">
        <v>304</v>
      </c>
      <c r="L35" s="40" t="s">
        <v>67</v>
      </c>
      <c r="M35" s="41">
        <v>1</v>
      </c>
      <c r="N35" s="41">
        <v>1</v>
      </c>
      <c r="O35" s="42">
        <v>1</v>
      </c>
      <c r="P35" s="42">
        <v>1</v>
      </c>
      <c r="Q35" s="43" t="s">
        <v>273</v>
      </c>
      <c r="R35" s="43" t="s">
        <v>305</v>
      </c>
      <c r="S35" s="43" t="s">
        <v>306</v>
      </c>
      <c r="T35" s="38" t="s">
        <v>276</v>
      </c>
      <c r="U35" s="44" t="s">
        <v>307</v>
      </c>
      <c r="V35" s="75" t="s">
        <v>67</v>
      </c>
      <c r="W35" s="31" t="s">
        <v>67</v>
      </c>
      <c r="X35" s="31" t="s">
        <v>67</v>
      </c>
      <c r="Y35" s="22" t="s">
        <v>68</v>
      </c>
      <c r="Z35" s="22" t="s">
        <v>67</v>
      </c>
      <c r="AA35" s="46">
        <f t="shared" si="16"/>
        <v>1</v>
      </c>
      <c r="AB35" s="84">
        <v>1</v>
      </c>
      <c r="AC35" s="48">
        <f t="shared" si="12"/>
        <v>1</v>
      </c>
      <c r="AD35" s="23" t="s">
        <v>308</v>
      </c>
      <c r="AE35" s="22" t="s">
        <v>309</v>
      </c>
      <c r="AF35" s="46">
        <f t="shared" ref="AF35:AF36" si="20">N35</f>
        <v>1</v>
      </c>
      <c r="AG35" s="49">
        <v>1</v>
      </c>
      <c r="AH35" s="48">
        <f t="shared" si="17"/>
        <v>1</v>
      </c>
      <c r="AI35" s="22" t="s">
        <v>305</v>
      </c>
      <c r="AJ35" s="22" t="s">
        <v>310</v>
      </c>
      <c r="AK35" s="46">
        <f t="shared" si="18"/>
        <v>1</v>
      </c>
      <c r="AL35" s="49">
        <v>1</v>
      </c>
      <c r="AM35" s="48">
        <f t="shared" si="13"/>
        <v>1</v>
      </c>
      <c r="AN35" s="22" t="s">
        <v>311</v>
      </c>
      <c r="AO35" s="22" t="s">
        <v>312</v>
      </c>
      <c r="AP35" s="59">
        <f t="shared" si="19"/>
        <v>1</v>
      </c>
      <c r="AQ35" s="65">
        <f>AVERAGE(AB35,AG35,AL35)</f>
        <v>1</v>
      </c>
      <c r="AR35" s="48">
        <f t="shared" si="14"/>
        <v>1</v>
      </c>
      <c r="AS35" s="22" t="s">
        <v>73</v>
      </c>
    </row>
    <row r="36" spans="1:45" s="50" customFormat="1" ht="126" customHeight="1">
      <c r="A36" s="31">
        <v>7</v>
      </c>
      <c r="B36" s="22" t="s">
        <v>263</v>
      </c>
      <c r="C36" s="22" t="s">
        <v>264</v>
      </c>
      <c r="D36" s="51" t="s">
        <v>313</v>
      </c>
      <c r="E36" s="43" t="s">
        <v>314</v>
      </c>
      <c r="F36" s="43" t="s">
        <v>267</v>
      </c>
      <c r="G36" s="43" t="s">
        <v>315</v>
      </c>
      <c r="H36" s="43" t="s">
        <v>316</v>
      </c>
      <c r="I36" s="43" t="s">
        <v>286</v>
      </c>
      <c r="J36" s="43" t="s">
        <v>128</v>
      </c>
      <c r="K36" s="43" t="s">
        <v>315</v>
      </c>
      <c r="L36" s="41">
        <v>1</v>
      </c>
      <c r="M36" s="40" t="s">
        <v>67</v>
      </c>
      <c r="N36" s="41">
        <v>1</v>
      </c>
      <c r="O36" s="42" t="s">
        <v>67</v>
      </c>
      <c r="P36" s="42">
        <v>1</v>
      </c>
      <c r="Q36" s="43" t="s">
        <v>79</v>
      </c>
      <c r="R36" s="43" t="s">
        <v>317</v>
      </c>
      <c r="S36" s="43" t="s">
        <v>317</v>
      </c>
      <c r="T36" s="38" t="s">
        <v>276</v>
      </c>
      <c r="U36" s="44" t="s">
        <v>290</v>
      </c>
      <c r="V36" s="75">
        <v>1</v>
      </c>
      <c r="W36" s="76">
        <v>1</v>
      </c>
      <c r="X36" s="48">
        <f t="shared" si="15"/>
        <v>1</v>
      </c>
      <c r="Y36" s="22" t="s">
        <v>318</v>
      </c>
      <c r="Z36" s="22" t="s">
        <v>319</v>
      </c>
      <c r="AA36" s="46" t="str">
        <f t="shared" si="16"/>
        <v>No programada</v>
      </c>
      <c r="AB36" s="49" t="s">
        <v>67</v>
      </c>
      <c r="AC36" s="48" t="s">
        <v>158</v>
      </c>
      <c r="AD36" s="22" t="s">
        <v>68</v>
      </c>
      <c r="AE36" s="22" t="s">
        <v>67</v>
      </c>
      <c r="AF36" s="46">
        <f t="shared" si="20"/>
        <v>1</v>
      </c>
      <c r="AG36" s="49">
        <v>1</v>
      </c>
      <c r="AH36" s="48">
        <f t="shared" si="17"/>
        <v>1</v>
      </c>
      <c r="AI36" s="22" t="s">
        <v>320</v>
      </c>
      <c r="AJ36" s="22" t="s">
        <v>321</v>
      </c>
      <c r="AK36" s="46" t="str">
        <f t="shared" si="18"/>
        <v>No programada</v>
      </c>
      <c r="AL36" s="26" t="s">
        <v>67</v>
      </c>
      <c r="AM36" s="26" t="s">
        <v>67</v>
      </c>
      <c r="AN36" s="26" t="s">
        <v>67</v>
      </c>
      <c r="AO36" s="26" t="s">
        <v>67</v>
      </c>
      <c r="AP36" s="59">
        <f t="shared" si="19"/>
        <v>1</v>
      </c>
      <c r="AQ36" s="65">
        <f>AVERAGE(AB36,AG36,AL36)</f>
        <v>1</v>
      </c>
      <c r="AR36" s="48">
        <f t="shared" si="14"/>
        <v>1</v>
      </c>
      <c r="AS36" s="22" t="s">
        <v>73</v>
      </c>
    </row>
    <row r="37" spans="1:45" s="50" customFormat="1" ht="105">
      <c r="A37" s="31">
        <v>7</v>
      </c>
      <c r="B37" s="22" t="s">
        <v>263</v>
      </c>
      <c r="C37" s="22" t="s">
        <v>264</v>
      </c>
      <c r="D37" s="51" t="s">
        <v>322</v>
      </c>
      <c r="E37" s="22" t="s">
        <v>323</v>
      </c>
      <c r="F37" s="22" t="s">
        <v>267</v>
      </c>
      <c r="G37" s="22" t="s">
        <v>324</v>
      </c>
      <c r="H37" s="22" t="s">
        <v>325</v>
      </c>
      <c r="I37" s="22" t="s">
        <v>131</v>
      </c>
      <c r="J37" s="23" t="s">
        <v>167</v>
      </c>
      <c r="K37" s="22" t="s">
        <v>324</v>
      </c>
      <c r="L37" s="54">
        <v>0</v>
      </c>
      <c r="M37" s="54">
        <v>1</v>
      </c>
      <c r="N37" s="54">
        <v>0</v>
      </c>
      <c r="O37" s="54">
        <v>1</v>
      </c>
      <c r="P37" s="54">
        <v>2</v>
      </c>
      <c r="Q37" s="22" t="s">
        <v>79</v>
      </c>
      <c r="R37" s="55" t="s">
        <v>317</v>
      </c>
      <c r="S37" s="55" t="s">
        <v>317</v>
      </c>
      <c r="T37" s="22" t="s">
        <v>326</v>
      </c>
      <c r="U37" s="56" t="s">
        <v>67</v>
      </c>
      <c r="V37" s="73" t="s">
        <v>67</v>
      </c>
      <c r="W37" s="73" t="s">
        <v>67</v>
      </c>
      <c r="X37" s="73" t="s">
        <v>67</v>
      </c>
      <c r="Y37" s="22" t="s">
        <v>68</v>
      </c>
      <c r="Z37" s="56" t="s">
        <v>67</v>
      </c>
      <c r="AA37" s="57">
        <f t="shared" si="16"/>
        <v>1</v>
      </c>
      <c r="AB37" s="58">
        <v>1</v>
      </c>
      <c r="AC37" s="48">
        <f t="shared" si="12"/>
        <v>1</v>
      </c>
      <c r="AD37" s="23" t="s">
        <v>327</v>
      </c>
      <c r="AE37" s="85" t="s">
        <v>328</v>
      </c>
      <c r="AF37" s="56" t="s">
        <v>67</v>
      </c>
      <c r="AG37" s="56" t="s">
        <v>67</v>
      </c>
      <c r="AH37" s="56" t="s">
        <v>67</v>
      </c>
      <c r="AI37" s="56" t="s">
        <v>67</v>
      </c>
      <c r="AJ37" s="57" t="s">
        <v>67</v>
      </c>
      <c r="AK37" s="57">
        <f t="shared" si="18"/>
        <v>1</v>
      </c>
      <c r="AL37" s="57">
        <v>1</v>
      </c>
      <c r="AM37" s="48">
        <f t="shared" si="13"/>
        <v>1</v>
      </c>
      <c r="AN37" s="22" t="s">
        <v>329</v>
      </c>
      <c r="AO37" s="56" t="s">
        <v>330</v>
      </c>
      <c r="AP37" s="66">
        <f t="shared" si="19"/>
        <v>2</v>
      </c>
      <c r="AQ37" s="66">
        <f>SUM(AB37,AL37)</f>
        <v>2</v>
      </c>
      <c r="AR37" s="48">
        <f t="shared" si="14"/>
        <v>1</v>
      </c>
      <c r="AS37" s="22" t="s">
        <v>331</v>
      </c>
    </row>
    <row r="38" spans="1:45" s="50" customFormat="1" ht="90">
      <c r="A38" s="31">
        <v>5</v>
      </c>
      <c r="B38" s="22" t="s">
        <v>332</v>
      </c>
      <c r="C38" s="22" t="s">
        <v>333</v>
      </c>
      <c r="D38" s="51" t="s">
        <v>334</v>
      </c>
      <c r="E38" s="43" t="s">
        <v>335</v>
      </c>
      <c r="F38" s="43" t="s">
        <v>267</v>
      </c>
      <c r="G38" s="43" t="s">
        <v>336</v>
      </c>
      <c r="H38" s="43" t="s">
        <v>337</v>
      </c>
      <c r="I38" s="43" t="s">
        <v>338</v>
      </c>
      <c r="J38" s="43" t="s">
        <v>167</v>
      </c>
      <c r="K38" s="43" t="s">
        <v>339</v>
      </c>
      <c r="L38" s="41">
        <v>1</v>
      </c>
      <c r="M38" s="41">
        <v>0</v>
      </c>
      <c r="N38" s="41">
        <v>0</v>
      </c>
      <c r="O38" s="42">
        <v>0</v>
      </c>
      <c r="P38" s="42">
        <v>1</v>
      </c>
      <c r="Q38" s="43" t="s">
        <v>79</v>
      </c>
      <c r="R38" s="43" t="s">
        <v>340</v>
      </c>
      <c r="S38" s="43" t="s">
        <v>341</v>
      </c>
      <c r="T38" s="38" t="s">
        <v>157</v>
      </c>
      <c r="U38" s="44" t="s">
        <v>342</v>
      </c>
      <c r="V38" s="59">
        <v>1</v>
      </c>
      <c r="W38" s="59">
        <v>1</v>
      </c>
      <c r="X38" s="48">
        <f t="shared" si="15"/>
        <v>1</v>
      </c>
      <c r="Y38" s="22" t="s">
        <v>343</v>
      </c>
      <c r="Z38" s="22" t="s">
        <v>344</v>
      </c>
      <c r="AA38" s="26" t="s">
        <v>67</v>
      </c>
      <c r="AB38" s="26" t="s">
        <v>67</v>
      </c>
      <c r="AC38" s="26" t="s">
        <v>67</v>
      </c>
      <c r="AD38" s="26" t="s">
        <v>67</v>
      </c>
      <c r="AE38" s="26" t="s">
        <v>67</v>
      </c>
      <c r="AF38" s="26" t="s">
        <v>67</v>
      </c>
      <c r="AG38" s="26" t="s">
        <v>67</v>
      </c>
      <c r="AH38" s="26" t="s">
        <v>67</v>
      </c>
      <c r="AI38" s="26" t="s">
        <v>67</v>
      </c>
      <c r="AJ38" s="26" t="s">
        <v>67</v>
      </c>
      <c r="AK38" s="26" t="s">
        <v>67</v>
      </c>
      <c r="AL38" s="26" t="s">
        <v>67</v>
      </c>
      <c r="AM38" s="26" t="s">
        <v>67</v>
      </c>
      <c r="AN38" s="26" t="s">
        <v>67</v>
      </c>
      <c r="AO38" s="26" t="s">
        <v>67</v>
      </c>
      <c r="AP38" s="59">
        <f t="shared" si="19"/>
        <v>1</v>
      </c>
      <c r="AQ38" s="75">
        <v>1</v>
      </c>
      <c r="AR38" s="48">
        <f t="shared" si="14"/>
        <v>1</v>
      </c>
      <c r="AS38" s="22" t="s">
        <v>331</v>
      </c>
    </row>
    <row r="39" spans="1:45" s="50" customFormat="1" ht="165">
      <c r="A39" s="31">
        <v>5</v>
      </c>
      <c r="B39" s="22" t="s">
        <v>332</v>
      </c>
      <c r="C39" s="22" t="s">
        <v>333</v>
      </c>
      <c r="D39" s="51" t="s">
        <v>345</v>
      </c>
      <c r="E39" s="43" t="s">
        <v>346</v>
      </c>
      <c r="F39" s="43" t="s">
        <v>267</v>
      </c>
      <c r="G39" s="43" t="s">
        <v>347</v>
      </c>
      <c r="H39" s="43" t="s">
        <v>348</v>
      </c>
      <c r="I39" s="43" t="s">
        <v>131</v>
      </c>
      <c r="J39" s="43" t="s">
        <v>128</v>
      </c>
      <c r="K39" s="43" t="s">
        <v>349</v>
      </c>
      <c r="L39" s="41">
        <v>1</v>
      </c>
      <c r="M39" s="41">
        <v>1</v>
      </c>
      <c r="N39" s="41">
        <v>1</v>
      </c>
      <c r="O39" s="41">
        <v>1</v>
      </c>
      <c r="P39" s="41">
        <v>1</v>
      </c>
      <c r="Q39" s="43" t="s">
        <v>350</v>
      </c>
      <c r="R39" s="43" t="s">
        <v>351</v>
      </c>
      <c r="S39" s="43" t="s">
        <v>341</v>
      </c>
      <c r="T39" s="38" t="s">
        <v>157</v>
      </c>
      <c r="U39" s="44" t="s">
        <v>342</v>
      </c>
      <c r="V39" s="59">
        <v>1</v>
      </c>
      <c r="W39" s="48">
        <f>99/142</f>
        <v>0.69718309859154926</v>
      </c>
      <c r="X39" s="48">
        <f t="shared" si="15"/>
        <v>0.69718309859154926</v>
      </c>
      <c r="Y39" s="22" t="s">
        <v>352</v>
      </c>
      <c r="Z39" s="22" t="s">
        <v>344</v>
      </c>
      <c r="AA39" s="46">
        <f t="shared" si="16"/>
        <v>1</v>
      </c>
      <c r="AB39" s="48">
        <v>0.9375</v>
      </c>
      <c r="AC39" s="48">
        <f t="shared" si="12"/>
        <v>0.9375</v>
      </c>
      <c r="AD39" s="82" t="s">
        <v>353</v>
      </c>
      <c r="AE39" s="46" t="s">
        <v>354</v>
      </c>
      <c r="AF39" s="46">
        <f t="shared" ref="AF39" si="21">N39</f>
        <v>1</v>
      </c>
      <c r="AG39" s="46">
        <v>0.88</v>
      </c>
      <c r="AH39" s="48">
        <f t="shared" ref="AH39" si="22">IF(AG39/AF39&gt;100%,100%,AG39/AF39)</f>
        <v>0.88</v>
      </c>
      <c r="AI39" s="46" t="s">
        <v>355</v>
      </c>
      <c r="AJ39" s="46" t="s">
        <v>356</v>
      </c>
      <c r="AK39" s="46">
        <f t="shared" si="18"/>
        <v>1</v>
      </c>
      <c r="AL39" s="46">
        <f>97/122</f>
        <v>0.79508196721311475</v>
      </c>
      <c r="AM39" s="48">
        <f t="shared" si="13"/>
        <v>0.79508196721311475</v>
      </c>
      <c r="AN39" s="46" t="s">
        <v>357</v>
      </c>
      <c r="AO39" s="46" t="s">
        <v>358</v>
      </c>
      <c r="AP39" s="59">
        <f t="shared" si="19"/>
        <v>1</v>
      </c>
      <c r="AQ39" s="74">
        <f>AVERAGE(W39,AB36,AG36,AL39)</f>
        <v>0.83075502193488804</v>
      </c>
      <c r="AR39" s="48">
        <f t="shared" si="14"/>
        <v>0.83075502193488804</v>
      </c>
      <c r="AS39" s="22" t="s">
        <v>359</v>
      </c>
    </row>
    <row r="40" spans="1:45" s="5" customFormat="1" ht="15.75">
      <c r="A40" s="10"/>
      <c r="B40" s="10"/>
      <c r="C40" s="10"/>
      <c r="D40" s="10"/>
      <c r="E40" s="11" t="s">
        <v>360</v>
      </c>
      <c r="F40" s="11"/>
      <c r="G40" s="11"/>
      <c r="H40" s="11"/>
      <c r="I40" s="11"/>
      <c r="J40" s="11"/>
      <c r="K40" s="11"/>
      <c r="L40" s="12"/>
      <c r="M40" s="12"/>
      <c r="N40" s="12"/>
      <c r="O40" s="12"/>
      <c r="P40" s="12"/>
      <c r="Q40" s="11"/>
      <c r="R40" s="10"/>
      <c r="S40" s="10"/>
      <c r="T40" s="10"/>
      <c r="U40" s="10"/>
      <c r="V40" s="67"/>
      <c r="W40" s="67"/>
      <c r="X40" s="77">
        <f>AVERAGE(X33:X39)*20%</f>
        <v>0.17485915492957746</v>
      </c>
      <c r="Y40" s="10"/>
      <c r="Z40" s="10"/>
      <c r="AA40" s="12"/>
      <c r="AB40" s="12"/>
      <c r="AC40" s="81">
        <f>AVERAGE(AC33:AC39)*20%</f>
        <v>0.1905</v>
      </c>
      <c r="AD40" s="10"/>
      <c r="AE40" s="10"/>
      <c r="AF40" s="12"/>
      <c r="AG40" s="12"/>
      <c r="AH40" s="86">
        <f>AVERAGE(AH33:AH39)*20%</f>
        <v>0.19400000000000001</v>
      </c>
      <c r="AI40" s="10"/>
      <c r="AJ40" s="10"/>
      <c r="AK40" s="12"/>
      <c r="AL40" s="12"/>
      <c r="AM40" s="81">
        <f>AVERAGE(AM33:AM39)*20%</f>
        <v>0.1718032786885246</v>
      </c>
      <c r="AN40" s="10"/>
      <c r="AO40" s="10"/>
      <c r="AP40" s="67"/>
      <c r="AQ40" s="67"/>
      <c r="AR40" s="77">
        <f>AVERAGE(AR33:AR39)*20%</f>
        <v>0.18849776253147302</v>
      </c>
      <c r="AS40" s="10"/>
    </row>
    <row r="41" spans="1:45" s="9" customFormat="1" ht="18.75">
      <c r="A41" s="6"/>
      <c r="B41" s="6"/>
      <c r="C41" s="6"/>
      <c r="D41" s="6"/>
      <c r="E41" s="7" t="s">
        <v>361</v>
      </c>
      <c r="F41" s="6"/>
      <c r="G41" s="6"/>
      <c r="H41" s="6"/>
      <c r="I41" s="6"/>
      <c r="J41" s="6"/>
      <c r="K41" s="6"/>
      <c r="L41" s="8"/>
      <c r="M41" s="8"/>
      <c r="N41" s="8"/>
      <c r="O41" s="8"/>
      <c r="P41" s="8"/>
      <c r="Q41" s="6"/>
      <c r="R41" s="6"/>
      <c r="S41" s="6"/>
      <c r="T41" s="6"/>
      <c r="U41" s="6"/>
      <c r="V41" s="68"/>
      <c r="W41" s="68"/>
      <c r="X41" s="78">
        <f>X32+X40</f>
        <v>0.83878240501282764</v>
      </c>
      <c r="Y41" s="6"/>
      <c r="Z41" s="6"/>
      <c r="AA41" s="8"/>
      <c r="AB41" s="8"/>
      <c r="AC41" s="83">
        <f>AC32+AC40</f>
        <v>0.7598475555555555</v>
      </c>
      <c r="AD41" s="6"/>
      <c r="AE41" s="6"/>
      <c r="AF41" s="8"/>
      <c r="AG41" s="8"/>
      <c r="AH41" s="83">
        <f>AH32+AH40</f>
        <v>0.90749868577399617</v>
      </c>
      <c r="AI41" s="6"/>
      <c r="AJ41" s="6"/>
      <c r="AK41" s="8"/>
      <c r="AL41" s="8"/>
      <c r="AM41" s="83">
        <f>AM32+AM40</f>
        <v>0.78967124774389319</v>
      </c>
      <c r="AN41" s="6"/>
      <c r="AO41" s="6"/>
      <c r="AP41" s="68"/>
      <c r="AQ41" s="68"/>
      <c r="AR41" s="78">
        <f>AR32+AR40</f>
        <v>0.8563121717968627</v>
      </c>
      <c r="AS41" s="6"/>
    </row>
  </sheetData>
  <autoFilter ref="A14:AS41" xr:uid="{00000000-0001-0000-0000-000000000000}"/>
  <mergeCells count="20">
    <mergeCell ref="R12:U13"/>
    <mergeCell ref="F4:K4"/>
    <mergeCell ref="H5:K5"/>
    <mergeCell ref="H6:K6"/>
    <mergeCell ref="H7:K7"/>
    <mergeCell ref="H8:K8"/>
    <mergeCell ref="H9:K9"/>
    <mergeCell ref="A12:B13"/>
    <mergeCell ref="C12:C14"/>
    <mergeCell ref="A1:K1"/>
    <mergeCell ref="L1:P1"/>
    <mergeCell ref="D12:F13"/>
    <mergeCell ref="G12:Q13"/>
    <mergeCell ref="A2:K2"/>
    <mergeCell ref="H10:K10"/>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F15:F32 F42:F1048576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125</v>
      </c>
    </row>
    <row r="3" spans="1:1">
      <c r="A3" t="s">
        <v>56</v>
      </c>
    </row>
    <row r="4" spans="1:1">
      <c r="A4" t="s">
        <v>267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9FC9A537-6340-403E-AE9D-33BDBA51BF4E}"/>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2025-01-29T21:58:02Z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