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2 BARRIOS UNIDOS/"/>
    </mc:Choice>
  </mc:AlternateContent>
  <xr:revisionPtr revIDLastSave="525" documentId="13_ncr:1_{0F3C4B30-189D-441A-9794-4E5747BA7951}" xr6:coauthVersionLast="47" xr6:coauthVersionMax="47" xr10:uidLastSave="{326EE69D-6DA8-4296-BC23-E6DB87F288CF}"/>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4" i="1" l="1"/>
  <c r="AQ23" i="1"/>
  <c r="AR22" i="1"/>
  <c r="AR20" i="1"/>
  <c r="AQ19" i="1"/>
  <c r="AQ18" i="1"/>
  <c r="AQ17" i="1"/>
  <c r="AQ16" i="1"/>
  <c r="AQ15" i="1"/>
  <c r="AQ36" i="1"/>
  <c r="AR35" i="1"/>
  <c r="AR37" i="1"/>
  <c r="AL38" i="1"/>
  <c r="AQ38" i="1"/>
  <c r="AQ35" i="1"/>
  <c r="AQ20" i="1"/>
  <c r="AQ21" i="1"/>
  <c r="AQ22" i="1"/>
  <c r="AQ34" i="1" l="1"/>
  <c r="AQ33" i="1"/>
  <c r="AQ32" i="1"/>
  <c r="AQ28" i="1"/>
  <c r="AQ29" i="1"/>
  <c r="AQ30" i="1"/>
  <c r="AQ25" i="1"/>
  <c r="AQ26" i="1"/>
  <c r="AQ27" i="1"/>
  <c r="AQ24" i="1"/>
  <c r="W17" i="1"/>
  <c r="W16" i="1"/>
  <c r="W19" i="1" l="1"/>
  <c r="W18" i="1"/>
  <c r="AP38" i="1" l="1"/>
  <c r="AR38" i="1" s="1"/>
  <c r="AK38" i="1"/>
  <c r="AM38" i="1" s="1"/>
  <c r="AF38" i="1"/>
  <c r="AH38" i="1" s="1"/>
  <c r="AA38" i="1"/>
  <c r="AC38" i="1" s="1"/>
  <c r="X38" i="1"/>
  <c r="AP37" i="1"/>
  <c r="X37" i="1"/>
  <c r="AP36" i="1"/>
  <c r="AM36" i="1"/>
  <c r="AA36" i="1"/>
  <c r="AC36" i="1" s="1"/>
  <c r="AP35" i="1"/>
  <c r="AF35" i="1"/>
  <c r="AH35" i="1" s="1"/>
  <c r="AA35" i="1"/>
  <c r="X35" i="1"/>
  <c r="AP34" i="1"/>
  <c r="AR34" i="1" s="1"/>
  <c r="AK34" i="1"/>
  <c r="AM34" i="1" s="1"/>
  <c r="AF34" i="1"/>
  <c r="AH34" i="1" s="1"/>
  <c r="AA34" i="1"/>
  <c r="AC34" i="1" s="1"/>
  <c r="AP33" i="1"/>
  <c r="AR33" i="1" s="1"/>
  <c r="AK33" i="1"/>
  <c r="AM33" i="1" s="1"/>
  <c r="AF33" i="1"/>
  <c r="AH33" i="1" s="1"/>
  <c r="AA33" i="1"/>
  <c r="AC33" i="1" s="1"/>
  <c r="X33" i="1"/>
  <c r="AP32" i="1"/>
  <c r="AR32" i="1" s="1"/>
  <c r="AK32" i="1"/>
  <c r="AM32" i="1" s="1"/>
  <c r="AM39" i="1" s="1"/>
  <c r="AA32" i="1"/>
  <c r="AC32" i="1" s="1"/>
  <c r="P30" i="1"/>
  <c r="P29" i="1"/>
  <c r="P28" i="1"/>
  <c r="P27" i="1"/>
  <c r="P26" i="1"/>
  <c r="P25" i="1"/>
  <c r="P24" i="1"/>
  <c r="AP24" i="1" s="1"/>
  <c r="AH39" i="1" l="1"/>
  <c r="AR39" i="1"/>
  <c r="X39" i="1"/>
  <c r="AC39" i="1"/>
  <c r="AP15" i="1"/>
  <c r="AR15" i="1" s="1"/>
  <c r="AK15" i="1"/>
  <c r="AM15" i="1" s="1"/>
  <c r="AP30" i="1"/>
  <c r="AR30" i="1" s="1"/>
  <c r="AP29" i="1"/>
  <c r="AR29" i="1" s="1"/>
  <c r="AP28" i="1"/>
  <c r="AR28" i="1" s="1"/>
  <c r="AP27" i="1"/>
  <c r="AR27" i="1" s="1"/>
  <c r="AP26" i="1"/>
  <c r="AR26" i="1" s="1"/>
  <c r="AP25" i="1"/>
  <c r="AR25" i="1" s="1"/>
  <c r="AR24" i="1"/>
  <c r="AP23" i="1"/>
  <c r="AR23" i="1" s="1"/>
  <c r="AP22" i="1"/>
  <c r="AP21" i="1"/>
  <c r="AR21" i="1" s="1"/>
  <c r="AP20" i="1"/>
  <c r="AP19" i="1"/>
  <c r="AR19" i="1" s="1"/>
  <c r="AP18" i="1"/>
  <c r="AR18" i="1" s="1"/>
  <c r="AP17" i="1"/>
  <c r="AR17" i="1" s="1"/>
  <c r="AP16" i="1"/>
  <c r="AR16" i="1" s="1"/>
  <c r="AK30" i="1"/>
  <c r="AM30" i="1" s="1"/>
  <c r="AK29" i="1"/>
  <c r="AM29" i="1" s="1"/>
  <c r="AK28" i="1"/>
  <c r="AM28" i="1" s="1"/>
  <c r="AK27" i="1"/>
  <c r="AM27" i="1" s="1"/>
  <c r="AK26" i="1"/>
  <c r="AM26" i="1" s="1"/>
  <c r="AK25" i="1"/>
  <c r="AM25" i="1" s="1"/>
  <c r="AK24" i="1"/>
  <c r="AK23" i="1"/>
  <c r="AM23" i="1" s="1"/>
  <c r="AK22" i="1"/>
  <c r="AM22" i="1" s="1"/>
  <c r="AK21" i="1"/>
  <c r="AM21" i="1" s="1"/>
  <c r="AK20" i="1"/>
  <c r="AM20" i="1" s="1"/>
  <c r="AK19" i="1"/>
  <c r="AM19" i="1" s="1"/>
  <c r="AK18" i="1"/>
  <c r="AM18" i="1" s="1"/>
  <c r="AK17" i="1"/>
  <c r="AM17" i="1" s="1"/>
  <c r="AK16" i="1"/>
  <c r="AM16"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0" i="1"/>
  <c r="X30" i="1" s="1"/>
  <c r="V29" i="1"/>
  <c r="X29" i="1" s="1"/>
  <c r="V28" i="1"/>
  <c r="X28" i="1" s="1"/>
  <c r="V27" i="1"/>
  <c r="X27" i="1" s="1"/>
  <c r="V26" i="1"/>
  <c r="X26" i="1" s="1"/>
  <c r="V25" i="1"/>
  <c r="X25" i="1" s="1"/>
  <c r="V24" i="1"/>
  <c r="X24" i="1" s="1"/>
  <c r="V22" i="1"/>
  <c r="V21" i="1"/>
  <c r="X21" i="1" s="1"/>
  <c r="V20" i="1"/>
  <c r="V19" i="1"/>
  <c r="X19" i="1" s="1"/>
  <c r="V18" i="1"/>
  <c r="X18" i="1" s="1"/>
  <c r="V17" i="1"/>
  <c r="X17" i="1" s="1"/>
  <c r="V16" i="1"/>
  <c r="X16" i="1" s="1"/>
  <c r="X31" i="1" l="1"/>
  <c r="X40" i="1" s="1"/>
  <c r="AC31" i="1"/>
  <c r="AC40" i="1" s="1"/>
  <c r="AM31" i="1"/>
  <c r="AM40" i="1" s="1"/>
  <c r="AR31" i="1"/>
  <c r="AR40" i="1" s="1"/>
  <c r="AH31" i="1"/>
  <c r="AH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importante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<sst xmlns="http://schemas.openxmlformats.org/spreadsheetml/2006/main" count="681" uniqueCount="329">
  <si>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BARRIOS UNIDOS</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</si>
  <si>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</si>
  <si>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</si>
  <si>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</si>
  <si>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</si>
  <si>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</si>
  <si>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</si>
  <si>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</si>
  <si>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Publicación del plan de gestión aprobado. Caso HOLA:</t>
    </r>
    <r>
      <rPr>
        <b/>
        <sz val="11"/>
        <color rgb="FF000000"/>
        <rFont val="Calibri Light"/>
        <family val="2"/>
        <scheme val="major"/>
      </rPr>
      <t xml:space="preserve"> 14608</t>
    </r>
  </si>
  <si>
    <t>10 de mayo de 2024</t>
  </si>
  <si>
    <t>Para el primer trimestre de la vigencia 2024, el Plan de Gestión de la Alcaldía Local alcanzó un nivel de desempeño del 87,29% y del 19,96% acumulado para la vigencia. Se corrige el responsable de reporte.</t>
  </si>
  <si>
    <t>30 de julio de 2024</t>
  </si>
  <si>
    <t>Para el segundo trimestre de la vigencia 2024, el Plan de Gestión de la Alcaldía Local alcanzó un nivel de desempeño del 75,00% y del 48,85% acumulado para la vigencia</t>
  </si>
  <si>
    <t>30 de octubre de 2024</t>
  </si>
  <si>
    <t>Para el tercer trimestre de la vigencia 2024, el Plan de Gestión de la Alcaldía Local alcanzó un nivel de desempeño del 83,1% y del 67,46% acumulado para la vigencia</t>
  </si>
  <si>
    <t>31 de enero de 2025</t>
  </si>
  <si>
    <t xml:space="preserve">Para el cuarto  trimestre de la vigencia 2024, el Plan de Gestión de la Alcaldía Local alcanzó un nivel de desempeño del 97,01% y del 91,24% acumulado para la vigencia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</si>
  <si>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</si>
  <si>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</si>
  <si>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</si>
  <si>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</si>
  <si>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</si>
  <si>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</si>
  <si>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</si>
  <si>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</si>
  <si>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</si>
  <si>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</si>
  <si>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</si>
  <si>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</si>
  <si>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</si>
  <si>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</si>
  <si>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</si>
  <si>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</si>
  <si>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</si>
  <si>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</si>
  <si>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</si>
  <si>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</si>
  <si>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</si>
  <si>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</si>
  <si>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</si>
  <si>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</si>
  <si>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</si>
  <si>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</si>
  <si>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</si>
  <si>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</si>
  <si>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</si>
  <si>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</si>
  <si>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</si>
  <si>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</si>
  <si>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</si>
  <si>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</si>
  <si>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</si>
  <si>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</si>
  <si>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</si>
  <si>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</si>
  <si>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</si>
  <si>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</si>
  <si>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</si>
  <si>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</si>
  <si>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</si>
  <si>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</si>
  <si>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</si>
  <si>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</si>
  <si>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</si>
  <si>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</si>
  <si>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Administrativa y Financiera</t>
  </si>
  <si>
    <t>Dirección para la Gestión del Desarrollo Local</t>
  </si>
  <si>
    <t>No programada</t>
  </si>
  <si>
    <t>No programada para este trimestre</t>
  </si>
  <si>
    <t xml:space="preserve">Meta no programada </t>
  </si>
  <si>
    <t>Meta no programadas</t>
  </si>
  <si>
    <t>Meta no programada</t>
  </si>
  <si>
    <t>El último reporte emitido por la Secretaría Distrital de Planeación fue el informe de avance del Plan de Desarrollo Local de Barrios Unidos 2021 - 2024, con fecha de corte al 30 de septiembre de 2024, en el cual se evidencia que el porcentaje acumulado entregado para dicho corte alcanza en un 75%. El reporte a 31 de diciembre de 2024, se generará en el segundo mes de la vigencia 2025.</t>
  </si>
  <si>
    <t>Se logró el cumplimiento del 100,00%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</si>
  <si>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</si>
  <si>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</si>
  <si>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</si>
  <si>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</si>
  <si>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</si>
  <si>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</si>
  <si>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</si>
  <si>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</si>
  <si>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gira $4.012.486.259 del presupuesto comprometido constituido como obligaciones por pagar de la vigencia 2023.
Se realiza el pago de los contratos de la vigencia 2023 que apoyan a la gestión local y de los proyectos de inversión que terminaron durante el primer trimestre</t>
  </si>
  <si>
    <t>Reporte BODGATA
Reporte DGDL</t>
  </si>
  <si>
    <t>Se ha realizado la depuración y finalización de los contratos suscritos en la vigencia 2023, que  a la fecha se ha terminado su ejecución.</t>
  </si>
  <si>
    <t>Se ha logrado realizar los giros de los contratos suscritos de la vigencia 2023 que se encontraban  en ejecución y liquidarlos de forma satisfactoria, disminuyendo las obligaciones por pagar de la vigencia 2023</t>
  </si>
  <si>
    <t>Reporte de metas de la DGDL</t>
  </si>
  <si>
    <t>Se realizo el seguimiento de las obligaciones por pagar y se logro la depuración de la mayoría de los compromisos que se tuvieron del 2023.
Se ha logrado realizar los giros de los contratos suscritos de la vigencia 2023 que se encontraban  en ejecución y liquidarlos de forma satisfactoria, disminuyendo las obligaciones por pagar de la vigencia 2023</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</si>
  <si>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</si>
  <si>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</si>
  <si>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</si>
  <si>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</si>
  <si>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realiza el pago de los contratos que se ha depurado en el seguimiento mensual a las OXP constituidas a 31 de diciembre de 2023, por valor de $231.444.608 equivalente a 16,87%</t>
  </si>
  <si>
    <t>Se ha realizado el seguimiento y la depuracion de los contratos de vigencia anteriores y la gestion de liquidacion de los contratos para la disminucion de las obligaciones por pagar</t>
  </si>
  <si>
    <t>Se ha logrado depurar de los compromisos de otras vigencias realizando lo correspondiente. Liquidación, giro o liberación de saldo presupuestal de acuerdo a lo establecido en la Ley</t>
  </si>
  <si>
    <t>Se realizo el seguimiento de las obligaciones por pagar y se logró la depuración de la mayoría de los compromisos que se tuvieron del 2022 y vigencias anteriores.
Se ha logrado depurar de los compromisos de otras vigencias realizando lo correspondiente. Liquidación, giro o liberación de saldo presupuestal de acuerdo a lo establecido en la Ley.</t>
  </si>
  <si>
    <t>4</t>
  </si>
  <si>
    <r>
      <t xml:space="preserve">Comprometer mínimo el </t>
    </r>
    <r>
      <rPr>
        <sz val="11"/>
        <rFont val="Calibri Light"/>
        <family val="2"/>
        <scheme val="major"/>
      </rPr>
      <t>25</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</si>
  <si>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</si>
  <si>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</si>
  <si>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Se realiza los compromisos de Subsidio tipo C y de los contratos necesarios y autorizados para la gestión local, por valor de $3.698.865.583.</t>
  </si>
  <si>
    <t>Se ha realizado el compromiso de los contratos esenciales para el funcionamiento de las actividades de la Alcaldía Local y el cumplimiento del Plan de Desarrollo Local</t>
  </si>
  <si>
    <t>No se ha alcanzado en su totalidad debido a que la nueva administración se incorporó finalizando julio, llevando un retraso en el tiempo de ejecución de alrededor de siete meses. Mientras que la nueva administración se consolida se ha tenido una disminución en los compromisos del presupuesto de la vigencia 2024</t>
  </si>
  <si>
    <t>No se alcanzó la meta debido al cambio de administración tardío lo que llevo a que se comprometieran recursos en su mayoría en el último trimestre.
No se ha alcanzado en su totalidad debido a que la nueva administración se incorporó finalizando julio, llevando un retraso en el tiempo de ejecución de alrededor de siete meses. Mientras que la nueva administración se consolida se ha tenido una disminución en los compromisos del presupuesto de la vigencia 2024.</t>
  </si>
  <si>
    <t>Se logró el cumplimiento del 92,80% de la meta programada para la vigencia.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</si>
  <si>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</si>
  <si>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</si>
  <si>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</si>
  <si>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</si>
  <si>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Se giran recursos por valor de $483.563.200 del presupuesto total disponible de inversión directa de la vigencia. 
De subsidio se realiza el giro de los tres meses (enero, febrero y marzo) y de los contratos que cumplen con los requisitos para pago de los meses de enero y febrero.</t>
  </si>
  <si>
    <t>De acuerdo a lo anterior se ha realizado el giro de los compromisos de acuerdo a los plazos establecidos para cada uno de ellos.</t>
  </si>
  <si>
    <t>De la anterior meta No. 4  se desprende la disminución en los giros de recursos de la vigencia. Los pagos de los recursos comprometidos se verán reflejados en el último trimestre del 2024</t>
  </si>
  <si>
    <t>Se comprometieron recursos  solo hasta el último trimestre no se logró realizar los pagos de la mayoría de estos compromisos.
De la anterior meta No. 4  se desprende la disminución en los giros de recursos de la vigencia. Los pagos de los recursos comprometidos se verán reflejados en el último trimestre del 2024.</t>
  </si>
  <si>
    <t>Se logró el cumplimiento del 60,63% de la meta programada para la vigencia.</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</si>
  <si>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</si>
  <si>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</si>
  <si>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</si>
  <si>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</si>
  <si>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</si>
  <si>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</si>
  <si>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</si>
  <si>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</si>
  <si>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</si>
  <si>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</si>
  <si>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 xml:space="preserve">la DGDL no reporto meta </t>
  </si>
  <si>
    <t xml:space="preserve">Para la fecha de corte 30 de septiembre de 2024, el Fondo de Desarrollo Local de Barrios Unidos, se suscribieron en SECOP II 330 contratos de los cuales se realizo el registro de 332 contratos en el sistema SIPSE Local. </t>
  </si>
  <si>
    <t xml:space="preserve">Se registraron en el sistema SIPSE LOCAL los contratos suscritos por el FDLBU durante la vigencia 2024.
Para la fecha de corte 31 de diciembre de 2024, el Fondo de Desarrollo Local de Barrios Unidos, se suscribieron en SECOP II 518 contratos de los cuales se realizo el registro de 512 contratos en el sistema SIPSE Local. </t>
  </si>
  <si>
    <t>Se logró el cumplimiento del 64,51%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</si>
  <si>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</si>
  <si>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</si>
  <si>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</si>
  <si>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</si>
  <si>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SIPSE LOCAL</t>
  </si>
  <si>
    <t>Con corte 31 de marzo de 2024, la totalidad de contratos suscritos por el Fondo de Desarrollo Local de Barrios Unidos, se encuentran en estado "Ejecución" en el sistema SIPSE -Local el 29,70 %.</t>
  </si>
  <si>
    <t>Reporte de seguimiento, alcaldía</t>
  </si>
  <si>
    <t>Para los datos extraídos de SECOP, no se tuvieron en cuenta los contratos que se encuentran en estado suspendido y terminado. 
Por otra parte, dado que el terminar todo contrato en SIPSE se cambia automáticamente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allí para asegurar que los análisis de información que se extraen de dicha plataforma sean consecuentes con la realidad.</t>
  </si>
  <si>
    <t xml:space="preserve">Para los datos extraídos de SECOP, no se tuvieron en cuenta los contratos que se encuentran en estado suspendido y terminado. 
Por otra parte, dado que el terminar todo contrato en SIPSE se cambia automáticamente el estado a "Terminado no requiere liquidación" o "Terminado", según el tipo de contrato, pero en SECOP se mantienen en estado ejecución.
Se registro la ejecución de los contratos suscritos por el FDLBU en el Sistema SIPSE LOCAL a excepción de aquellos que no han iniciado ejecución  por instrucciones del Despacho ya que deben iniciarse en la vigencia 2025
</t>
  </si>
  <si>
    <t xml:space="preserve">Reporte de la DGDL IV trimestre </t>
  </si>
  <si>
    <t>Se logró el cumplimiento del 56,37%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</si>
  <si>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</si>
  <si>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</si>
  <si>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</si>
  <si>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</si>
  <si>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</si>
  <si>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De acuerdo con la comunicación enviada en el mes de junio vía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</si>
  <si>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En el Sistema de Información para la Programación, Seguimiento y Evaluación de la Gestión Institucional, se registraron y actualizaron los 25 proyectos de inversión en el módulo de proyectos de SIPSE LOCAL. Los 25 proyectos actualizados son los proyectos que contaban con presupuesto en el Plan Operativo Anual de Inversión para la vigencia fiscal 2024.
Este indicador se midió verificando por cada proyecto vigente que: 
1. El proyecto esta conciliado (100%)
2. Las metas registradas en POAI estaban registradas y actualizadas en SIPSE (100%)
3. Cada meta POAI del proyecto, tiene asociada y activa al menos una actividad.</t>
  </si>
  <si>
    <t>Copia del Plan Operativo Anual de Inversiones para la vigencia fiscal 2024.
Pantallazo del Sistema de Información para la Programación, Seguimiento y Evaluación de la Gestión Institucional, donde se encuentran conciliados los 25 proyectos de inversión para la vigencia fiscal 2024</t>
  </si>
  <si>
    <t>Se logró el cumplimiento del 74,07% de la meta programada para la vigencia.</t>
  </si>
  <si>
    <t>9</t>
  </si>
  <si>
    <r>
      <t xml:space="preserve">Registrar  al </t>
    </r>
    <r>
      <rPr>
        <sz val="11"/>
        <rFont val="Calibri Light"/>
        <family val="2"/>
        <scheme val="major"/>
      </rPr>
      <t>100</t>
    </r>
    <r>
      <rPr>
        <sz val="11"/>
        <color theme="1"/>
        <rFont val="Calibri Light"/>
        <family val="2"/>
        <scheme val="major"/>
      </rPr>
      <t>% la información en el Módulo de proyectos de SIPSE LOCAL de proyectos de inversión del nuevo plan de desarrollo local de la vigencia 2025 - 2028</t>
    </r>
  </si>
  <si>
    <t>(Numero Proyectos de inversión registrados en SIPSE Local / Numero de Proyectos de inversión aprobados en SEGPLAN)*100%</t>
  </si>
  <si>
    <t>Alcaldía Local</t>
  </si>
  <si>
    <t>Este indicador solo se medirá al final del cuarto trimestre, en atención a que responde al cargue de proyectos de inversión de 2025 en la herramienta SIPSE.</t>
  </si>
  <si>
    <t>En el Sistema de Información para la Programación, Seguimiento y Evaluación de la Gestión Institucional, se registraron 30 proyectos de inversión en el módulo de proyectos de SIPSE LOCAL. Los 30 proyectos actualizados son los proyectos que cuentan con presupuesto en el Plan Operativo Anual de Inversión para la vigencia fiscal 2025 y que están vinculados al Plan de Desarrollo Local 2025-2028.</t>
  </si>
  <si>
    <t>Copia del Plan Operativo Anual de Inversiones para la vigencia fiscal 2025.
Pantallazo del Sistema de Información para la Programación, Seguimiento y Evaluación de la Gestión Institucional, donde se encuentran conciliados los 30 proyectos de inversión para la vigencia fiscal 2025.</t>
  </si>
  <si>
    <t>Inspección, Vigilancia y Control</t>
  </si>
  <si>
    <t>10</t>
  </si>
  <si>
    <r>
      <t xml:space="preserve">Realizar </t>
    </r>
    <r>
      <rPr>
        <sz val="11"/>
        <rFont val="Calibri Light"/>
        <family val="2"/>
        <scheme val="major"/>
      </rPr>
      <t>8.400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</si>
  <si>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</si>
  <si>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</si>
  <si>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</si>
  <si>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</si>
  <si>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</si>
  <si>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</si>
  <si>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</si>
  <si>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</si>
  <si>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Con la finalidad de realizar los actos preparatorios de los fallos requeridos para el cumplimiento de meta, se registraron en el sistema ARCO 2292 impulsos relativos a autos de avocar, citaciones, audiencias iniciales, solicitudes de pruebas y conceptos a autoridades competentes, visitas técnicas de verificación y otros.</t>
  </si>
  <si>
    <t>Reporte IVC  Radicado No 20242200112163</t>
  </si>
  <si>
    <t xml:space="preserve">Las 4 Inspecciones de Policía realizaron  1.320 impulsos procesales </t>
  </si>
  <si>
    <t>Se presenta una baja ejecución porque la meta es medida mediante la información que se ingresa al aplicativo Arco y durante  este trimestre la mayor parte del tiempo no funciono, es importante mencionar que físicamente se tiene un número importante de documentos para ingresar</t>
  </si>
  <si>
    <t>Reporte de metas de la DGP</t>
  </si>
  <si>
    <t xml:space="preserve">Durante el último trimestre se trabajó en el ingreso de documento al aplicativo Arco </t>
  </si>
  <si>
    <t>11</t>
  </si>
  <si>
    <r>
      <t xml:space="preserve">Proferir </t>
    </r>
    <r>
      <rPr>
        <sz val="11"/>
        <rFont val="Calibri Light"/>
        <family val="2"/>
        <scheme val="major"/>
      </rPr>
      <t>2.160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</si>
  <si>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</si>
  <si>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</si>
  <si>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</si>
  <si>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</si>
  <si>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Se registraron en el sistema ARCO 389 decisiones de fondo en proceso único de policía.</t>
  </si>
  <si>
    <t xml:space="preserve">Las 4 Inspecciones de Policía profirieron 227 fallos de fondo </t>
  </si>
  <si>
    <t>Durante los últimos meses se han presentado traslado y retiro  de funcionarios de Planta, situación que ha impactado notablemente las metas de las Inspecciones, al igual que las fallas constantes del  Aplicativo Arco y la intermitencia del internet</t>
  </si>
  <si>
    <t>Se logró el cumplimiento del 86,71% de la meta programada para la vigencia.</t>
  </si>
  <si>
    <t>12</t>
  </si>
  <si>
    <t>Terminar (archivar) 208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</si>
  <si>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</si>
  <si>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</si>
  <si>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</si>
  <si>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</si>
  <si>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</si>
  <si>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 xml:space="preserve">Se terminaron 30 actuaciones administrativas activas. Se realizan las acciones necesarias como notificación y constancia de ejecutoria para la culminación de las actuaciones administrativas, dando cumplimiento al 100% de la metas planteada. </t>
  </si>
  <si>
    <t xml:space="preserve">Se realizan las acciones necesarias como notificación y constancia de ejecutoria para la culminación de las actuaciones administrativas, empero a lo anterior, por la falla presentada en el aplicativo no pudo cargarse de manera completa el avance con la ejecución de las labores efectivamente desarrolladas por el área. </t>
  </si>
  <si>
    <t>Se revisan los estados en los que se encuentran los expedientes y se procede a realizar el debido proceso, según etapa procesal en la que se encuentra cada una de las carpetas y el aplicativo SIACTUA. En este trimestre se evidencia un avance inferior a lo planeado por intermitencias en el componente del recurso humano dentro del Área de Gestión Policiva, la Alcaldía no cuenta con personal de planta suficiente para esta tarea. Sin embargo el equipo con el que se cuenta ha gestionado esta descongestión al ritmo de sus posibilidades.</t>
  </si>
  <si>
    <t xml:space="preserve">La profesional Especializada de IVC,  lidero una estrategia  que se ejecuto durante el ultimo trimestre con el fin de dar cumplimiento a la meta , coordinando con los abogados, con  el  fin de tomar una decisión de Fondo, se proyectaron los documentos de acto administrativo para revisión y firma de la Alcaldesa  </t>
  </si>
  <si>
    <t>13</t>
  </si>
  <si>
    <r>
      <t xml:space="preserve">Terminar </t>
    </r>
    <r>
      <rPr>
        <sz val="11"/>
        <rFont val="Calibri Light"/>
        <family val="2"/>
        <scheme val="major"/>
      </rPr>
      <t>200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</si>
  <si>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</si>
  <si>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</si>
  <si>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</si>
  <si>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 xml:space="preserve">Se terminaron 35 actuaciones administrativas en primera instancia.
Se realizó la proyección de Resoluciones  en primera instancia dentro de las actuaciones administrativas, dando cumplimiento a la meta planteada en el primer trimestre.  </t>
  </si>
  <si>
    <t xml:space="preserve">Se realizó la proyección de Resoluciones en primera instancia dentro de las actuaciones administrativas, dando cumplimiento a la meta planteada en el primer trimestre.  </t>
  </si>
  <si>
    <t>Se revisan los estados en los que se encuentran los expedientes y se procede a realizar el debido proceso, según etapa procesal en la que se encuentra cada una de las carpetas y el aplicativo SIACTUA. En este trimestre se evidencia un avance inferior a lo planeado por intermitencias en el componente del recurso humano dentro del Área de Gestión Policiva, la Alcaldía no cuenta con personal de planta suficiente para esta tarea. Sin embrago el equipo con el que se cuenta ha gestionado esta descongestión al ritmo de sus posibilidades.</t>
  </si>
  <si>
    <t xml:space="preserve">Se generaron diversas estrategias para notificar tales como: ir a los predios, invitar a las personas a que se notificaran, fijar en cartelera, emanar oficios, promover el uso de la notificación electrónica dentro de los términos de ley, se fue muy estricto con el conteo de términos para que el acto administrativo adquiriera firmeza y ejecutoria, se ingresó la información a Siactua </t>
  </si>
  <si>
    <t>14</t>
  </si>
  <si>
    <t>Realizar 50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</si>
  <si>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</si>
  <si>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</si>
  <si>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</si>
  <si>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</si>
  <si>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</si>
  <si>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 adelantaron operativos de recuperación de espacio público especialmente al tratar aspecto de extensión de la actividad económica que se presenta en la Localidad y venta informal. Adicionalmente, se tiene como estrategia la atención de las quejas ciudadanas que nos refieren con el fin de que la ciudadanía tenga una atención certera y concreta a las peticiones que eleva ante la administración. </t>
  </si>
  <si>
    <t xml:space="preserve">Reporte IVC -Alcaldía </t>
  </si>
  <si>
    <t xml:space="preserve">Se adelantaron operativos de recuperación de espacio público especialmente al tratar aspectos de extensión de la actividad económica que se presenta en la Localidad y venta informal, adicionalmente, se tiene como estrategia la atención de las quejas ciudadanas que nos refieren con el fin de que la ciudadanía tenga una atención certera y concreta a las peticiones que eleva ante la administración. </t>
  </si>
  <si>
    <t>Se realiza programación de recursos con enlaces interinstitucionales  y se ejecuta operativos conforme la necesidad de la localidad, en este componente la mayoría de visitas es por quejas ciudadanas y el mal uso del espacio público.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operativos.</t>
  </si>
  <si>
    <t>Actas de operativos</t>
  </si>
  <si>
    <t>Se ejecutan operativos  con aporte significativos al fallo de acción popular en siete de agosto, identificación de vendedores informales (lineamiento impartidos desde octubre por la DGP), hechos notorios y quejas ciudadanas sobre el mal usos del Espacio Público.
Se realiza programación de recursos con enlaces interinstitucionales  y se ejecuta operativos conforme la necesidad de la localidad, en este componente la mayoría de visitas es por quejas ciudadanas y el mal uso del espacio público.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operativos.
El lineamiento impartido por Gestión policiva de nivel central, implico el aumento de la ejecución sobre la meta proyectada para este trimestre.</t>
  </si>
  <si>
    <t>15</t>
  </si>
  <si>
    <t>Realizar 120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</si>
  <si>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</si>
  <si>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</si>
  <si>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</si>
  <si>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realizan operativos en temáticas de establecimientos de alto impacto aportando al componente de seguridad de la localidad y se cuenta con un equipo especializado en temas de metrología legal, control de precios, el cual entra apoyar con gran importancia en el área de gestión policiva. Durante este trimestre se llevaron a cabo las temáticas de "Hoteles, moteles", "Amor y amistad", "Cárnicos". Adicionalmente, como estrategia Local se tiene la atención al 100% de las quejas ciudadanas, con el fin de que la ciudadanía tenga una atención certera y concreta a las peticiones que eleva ante la administración. </t>
  </si>
  <si>
    <t xml:space="preserve">Se realizan operativos en temáticas de establecimientos de alto impacto aportando al componente de seguridad de la localidad y se cuenta con un equipo especializado en temas de metrología legal, control de precios, el cual entra apoyar con gran importancia en el área de gestión policiva. . Adicionalmente, como estrategia Local se tiene la atención al 100% de las quejas ciudadanas, con el fin de que la ciudadanía tenga una atención certera y concreta a las peticiones que eleva ante la administración. </t>
  </si>
  <si>
    <t>Se realiza programación de recursos con enlaces interinstitucionales  y se ejecuta operativos de control de establecimientos en documentación con componentes de autopartes, bares, parqueaderos  y metrología legal, cumpliendo lo establecido.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operativos.</t>
  </si>
  <si>
    <t>Se realizan operativos en temáticas de establecimientos de alto impacto aportando al componente de seguridad de la localidad. Durante este trimestre se presenta temporadas de Halloween y navidad, con la inspección de documentación art 87 de la ley 1801 y vigilancia de no venta de pólvora.
Se realiza programación de recursos con enlaces interinstitucionales  y se ejecuta operativos de control de establecimientos en documentación con componentes de autopartes, bares, parqueaderos  y metrología legal, cumpliendo lo establecido.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operativos.|</t>
  </si>
  <si>
    <t>16</t>
  </si>
  <si>
    <t>Realizar 73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</si>
  <si>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</si>
  <si>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</si>
  <si>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</si>
  <si>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Se evidencia un alto índice en la ejecución de operativos ambientales, ya que desde la Alcaldía Mayor y Nivel central de SDG, se ha dado prioridad a esta meta, por las situaciones que está viviendo en la ciudad y según la percepción de la comunidad. El equipo IVC ambiental y el equipo de seguridad de la alcaldía han dado todo su esfuerzo para el cumplimiento de lo solicitado frente a este componente. Entre los factores a resaltar los acompañamientos que se han realizado a medición de niveles de ruidos, residuos de escombros, trabajo con recicladores y carreteros, despeje de cambuches adicionalmente se refuerza las temáticas de Bodegas de reciclaje y publicidad exterior visual en la Localidad. </t>
  </si>
  <si>
    <t>Se realiza operativos con componentes ambientales hasta que los colaboradores estuvieron contratados y se verifico documentación y buen uso de recursos naturales, disposición final de residuos.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operativos.</t>
  </si>
  <si>
    <t>Se ejecutan operativos conforme a lo planeado en componentes de inspección y vigilancia en Bodegas de reciclaje, quejas ciudadanas por ruido, habitantes de calle y carreteros.
Se realiza operativos con componentes ambientales hasta que los colaboradores estuvieron contratados y se verifico documentación y buen uso de recursos naturales, disposición final de residuos.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</si>
  <si>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</si>
  <si>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</si>
  <si>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</si>
  <si>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</si>
  <si>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</si>
  <si>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</si>
  <si>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</si>
  <si>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</si>
  <si>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</si>
  <si>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</si>
  <si>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</si>
  <si>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</si>
  <si>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</si>
  <si>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</si>
  <si>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</si>
  <si>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</si>
  <si>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 xml:space="preserve">La calificación se otorga teniendo en cuenta los siguientes parámetros:  
*Inspección ambiental ( ponderación 60%): obtuvo en inspección ambiental del 26 de junio de 2024, una calificación del 78 %
*Indicadores agua, energía ( ponderación 20%): reportes al día con corte mayo y junio.
* Reporte consumo de papel ( ponderación 10%):   reporte hasta el mes de junio de 2024
*Reporte ciclistas ( ponderación 10%):    reporte hasta el mes de junio de 2024  </t>
  </si>
  <si>
    <t xml:space="preserve">Reporte meta ambiental </t>
  </si>
  <si>
    <t>La calificación se otorga teniendo en cuenta los siguientes parámetros:  
*Inspección ambiental ( ponderación 60%): obtuvo en inspección ambiental del 12 de diciembre de 2024  una calificación del 89%
*Indicadores agua, energía ( ponderación 20%): reportes de energía hasta el mes de noviembre de 2024 y de agua hasta el mes de noviembre de 2024
* Reporte consumo de papel ( ponderación 10%):  reporte hasta el mes de octubre de 2024
*Reporte ciclistas ( ponderación 10%):  reporte hasta el mes de noviembre de 2024</t>
  </si>
  <si>
    <t>Se logró el cumplimiento del 100,00% de la meta programada de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</si>
  <si>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</si>
  <si>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</si>
  <si>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</si>
  <si>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</si>
  <si>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</si>
  <si>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</si>
  <si>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</si>
  <si>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</si>
  <si>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</si>
  <si>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no tiene acciones de mejora vencidas para el periodo.</t>
  </si>
  <si>
    <t>Reporte MIMEC</t>
  </si>
  <si>
    <t xml:space="preserve">La alcaldía local cuenta con 0 acciones de mejora vencidas de las 16 acciones de mejora abiertas, lo que representa una ejecución de la meta del 100%. </t>
  </si>
  <si>
    <t xml:space="preserve">La alcaldía local cuenta con 0 acciones de mejora vencidas de las 7 acciones de mejora abiertas, lo que representa una ejecución de la meta del 100% </t>
  </si>
  <si>
    <t>Reporte MIMEC de la OAP</t>
  </si>
  <si>
    <t xml:space="preserve">Reporte MIMEC de  la OAP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</si>
  <si>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</si>
  <si>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</si>
  <si>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</si>
  <si>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</si>
  <si>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</si>
  <si>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</si>
  <si>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</si>
  <si>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</si>
  <si>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</si>
  <si>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</si>
  <si>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Reporte meta OAC</t>
  </si>
  <si>
    <t xml:space="preserve"> Reporte de actualización de la información en la página web de la alcaldía local , </t>
  </si>
  <si>
    <t xml:space="preserve">Radicado No. 20241400319663 de la Oficina Asesora de Comunicaciones </t>
  </si>
  <si>
    <t>Memorando ORFEO 20251400005553 de 09-01-2025 de la Oficina Asesora de Comunicaciones</t>
  </si>
  <si>
    <t>MT4</t>
  </si>
  <si>
    <t>Participar del 100% de las capacitaciones que se realicen por parte de la Oficina Asesora de Planeación relacionadas con el Modelo Integrado de Planeación y Gestión</t>
  </si>
  <si>
    <t>Porcentaje de participación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</si>
  <si>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</si>
  <si>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</si>
  <si>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</si>
  <si>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</si>
  <si>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 xml:space="preserve">Capacitación realizada el día 16 de septiembre en alcaldía de San Cristóbal </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</si>
  <si>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</si>
  <si>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</si>
  <si>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</si>
  <si>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</si>
  <si>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</si>
  <si>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</si>
  <si>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local no realizo la actividad programada  de conformidad con la meta </t>
  </si>
  <si>
    <t xml:space="preserve">la evidencia no corresponde a la meta indicada </t>
  </si>
  <si>
    <t xml:space="preserve">la alcaldía Local realizo la actividad programada en la meta </t>
  </si>
  <si>
    <t xml:space="preserve">Listado de asistencia y demás evidencias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</si>
  <si>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</si>
  <si>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</si>
  <si>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</si>
  <si>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</si>
  <si>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</si>
  <si>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</si>
  <si>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</si>
  <si>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</si>
  <si>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</si>
  <si>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</si>
  <si>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</si>
  <si>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</si>
  <si>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</si>
  <si>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</si>
  <si>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</si>
  <si>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</si>
  <si>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</si>
  <si>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</si>
  <si>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</si>
  <si>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</si>
  <si>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42 requerimientos registrados y tipificados como Derechos de Petición en el aplicativo Bogotá te Escucha y gestor documental ORFEO durante la vigencia 2024.</t>
  </si>
  <si>
    <t>la alcaldia local dio respuesta a 47 de los 56 requerimientos registrados y tipificados como Derechos de Petición en el aplicativo Bogotá te Escucha y gestor documental ORFEO durante la vigencia 2024.</t>
  </si>
  <si>
    <t xml:space="preserve">Según radicado No. 20244600214423 de oficina de atencion al ciudadano </t>
  </si>
  <si>
    <t xml:space="preserve">la alcaldia local dio respuesta  65  de los requerimeintos de los  77 instaurados en el periodo </t>
  </si>
  <si>
    <t>Según radicado No  20244600316223</t>
  </si>
  <si>
    <t>de los 64 requerimientos instaurados dio respuesta a 62. Segun Radicado No. 20254600001173
Fecha: 03-01-2025</t>
  </si>
  <si>
    <t>Rta a requerimientos ciudadanos Radicado No. 20254600001173
Fecha: 03-01-2025</t>
  </si>
  <si>
    <t>Se logró el cumplimiento del 82,11% de la meta programada de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</si>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</sst>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u/>
      <sz val="11"/>
      <color theme="10"/>
      <name val="Calibri"/>
      <family val="2"/>
      <scheme val="minor"/>
    </font>
    <font>
      <b/>
      <u/>
      <sz val="11"/>
      <color theme="1"/>
      <name val="Calibri Light"/>
      <family val="2"/>
      <scheme val="major"/>
    </font>
    <font>
      <sz val="11"/>
      <color rgb="FF000000"/>
      <name val="Calibri Light"/>
      <family val="2"/>
      <scheme val="major"/>
    </font>
    <font>
      <b/>
      <sz val="11"/>
      <color rgb="FF000000"/>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17"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4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0" fontId="1" fillId="0" borderId="1" xfId="1" applyNumberFormat="1" applyFont="1" applyBorder="1" applyAlignment="1">
      <alignment horizontal="justify" vertical="center" wrapText="1"/>
    </xf>
    <xf numFmtId="0" fontId="1" fillId="0" borderId="1" xfId="0" applyFont="1" applyBorder="1" applyAlignment="1">
      <alignment horizontal="justify" vertical="center"/>
    </xf>
    <xf numFmtId="0" fontId="16" fillId="0" borderId="1" xfId="0" applyFont="1" applyBorder="1" applyAlignment="1">
      <alignment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64" fontId="7" fillId="3" borderId="1" xfId="1" applyNumberFormat="1" applyFont="1" applyFill="1" applyBorder="1" applyAlignment="1">
      <alignment wrapText="1"/>
    </xf>
    <xf numFmtId="164" fontId="9" fillId="2" borderId="1" xfId="0" applyNumberFormat="1" applyFont="1" applyFill="1" applyBorder="1" applyAlignment="1">
      <alignment wrapText="1"/>
    </xf>
    <xf numFmtId="9" fontId="1" fillId="9" borderId="1" xfId="0" applyNumberFormat="1" applyFont="1" applyFill="1" applyBorder="1" applyAlignment="1">
      <alignment horizontal="center" vertical="center" wrapText="1"/>
    </xf>
    <xf numFmtId="164" fontId="5" fillId="9" borderId="1" xfId="0" applyNumberFormat="1" applyFont="1" applyFill="1" applyBorder="1" applyAlignment="1">
      <alignment horizontal="center" vertical="center" wrapText="1"/>
    </xf>
    <xf numFmtId="10" fontId="5" fillId="9" borderId="1" xfId="1"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164" fontId="5" fillId="9" borderId="1" xfId="0" applyNumberFormat="1" applyFont="1" applyFill="1" applyBorder="1" applyAlignment="1">
      <alignment horizontal="justify" vertical="center" wrapText="1"/>
    </xf>
    <xf numFmtId="1" fontId="5" fillId="9" borderId="1" xfId="0" applyNumberFormat="1" applyFont="1" applyFill="1" applyBorder="1" applyAlignment="1">
      <alignment horizontal="left" vertical="center" wrapText="1"/>
    </xf>
    <xf numFmtId="164" fontId="1" fillId="0" borderId="1" xfId="1"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1" applyNumberFormat="1" applyFont="1" applyBorder="1" applyAlignment="1">
      <alignment horizontal="justify" vertical="center" wrapText="1"/>
    </xf>
    <xf numFmtId="164" fontId="1" fillId="9" borderId="1" xfId="0" applyNumberFormat="1" applyFont="1" applyFill="1" applyBorder="1" applyAlignment="1">
      <alignment horizontal="center" vertical="center"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0" borderId="1" xfId="0" applyNumberFormat="1" applyFont="1" applyBorder="1" applyAlignment="1">
      <alignment horizontal="center" vertical="center" wrapText="1"/>
    </xf>
    <xf numFmtId="164" fontId="5" fillId="9" borderId="1" xfId="1" applyNumberFormat="1" applyFont="1" applyFill="1" applyBorder="1" applyAlignment="1">
      <alignment horizontal="justify" vertical="center" wrapText="1"/>
    </xf>
    <xf numFmtId="0" fontId="5" fillId="9" borderId="0" xfId="0" applyFont="1" applyFill="1" applyAlignment="1">
      <alignment horizontal="justify" vertical="center" wrapText="1"/>
    </xf>
    <xf numFmtId="164" fontId="1" fillId="0" borderId="1" xfId="0" applyNumberFormat="1" applyFont="1" applyBorder="1" applyAlignment="1">
      <alignment horizontal="justify" vertical="center" wrapText="1"/>
    </xf>
    <xf numFmtId="9" fontId="1" fillId="0" borderId="1" xfId="1" applyFont="1" applyFill="1" applyBorder="1" applyAlignment="1">
      <alignment horizontal="justify" vertical="center" wrapText="1"/>
    </xf>
    <xf numFmtId="0" fontId="1" fillId="0" borderId="1" xfId="0" applyFont="1" applyBorder="1" applyAlignment="1">
      <alignment horizontal="justify" vertical="top"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11">
    <cellStyle name="Hyperlink" xfId="8" xr:uid="{1F0032B2-C749-4E07-AD0E-693A0F2C0FCE}"/>
    <cellStyle name="Millares [0]" xfId="2" builtinId="6"/>
    <cellStyle name="Millares [0] 2" xfId="3" xr:uid="{30EA547B-1E98-4587-B75A-915DCF7579B0}"/>
    <cellStyle name="Millares [0] 2 2" xfId="6" xr:uid="{E760BD02-D2BB-4EF1-BB87-0261A2E192E8}"/>
    <cellStyle name="Millares [0] 2 3" xfId="7" xr:uid="{04AA7C2B-47FB-4F89-BA0C-6FD0DED2E825}"/>
    <cellStyle name="Millares [0] 2 4" xfId="4" xr:uid="{0ADB3A1B-318D-4C1F-BDB7-45EDDD35C99C}"/>
    <cellStyle name="Millares 2" xfId="5" xr:uid="{9D2122F9-59C4-441A-A0ED-230D1F380CE9}"/>
    <cellStyle name="Millares 3" xfId="10" xr:uid="{5864E13C-458F-4E96-A005-20092F98801B}"/>
    <cellStyle name="Millares 4" xfId="9" xr:uid="{382337DC-C8CE-468C-A8F1-CB8763E437FC}"/>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0"/>
  <sheetViews>
    <sheetView tabSelected="1" topLeftCell="T30" zoomScale="85" zoomScaleNormal="85" workbookViewId="0">
      <selection activeCell="AN32" sqref="AN32"/>
    </sheetView>
  </sheetViews>
  <sheetFormatPr defaultColWidth="10.85546875" defaultRowHeight="15"/>
  <cols>
    <col min="1" max="1" width="4.140625" style="1" customWidth="1"/>
    <col min="2" max="2" width="25.5703125" style="1" customWidth="1"/>
    <col min="3" max="3" width="25.28515625" style="1" customWidth="1"/>
    <col min="4" max="4" width="8.140625" style="1" customWidth="1"/>
    <col min="5" max="5" width="48.5703125" style="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0" width="59.7109375" style="1" customWidth="1"/>
    <col min="21" max="21" width="25.42578125" style="1" customWidth="1"/>
    <col min="22" max="22" width="19.85546875" style="71" hidden="1" customWidth="1"/>
    <col min="23" max="24" width="16.5703125" style="71" hidden="1" customWidth="1"/>
    <col min="25" max="25" width="56" style="1" hidden="1" customWidth="1"/>
    <col min="26" max="26" width="32.28515625" style="1"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2" width="18.85546875" style="71" customWidth="1"/>
    <col min="43" max="43" width="16.5703125" style="62" customWidth="1"/>
    <col min="44" max="44" width="21.5703125" style="71" customWidth="1"/>
    <col min="45" max="45" width="42" style="1" customWidth="1"/>
    <col min="46" max="16384" width="10.85546875" style="1"/>
  </cols>
  <sheetData>
    <row r="1" spans="1:45" s="33" customFormat="1" ht="70.5" customHeight="1">
      <c r="A1" s="104" t="s">
        <v>0</v>
      </c>
      <c r="B1" s="105"/>
      <c r="C1" s="105"/>
      <c r="D1" s="105"/>
      <c r="E1" s="105"/>
      <c r="F1" s="105"/>
      <c r="G1" s="105"/>
      <c r="H1" s="105"/>
      <c r="I1" s="105"/>
      <c r="J1" s="105"/>
      <c r="K1" s="105"/>
      <c r="L1" s="106" t="s">
        <v>1</v>
      </c>
      <c r="M1" s="106"/>
      <c r="N1" s="106"/>
      <c r="O1" s="106"/>
      <c r="P1" s="106"/>
      <c r="V1" s="62"/>
      <c r="W1" s="62"/>
      <c r="X1" s="62"/>
      <c r="AP1" s="62"/>
      <c r="AQ1" s="62"/>
      <c r="AR1" s="62"/>
    </row>
    <row r="2" spans="1:45" s="35" customFormat="1" ht="23.45" customHeight="1">
      <c r="A2" s="108" t="s">
        <v>2</v>
      </c>
      <c r="B2" s="109"/>
      <c r="C2" s="109"/>
      <c r="D2" s="109"/>
      <c r="E2" s="109"/>
      <c r="F2" s="109"/>
      <c r="G2" s="109"/>
      <c r="H2" s="109"/>
      <c r="I2" s="109"/>
      <c r="J2" s="109"/>
      <c r="K2" s="109"/>
      <c r="L2" s="34"/>
      <c r="M2" s="34"/>
      <c r="N2" s="34"/>
      <c r="O2" s="34"/>
      <c r="P2" s="34"/>
      <c r="V2" s="63"/>
      <c r="W2" s="63"/>
      <c r="X2" s="63"/>
      <c r="AP2" s="63"/>
      <c r="AQ2" s="63"/>
      <c r="AR2" s="63"/>
    </row>
    <row r="3" spans="1:45" s="33" customFormat="1">
      <c r="V3" s="62"/>
      <c r="W3" s="62"/>
      <c r="X3" s="62"/>
      <c r="AP3" s="62"/>
      <c r="AQ3" s="62"/>
      <c r="AR3" s="62"/>
    </row>
    <row r="4" spans="1:45" s="33" customFormat="1" ht="29.1" customHeight="1">
      <c r="F4" s="99" t="s">
        <v>3</v>
      </c>
      <c r="G4" s="100"/>
      <c r="H4" s="100"/>
      <c r="I4" s="100"/>
      <c r="J4" s="100"/>
      <c r="K4" s="101"/>
      <c r="V4" s="62"/>
      <c r="W4" s="62"/>
      <c r="X4" s="62"/>
      <c r="AP4" s="62"/>
      <c r="AQ4" s="62"/>
      <c r="AR4" s="62"/>
    </row>
    <row r="5" spans="1:45" s="33" customFormat="1" ht="18" customHeight="1">
      <c r="F5" s="2" t="s">
        <v>4</v>
      </c>
      <c r="G5" s="2" t="s">
        <v>5</v>
      </c>
      <c r="H5" s="99" t="s">
        <v>6</v>
      </c>
      <c r="I5" s="100"/>
      <c r="J5" s="100"/>
      <c r="K5" s="101"/>
      <c r="V5" s="62"/>
      <c r="W5" s="62"/>
      <c r="X5" s="62"/>
      <c r="AP5" s="62"/>
      <c r="AQ5" s="62"/>
      <c r="AR5" s="62"/>
    </row>
    <row r="6" spans="1:45" s="33" customFormat="1" ht="15.75" customHeight="1">
      <c r="F6" s="32">
        <v>1</v>
      </c>
      <c r="G6" s="32" t="s">
        <v>7</v>
      </c>
      <c r="H6" s="102" t="s">
        <v>8</v>
      </c>
      <c r="I6" s="102"/>
      <c r="J6" s="102"/>
      <c r="K6" s="102"/>
      <c r="V6" s="62"/>
      <c r="W6" s="62"/>
      <c r="X6" s="62"/>
      <c r="AP6" s="62"/>
      <c r="AQ6" s="62"/>
      <c r="AR6" s="62"/>
    </row>
    <row r="7" spans="1:45" s="33" customFormat="1" ht="51" customHeight="1">
      <c r="F7" s="32">
        <v>2</v>
      </c>
      <c r="G7" s="32" t="s">
        <v>9</v>
      </c>
      <c r="H7" s="102" t="s">
        <v>10</v>
      </c>
      <c r="I7" s="102"/>
      <c r="J7" s="102"/>
      <c r="K7" s="102"/>
      <c r="V7" s="62"/>
      <c r="W7" s="62"/>
      <c r="X7" s="62"/>
      <c r="AP7" s="62"/>
      <c r="AQ7" s="62"/>
      <c r="AR7" s="62"/>
    </row>
    <row r="8" spans="1:45" s="33" customFormat="1" ht="35.25" customHeight="1">
      <c r="F8" s="32">
        <v>3</v>
      </c>
      <c r="G8" s="32" t="s">
        <v>11</v>
      </c>
      <c r="H8" s="103" t="s">
        <v>12</v>
      </c>
      <c r="I8" s="103"/>
      <c r="J8" s="103"/>
      <c r="K8" s="103"/>
      <c r="V8" s="62"/>
      <c r="W8" s="62"/>
      <c r="X8" s="62"/>
      <c r="AP8" s="62"/>
      <c r="AQ8" s="62"/>
      <c r="AR8" s="62"/>
    </row>
    <row r="9" spans="1:45" s="33" customFormat="1" ht="54" customHeight="1">
      <c r="F9" s="32">
        <v>4</v>
      </c>
      <c r="G9" s="32" t="s">
        <v>13</v>
      </c>
      <c r="H9" s="103" t="s">
        <v>14</v>
      </c>
      <c r="I9" s="103"/>
      <c r="J9" s="103"/>
      <c r="K9" s="103"/>
      <c r="V9" s="62"/>
      <c r="W9" s="62"/>
      <c r="X9" s="62"/>
      <c r="AP9" s="62"/>
      <c r="AQ9" s="62"/>
      <c r="AR9" s="62"/>
    </row>
    <row r="10" spans="1:45" s="33" customFormat="1" ht="54" customHeight="1">
      <c r="F10" s="32">
        <v>5</v>
      </c>
      <c r="G10" s="32" t="s">
        <v>15</v>
      </c>
      <c r="H10" s="105" t="s">
        <v>16</v>
      </c>
      <c r="I10" s="105"/>
      <c r="J10" s="105"/>
      <c r="K10" s="105"/>
      <c r="V10" s="62"/>
      <c r="W10" s="62"/>
      <c r="X10" s="62"/>
      <c r="AP10" s="62"/>
      <c r="AQ10" s="62"/>
      <c r="AR10" s="62"/>
    </row>
    <row r="11" spans="1:45" s="33" customFormat="1">
      <c r="V11" s="62"/>
      <c r="W11" s="62"/>
      <c r="X11" s="62"/>
      <c r="AP11" s="62"/>
      <c r="AQ11" s="62"/>
      <c r="AR11" s="62"/>
    </row>
    <row r="12" spans="1:45" ht="14.45" customHeight="1">
      <c r="A12" s="98" t="s">
        <v>17</v>
      </c>
      <c r="B12" s="98"/>
      <c r="C12" s="98" t="s">
        <v>18</v>
      </c>
      <c r="D12" s="98" t="s">
        <v>19</v>
      </c>
      <c r="E12" s="98"/>
      <c r="F12" s="98"/>
      <c r="G12" s="107" t="s">
        <v>20</v>
      </c>
      <c r="H12" s="107"/>
      <c r="I12" s="107"/>
      <c r="J12" s="107"/>
      <c r="K12" s="107"/>
      <c r="L12" s="107"/>
      <c r="M12" s="107"/>
      <c r="N12" s="107"/>
      <c r="O12" s="107"/>
      <c r="P12" s="107"/>
      <c r="Q12" s="107"/>
      <c r="R12" s="98" t="s">
        <v>21</v>
      </c>
      <c r="S12" s="98"/>
      <c r="T12" s="98"/>
      <c r="U12" s="98"/>
      <c r="V12" s="110" t="s">
        <v>22</v>
      </c>
      <c r="W12" s="111"/>
      <c r="X12" s="111"/>
      <c r="Y12" s="111"/>
      <c r="Z12" s="112"/>
      <c r="AA12" s="116" t="s">
        <v>23</v>
      </c>
      <c r="AB12" s="117"/>
      <c r="AC12" s="117"/>
      <c r="AD12" s="117"/>
      <c r="AE12" s="118"/>
      <c r="AF12" s="122" t="s">
        <v>24</v>
      </c>
      <c r="AG12" s="123"/>
      <c r="AH12" s="123"/>
      <c r="AI12" s="123"/>
      <c r="AJ12" s="124"/>
      <c r="AK12" s="128" t="s">
        <v>25</v>
      </c>
      <c r="AL12" s="129"/>
      <c r="AM12" s="129"/>
      <c r="AN12" s="129"/>
      <c r="AO12" s="130"/>
      <c r="AP12" s="134" t="s">
        <v>26</v>
      </c>
      <c r="AQ12" s="135"/>
      <c r="AR12" s="135"/>
      <c r="AS12" s="136"/>
    </row>
    <row r="13" spans="1:45" ht="14.45" customHeight="1">
      <c r="A13" s="98"/>
      <c r="B13" s="98"/>
      <c r="C13" s="98"/>
      <c r="D13" s="98"/>
      <c r="E13" s="98"/>
      <c r="F13" s="98"/>
      <c r="G13" s="107"/>
      <c r="H13" s="107"/>
      <c r="I13" s="107"/>
      <c r="J13" s="107"/>
      <c r="K13" s="107"/>
      <c r="L13" s="107"/>
      <c r="M13" s="107"/>
      <c r="N13" s="107"/>
      <c r="O13" s="107"/>
      <c r="P13" s="107"/>
      <c r="Q13" s="107"/>
      <c r="R13" s="98"/>
      <c r="S13" s="98"/>
      <c r="T13" s="98"/>
      <c r="U13" s="98"/>
      <c r="V13" s="113"/>
      <c r="W13" s="114"/>
      <c r="X13" s="114"/>
      <c r="Y13" s="114"/>
      <c r="Z13" s="115"/>
      <c r="AA13" s="119"/>
      <c r="AB13" s="120"/>
      <c r="AC13" s="120"/>
      <c r="AD13" s="120"/>
      <c r="AE13" s="121"/>
      <c r="AF13" s="125"/>
      <c r="AG13" s="126"/>
      <c r="AH13" s="126"/>
      <c r="AI13" s="126"/>
      <c r="AJ13" s="127"/>
      <c r="AK13" s="131"/>
      <c r="AL13" s="132"/>
      <c r="AM13" s="132"/>
      <c r="AN13" s="132"/>
      <c r="AO13" s="133"/>
      <c r="AP13" s="137"/>
      <c r="AQ13" s="138"/>
      <c r="AR13" s="138"/>
      <c r="AS13" s="139"/>
    </row>
    <row r="14" spans="1:45" ht="45">
      <c r="A14" s="2" t="s">
        <v>27</v>
      </c>
      <c r="B14" s="2" t="s">
        <v>28</v>
      </c>
      <c r="C14" s="98"/>
      <c r="D14" s="2" t="s">
        <v>29</v>
      </c>
      <c r="E14" s="2" t="s">
        <v>30</v>
      </c>
      <c r="F14" s="2" t="s">
        <v>31</v>
      </c>
      <c r="G14" s="15" t="s">
        <v>32</v>
      </c>
      <c r="H14" s="15" t="s">
        <v>33</v>
      </c>
      <c r="I14" s="15" t="s">
        <v>34</v>
      </c>
      <c r="J14" s="15" t="s">
        <v>35</v>
      </c>
      <c r="K14" s="15" t="s">
        <v>36</v>
      </c>
      <c r="L14" s="15" t="s">
        <v>37</v>
      </c>
      <c r="M14" s="15" t="s">
        <v>38</v>
      </c>
      <c r="N14" s="15" t="s">
        <v>39</v>
      </c>
      <c r="O14" s="15" t="s">
        <v>40</v>
      </c>
      <c r="P14" s="15" t="s">
        <v>41</v>
      </c>
      <c r="Q14" s="15" t="s">
        <v>42</v>
      </c>
      <c r="R14" s="2" t="s">
        <v>43</v>
      </c>
      <c r="S14" s="2" t="s">
        <v>44</v>
      </c>
      <c r="T14" s="2" t="s">
        <v>45</v>
      </c>
      <c r="U14" s="2" t="s">
        <v>46</v>
      </c>
      <c r="V14" s="3" t="s">
        <v>47</v>
      </c>
      <c r="W14" s="3" t="s">
        <v>48</v>
      </c>
      <c r="X14" s="3" t="s">
        <v>49</v>
      </c>
      <c r="Y14" s="3" t="s">
        <v>50</v>
      </c>
      <c r="Z14" s="3" t="s">
        <v>51</v>
      </c>
      <c r="AA14" s="18" t="s">
        <v>47</v>
      </c>
      <c r="AB14" s="18" t="s">
        <v>48</v>
      </c>
      <c r="AC14" s="18" t="s">
        <v>49</v>
      </c>
      <c r="AD14" s="18" t="s">
        <v>50</v>
      </c>
      <c r="AE14" s="18" t="s">
        <v>51</v>
      </c>
      <c r="AF14" s="19" t="s">
        <v>47</v>
      </c>
      <c r="AG14" s="19" t="s">
        <v>48</v>
      </c>
      <c r="AH14" s="19" t="s">
        <v>49</v>
      </c>
      <c r="AI14" s="19" t="s">
        <v>50</v>
      </c>
      <c r="AJ14" s="19" t="s">
        <v>51</v>
      </c>
      <c r="AK14" s="20" t="s">
        <v>47</v>
      </c>
      <c r="AL14" s="20" t="s">
        <v>48</v>
      </c>
      <c r="AM14" s="20" t="s">
        <v>49</v>
      </c>
      <c r="AN14" s="20" t="s">
        <v>50</v>
      </c>
      <c r="AO14" s="20" t="s">
        <v>51</v>
      </c>
      <c r="AP14" s="4" t="s">
        <v>47</v>
      </c>
      <c r="AQ14" s="4" t="s">
        <v>48</v>
      </c>
      <c r="AR14" s="4" t="s">
        <v>49</v>
      </c>
      <c r="AS14" s="4" t="s">
        <v>50</v>
      </c>
    </row>
    <row r="15" spans="1:45" s="25" customFormat="1" ht="199.5">
      <c r="A15" s="17">
        <v>4</v>
      </c>
      <c r="B15" s="16" t="s">
        <v>52</v>
      </c>
      <c r="C15" s="16" t="s">
        <v>53</v>
      </c>
      <c r="D15" s="21" t="s">
        <v>54</v>
      </c>
      <c r="E15" s="16" t="s">
        <v>55</v>
      </c>
      <c r="F15" s="16" t="s">
        <v>56</v>
      </c>
      <c r="G15" s="16" t="s">
        <v>57</v>
      </c>
      <c r="H15" s="16" t="s">
        <v>58</v>
      </c>
      <c r="I15" s="27" t="s">
        <v>59</v>
      </c>
      <c r="J15" s="16" t="s">
        <v>60</v>
      </c>
      <c r="K15" s="16" t="s">
        <v>61</v>
      </c>
      <c r="L15" s="28">
        <v>0</v>
      </c>
      <c r="M15" s="28">
        <v>0</v>
      </c>
      <c r="N15" s="28">
        <v>0</v>
      </c>
      <c r="O15" s="28">
        <v>0.75</v>
      </c>
      <c r="P15" s="28">
        <v>0.75</v>
      </c>
      <c r="Q15" s="16" t="s">
        <v>62</v>
      </c>
      <c r="R15" s="16" t="s">
        <v>63</v>
      </c>
      <c r="S15" s="16" t="s">
        <v>64</v>
      </c>
      <c r="T15" s="16" t="s">
        <v>65</v>
      </c>
      <c r="U15" s="16" t="s">
        <v>66</v>
      </c>
      <c r="V15" s="64" t="s">
        <v>67</v>
      </c>
      <c r="W15" s="64" t="s">
        <v>67</v>
      </c>
      <c r="X15" s="64" t="s">
        <v>67</v>
      </c>
      <c r="Y15" s="29" t="s">
        <v>68</v>
      </c>
      <c r="Z15" s="29" t="s">
        <v>67</v>
      </c>
      <c r="AA15" s="29">
        <f t="shared" ref="AA15:AA30" si="0">M15</f>
        <v>0</v>
      </c>
      <c r="AB15" s="16" t="s">
        <v>69</v>
      </c>
      <c r="AC15" s="59" t="s">
        <v>69</v>
      </c>
      <c r="AD15" s="16" t="s">
        <v>68</v>
      </c>
      <c r="AE15" s="16" t="s">
        <v>67</v>
      </c>
      <c r="AF15" s="29">
        <f t="shared" ref="AF15:AF30" si="1">N15</f>
        <v>0</v>
      </c>
      <c r="AG15" s="29" t="s">
        <v>70</v>
      </c>
      <c r="AH15" s="59" t="s">
        <v>71</v>
      </c>
      <c r="AI15" s="16" t="s">
        <v>69</v>
      </c>
      <c r="AJ15" s="16" t="s">
        <v>69</v>
      </c>
      <c r="AK15" s="29">
        <f t="shared" ref="AK15:AK30" si="2">O15</f>
        <v>0.75</v>
      </c>
      <c r="AL15" s="95">
        <v>0.75</v>
      </c>
      <c r="AM15" s="59">
        <f>IF(AL15/AK15&gt;100%,100%,AL15/AK15)</f>
        <v>1</v>
      </c>
      <c r="AN15" s="16" t="s">
        <v>72</v>
      </c>
      <c r="AO15" s="16" t="s">
        <v>63</v>
      </c>
      <c r="AP15" s="64">
        <f t="shared" ref="AP15:AP30" si="3">P15</f>
        <v>0.75</v>
      </c>
      <c r="AQ15" s="80">
        <f>MAX(W15,AB15,AG15,AL15)</f>
        <v>0.75</v>
      </c>
      <c r="AR15" s="66">
        <f>IF(AQ15/AP15&gt;100%,100%,AQ15/AP15)</f>
        <v>1</v>
      </c>
      <c r="AS15" s="29" t="s">
        <v>73</v>
      </c>
    </row>
    <row r="16" spans="1:45" s="25" customFormat="1" ht="199.5">
      <c r="A16" s="17">
        <v>0.5</v>
      </c>
      <c r="B16" s="16" t="s">
        <v>52</v>
      </c>
      <c r="C16" s="16" t="s">
        <v>74</v>
      </c>
      <c r="D16" s="21" t="s">
        <v>75</v>
      </c>
      <c r="E16" s="16" t="s">
        <v>76</v>
      </c>
      <c r="F16" s="16" t="s">
        <v>56</v>
      </c>
      <c r="G16" s="16" t="s">
        <v>77</v>
      </c>
      <c r="H16" s="16" t="s">
        <v>78</v>
      </c>
      <c r="I16" s="16" t="s">
        <v>59</v>
      </c>
      <c r="J16" s="16" t="s">
        <v>60</v>
      </c>
      <c r="K16" s="16" t="s">
        <v>61</v>
      </c>
      <c r="L16" s="28">
        <v>0.14000000000000001</v>
      </c>
      <c r="M16" s="28">
        <v>0.27</v>
      </c>
      <c r="N16" s="28">
        <v>0.45</v>
      </c>
      <c r="O16" s="28">
        <v>0.65</v>
      </c>
      <c r="P16" s="28">
        <v>0.65</v>
      </c>
      <c r="Q16" s="16" t="s">
        <v>79</v>
      </c>
      <c r="R16" s="16" t="s">
        <v>80</v>
      </c>
      <c r="S16" s="16" t="s">
        <v>81</v>
      </c>
      <c r="T16" s="16" t="s">
        <v>65</v>
      </c>
      <c r="U16" s="16" t="s">
        <v>66</v>
      </c>
      <c r="V16" s="64">
        <f t="shared" ref="V16:V30" si="4">L16</f>
        <v>0.14000000000000001</v>
      </c>
      <c r="W16" s="86">
        <f>4012486259/16757258037</f>
        <v>0.23944766203041312</v>
      </c>
      <c r="X16" s="66">
        <f t="shared" ref="X16:X30" si="5">IF(W16/V16&gt;100%,100%,W16/V16)</f>
        <v>1</v>
      </c>
      <c r="Y16" s="16" t="s">
        <v>82</v>
      </c>
      <c r="Z16" s="16" t="s">
        <v>83</v>
      </c>
      <c r="AA16" s="29">
        <f t="shared" si="0"/>
        <v>0.27</v>
      </c>
      <c r="AB16" s="95">
        <v>0.52529999999999999</v>
      </c>
      <c r="AC16" s="59">
        <f t="shared" ref="AC16:AC38" si="6">IF(AB16/AA16&gt;100%,100%,AB16/AA16)</f>
        <v>1</v>
      </c>
      <c r="AD16" s="16" t="s">
        <v>84</v>
      </c>
      <c r="AE16" s="16" t="s">
        <v>83</v>
      </c>
      <c r="AF16" s="29">
        <f t="shared" si="1"/>
        <v>0.45</v>
      </c>
      <c r="AG16" s="88">
        <v>0.67239391542718618</v>
      </c>
      <c r="AH16" s="59">
        <f>IF(AG16/AF16&gt;100%,100%,AG16/AF16)</f>
        <v>1</v>
      </c>
      <c r="AI16" s="16" t="s">
        <v>85</v>
      </c>
      <c r="AJ16" s="16" t="s">
        <v>86</v>
      </c>
      <c r="AK16" s="29">
        <f t="shared" si="2"/>
        <v>0.65</v>
      </c>
      <c r="AL16" s="95">
        <v>0.95509999999999995</v>
      </c>
      <c r="AM16" s="59">
        <f t="shared" ref="AM16:AM38" si="7">IF(AL16/AK16&gt;100%,100%,AL16/AK16)</f>
        <v>1</v>
      </c>
      <c r="AN16" s="16" t="s">
        <v>87</v>
      </c>
      <c r="AO16" s="16" t="s">
        <v>86</v>
      </c>
      <c r="AP16" s="64">
        <f t="shared" si="3"/>
        <v>0.65</v>
      </c>
      <c r="AQ16" s="89">
        <f>MAX(W16,AB16,AG16,AL16)</f>
        <v>0.95509999999999995</v>
      </c>
      <c r="AR16" s="66">
        <f t="shared" ref="AR16:AR38" si="8">IF(AQ16/AP16&gt;100%,100%,AQ16/AP16)</f>
        <v>1</v>
      </c>
      <c r="AS16" s="29" t="s">
        <v>73</v>
      </c>
    </row>
    <row r="17" spans="1:45" s="25" customFormat="1" ht="182.25">
      <c r="A17" s="17">
        <v>4</v>
      </c>
      <c r="B17" s="16" t="s">
        <v>52</v>
      </c>
      <c r="C17" s="16" t="s">
        <v>74</v>
      </c>
      <c r="D17" s="21" t="s">
        <v>88</v>
      </c>
      <c r="E17" s="16" t="s">
        <v>89</v>
      </c>
      <c r="F17" s="16" t="s">
        <v>56</v>
      </c>
      <c r="G17" s="16" t="s">
        <v>90</v>
      </c>
      <c r="H17" s="16" t="s">
        <v>91</v>
      </c>
      <c r="I17" s="16" t="s">
        <v>59</v>
      </c>
      <c r="J17" s="16" t="s">
        <v>60</v>
      </c>
      <c r="K17" s="16" t="s">
        <v>61</v>
      </c>
      <c r="L17" s="28">
        <v>0.12</v>
      </c>
      <c r="M17" s="28">
        <v>0.25</v>
      </c>
      <c r="N17" s="28">
        <v>0.43</v>
      </c>
      <c r="O17" s="28">
        <v>0.63</v>
      </c>
      <c r="P17" s="28">
        <v>0.63</v>
      </c>
      <c r="Q17" s="16" t="s">
        <v>79</v>
      </c>
      <c r="R17" s="16" t="s">
        <v>80</v>
      </c>
      <c r="S17" s="16" t="s">
        <v>81</v>
      </c>
      <c r="T17" s="16" t="s">
        <v>65</v>
      </c>
      <c r="U17" s="16" t="s">
        <v>66</v>
      </c>
      <c r="V17" s="64">
        <f t="shared" si="4"/>
        <v>0.12</v>
      </c>
      <c r="W17" s="86">
        <f>231444608/1371991588</f>
        <v>0.16869243953411178</v>
      </c>
      <c r="X17" s="66">
        <f t="shared" si="5"/>
        <v>1</v>
      </c>
      <c r="Y17" s="16" t="s">
        <v>92</v>
      </c>
      <c r="Z17" s="16" t="s">
        <v>83</v>
      </c>
      <c r="AA17" s="29">
        <f t="shared" si="0"/>
        <v>0.25</v>
      </c>
      <c r="AB17" s="95">
        <v>0.87360000000000004</v>
      </c>
      <c r="AC17" s="59">
        <f t="shared" si="6"/>
        <v>1</v>
      </c>
      <c r="AD17" s="16" t="s">
        <v>93</v>
      </c>
      <c r="AE17" s="16" t="s">
        <v>83</v>
      </c>
      <c r="AF17" s="29">
        <f t="shared" si="1"/>
        <v>0.43</v>
      </c>
      <c r="AG17" s="88">
        <v>0.88074561066662915</v>
      </c>
      <c r="AH17" s="59">
        <f t="shared" ref="AH17:AH30" si="9">IF(AG17/AF17&gt;100%,100%,AG17/AF17)</f>
        <v>1</v>
      </c>
      <c r="AI17" s="16" t="s">
        <v>94</v>
      </c>
      <c r="AJ17" s="16" t="s">
        <v>86</v>
      </c>
      <c r="AK17" s="29">
        <f t="shared" si="2"/>
        <v>0.63</v>
      </c>
      <c r="AL17" s="95">
        <v>0.94950000000000001</v>
      </c>
      <c r="AM17" s="59">
        <f t="shared" si="7"/>
        <v>1</v>
      </c>
      <c r="AN17" s="16" t="s">
        <v>95</v>
      </c>
      <c r="AO17" s="16" t="s">
        <v>86</v>
      </c>
      <c r="AP17" s="64">
        <f t="shared" si="3"/>
        <v>0.63</v>
      </c>
      <c r="AQ17" s="89">
        <f>MAX(W17,AB17,AG17,AL17)</f>
        <v>0.94950000000000001</v>
      </c>
      <c r="AR17" s="66">
        <f t="shared" si="8"/>
        <v>1</v>
      </c>
      <c r="AS17" s="29" t="s">
        <v>73</v>
      </c>
    </row>
    <row r="18" spans="1:45" s="25" customFormat="1" ht="265.5">
      <c r="A18" s="17">
        <v>4</v>
      </c>
      <c r="B18" s="16" t="s">
        <v>52</v>
      </c>
      <c r="C18" s="16" t="s">
        <v>74</v>
      </c>
      <c r="D18" s="21" t="s">
        <v>96</v>
      </c>
      <c r="E18" s="16" t="s">
        <v>97</v>
      </c>
      <c r="F18" s="16" t="s">
        <v>56</v>
      </c>
      <c r="G18" s="16" t="s">
        <v>98</v>
      </c>
      <c r="H18" s="16" t="s">
        <v>99</v>
      </c>
      <c r="I18" s="28" t="s">
        <v>59</v>
      </c>
      <c r="J18" s="16" t="s">
        <v>60</v>
      </c>
      <c r="K18" s="16" t="s">
        <v>61</v>
      </c>
      <c r="L18" s="28">
        <v>0.1</v>
      </c>
      <c r="M18" s="28">
        <v>0.25</v>
      </c>
      <c r="N18" s="29">
        <v>0.5</v>
      </c>
      <c r="O18" s="29">
        <v>0.96</v>
      </c>
      <c r="P18" s="28">
        <v>0.96</v>
      </c>
      <c r="Q18" s="16" t="s">
        <v>79</v>
      </c>
      <c r="R18" s="16" t="s">
        <v>80</v>
      </c>
      <c r="S18" s="16" t="s">
        <v>81</v>
      </c>
      <c r="T18" s="16" t="s">
        <v>65</v>
      </c>
      <c r="U18" s="16" t="s">
        <v>66</v>
      </c>
      <c r="V18" s="64">
        <f t="shared" si="4"/>
        <v>0.1</v>
      </c>
      <c r="W18" s="86">
        <f>3698865583/43612397000</f>
        <v>8.4812251502709199E-2</v>
      </c>
      <c r="X18" s="66">
        <f t="shared" si="5"/>
        <v>0.84812251502709191</v>
      </c>
      <c r="Y18" s="16" t="s">
        <v>100</v>
      </c>
      <c r="Z18" s="16" t="s">
        <v>83</v>
      </c>
      <c r="AA18" s="29">
        <f t="shared" si="0"/>
        <v>0.25</v>
      </c>
      <c r="AB18" s="95">
        <v>0.26450000000000001</v>
      </c>
      <c r="AC18" s="59">
        <f t="shared" si="6"/>
        <v>1</v>
      </c>
      <c r="AD18" s="16" t="s">
        <v>101</v>
      </c>
      <c r="AE18" s="16" t="s">
        <v>83</v>
      </c>
      <c r="AF18" s="29">
        <f t="shared" si="1"/>
        <v>0.5</v>
      </c>
      <c r="AG18" s="88">
        <v>0.38121386460931328</v>
      </c>
      <c r="AH18" s="59">
        <f t="shared" si="9"/>
        <v>0.76242772921862656</v>
      </c>
      <c r="AI18" s="16" t="s">
        <v>102</v>
      </c>
      <c r="AJ18" s="16" t="s">
        <v>86</v>
      </c>
      <c r="AK18" s="29">
        <f t="shared" si="2"/>
        <v>0.96</v>
      </c>
      <c r="AL18" s="95">
        <v>0.89090000000000003</v>
      </c>
      <c r="AM18" s="59">
        <f t="shared" si="7"/>
        <v>0.92802083333333341</v>
      </c>
      <c r="AN18" s="16" t="s">
        <v>103</v>
      </c>
      <c r="AO18" s="16" t="s">
        <v>86</v>
      </c>
      <c r="AP18" s="64">
        <f t="shared" si="3"/>
        <v>0.96</v>
      </c>
      <c r="AQ18" s="89">
        <f>MAX(W18,AB18,AG18,AL18)</f>
        <v>0.89090000000000003</v>
      </c>
      <c r="AR18" s="66">
        <f t="shared" si="8"/>
        <v>0.92802083333333341</v>
      </c>
      <c r="AS18" s="29" t="s">
        <v>104</v>
      </c>
    </row>
    <row r="19" spans="1:45" s="25" customFormat="1" ht="166.5">
      <c r="A19" s="17">
        <v>4</v>
      </c>
      <c r="B19" s="16" t="s">
        <v>52</v>
      </c>
      <c r="C19" s="16" t="s">
        <v>74</v>
      </c>
      <c r="D19" s="21" t="s">
        <v>105</v>
      </c>
      <c r="E19" s="16" t="s">
        <v>106</v>
      </c>
      <c r="F19" s="16" t="s">
        <v>56</v>
      </c>
      <c r="G19" s="16" t="s">
        <v>107</v>
      </c>
      <c r="H19" s="16" t="s">
        <v>108</v>
      </c>
      <c r="I19" s="28" t="s">
        <v>59</v>
      </c>
      <c r="J19" s="16" t="s">
        <v>60</v>
      </c>
      <c r="K19" s="16" t="s">
        <v>61</v>
      </c>
      <c r="L19" s="28">
        <v>0.05</v>
      </c>
      <c r="M19" s="28">
        <v>0.2</v>
      </c>
      <c r="N19" s="29">
        <v>0.3</v>
      </c>
      <c r="O19" s="29">
        <v>0.52</v>
      </c>
      <c r="P19" s="28">
        <v>0.52</v>
      </c>
      <c r="Q19" s="16" t="s">
        <v>79</v>
      </c>
      <c r="R19" s="16" t="s">
        <v>80</v>
      </c>
      <c r="S19" s="16" t="s">
        <v>81</v>
      </c>
      <c r="T19" s="16" t="s">
        <v>65</v>
      </c>
      <c r="U19" s="16" t="s">
        <v>66</v>
      </c>
      <c r="V19" s="64">
        <f t="shared" si="4"/>
        <v>0.05</v>
      </c>
      <c r="W19" s="86">
        <f>483563200/43612397000</f>
        <v>1.1087746449707867E-2</v>
      </c>
      <c r="X19" s="66">
        <f t="shared" si="5"/>
        <v>0.22175492899415733</v>
      </c>
      <c r="Y19" s="16" t="s">
        <v>109</v>
      </c>
      <c r="Z19" s="16" t="s">
        <v>83</v>
      </c>
      <c r="AA19" s="29">
        <f t="shared" si="0"/>
        <v>0.2</v>
      </c>
      <c r="AB19" s="95">
        <v>6.5100000000000005E-2</v>
      </c>
      <c r="AC19" s="59">
        <f t="shared" si="6"/>
        <v>0.32550000000000001</v>
      </c>
      <c r="AD19" s="16" t="s">
        <v>110</v>
      </c>
      <c r="AE19" s="16" t="s">
        <v>83</v>
      </c>
      <c r="AF19" s="29">
        <f t="shared" si="1"/>
        <v>0.3</v>
      </c>
      <c r="AG19" s="88">
        <v>0.14630145882698481</v>
      </c>
      <c r="AH19" s="59">
        <f t="shared" si="9"/>
        <v>0.48767152942328273</v>
      </c>
      <c r="AI19" s="16" t="s">
        <v>111</v>
      </c>
      <c r="AJ19" s="16" t="s">
        <v>86</v>
      </c>
      <c r="AK19" s="29">
        <f t="shared" si="2"/>
        <v>0.52</v>
      </c>
      <c r="AL19" s="95">
        <v>0.31530000000000002</v>
      </c>
      <c r="AM19" s="59">
        <f t="shared" si="7"/>
        <v>0.60634615384615387</v>
      </c>
      <c r="AN19" s="16" t="s">
        <v>112</v>
      </c>
      <c r="AO19" s="16" t="s">
        <v>86</v>
      </c>
      <c r="AP19" s="64">
        <f t="shared" si="3"/>
        <v>0.52</v>
      </c>
      <c r="AQ19" s="89">
        <f>MAX(W19,AB19,AG19,AL19)</f>
        <v>0.31530000000000002</v>
      </c>
      <c r="AR19" s="66">
        <f t="shared" si="8"/>
        <v>0.60634615384615387</v>
      </c>
      <c r="AS19" s="29" t="s">
        <v>113</v>
      </c>
    </row>
    <row r="20" spans="1:45" s="25" customFormat="1" ht="107.25" customHeight="1">
      <c r="A20" s="17">
        <v>4</v>
      </c>
      <c r="B20" s="16" t="s">
        <v>52</v>
      </c>
      <c r="C20" s="16" t="s">
        <v>74</v>
      </c>
      <c r="D20" s="21" t="s">
        <v>114</v>
      </c>
      <c r="E20" s="16" t="s">
        <v>115</v>
      </c>
      <c r="F20" s="16" t="s">
        <v>116</v>
      </c>
      <c r="G20" s="16" t="s">
        <v>117</v>
      </c>
      <c r="H20" s="16" t="s">
        <v>118</v>
      </c>
      <c r="I20" s="16" t="s">
        <v>59</v>
      </c>
      <c r="J20" s="16" t="s">
        <v>119</v>
      </c>
      <c r="K20" s="16" t="s">
        <v>61</v>
      </c>
      <c r="L20" s="28">
        <v>1</v>
      </c>
      <c r="M20" s="28">
        <v>1</v>
      </c>
      <c r="N20" s="28">
        <v>1</v>
      </c>
      <c r="O20" s="28">
        <v>1</v>
      </c>
      <c r="P20" s="28">
        <v>1</v>
      </c>
      <c r="Q20" s="16" t="s">
        <v>79</v>
      </c>
      <c r="R20" s="16" t="s">
        <v>120</v>
      </c>
      <c r="S20" s="16" t="s">
        <v>121</v>
      </c>
      <c r="T20" s="16" t="s">
        <v>65</v>
      </c>
      <c r="U20" s="16" t="s">
        <v>66</v>
      </c>
      <c r="V20" s="64">
        <f t="shared" si="4"/>
        <v>1</v>
      </c>
      <c r="W20" s="87" t="s">
        <v>122</v>
      </c>
      <c r="X20" s="65" t="s">
        <v>122</v>
      </c>
      <c r="Y20" s="16" t="s">
        <v>123</v>
      </c>
      <c r="Z20" s="16" t="s">
        <v>122</v>
      </c>
      <c r="AA20" s="29">
        <f t="shared" si="0"/>
        <v>1</v>
      </c>
      <c r="AB20" s="29">
        <v>0</v>
      </c>
      <c r="AC20" s="59">
        <f t="shared" si="6"/>
        <v>0</v>
      </c>
      <c r="AD20" s="16" t="s">
        <v>124</v>
      </c>
      <c r="AE20" s="16" t="s">
        <v>124</v>
      </c>
      <c r="AF20" s="29">
        <f t="shared" si="1"/>
        <v>1</v>
      </c>
      <c r="AG20" s="88">
        <v>0.99399999999999999</v>
      </c>
      <c r="AH20" s="59">
        <f t="shared" si="9"/>
        <v>0.99399999999999999</v>
      </c>
      <c r="AI20" s="16" t="s">
        <v>125</v>
      </c>
      <c r="AJ20" s="16" t="s">
        <v>86</v>
      </c>
      <c r="AK20" s="29">
        <f t="shared" si="2"/>
        <v>1</v>
      </c>
      <c r="AL20" s="95">
        <v>0.94140000000000001</v>
      </c>
      <c r="AM20" s="59">
        <f t="shared" si="7"/>
        <v>0.94140000000000001</v>
      </c>
      <c r="AN20" s="97" t="s">
        <v>126</v>
      </c>
      <c r="AO20" s="16" t="s">
        <v>86</v>
      </c>
      <c r="AP20" s="64">
        <f t="shared" si="3"/>
        <v>1</v>
      </c>
      <c r="AQ20" s="89">
        <f>AVERAGE(W20,AB20,AG20,AL20)</f>
        <v>0.64513333333333334</v>
      </c>
      <c r="AR20" s="66">
        <f t="shared" si="8"/>
        <v>0.64513333333333334</v>
      </c>
      <c r="AS20" s="96" t="s">
        <v>127</v>
      </c>
    </row>
    <row r="21" spans="1:45" s="25" customFormat="1" ht="178.5" customHeight="1">
      <c r="A21" s="17">
        <v>4</v>
      </c>
      <c r="B21" s="16" t="s">
        <v>52</v>
      </c>
      <c r="C21" s="16" t="s">
        <v>74</v>
      </c>
      <c r="D21" s="21" t="s">
        <v>128</v>
      </c>
      <c r="E21" s="16" t="s">
        <v>129</v>
      </c>
      <c r="F21" s="16" t="s">
        <v>116</v>
      </c>
      <c r="G21" s="16" t="s">
        <v>130</v>
      </c>
      <c r="H21" s="16" t="s">
        <v>131</v>
      </c>
      <c r="I21" s="16" t="s">
        <v>59</v>
      </c>
      <c r="J21" s="16" t="s">
        <v>119</v>
      </c>
      <c r="K21" s="16" t="s">
        <v>61</v>
      </c>
      <c r="L21" s="28">
        <v>1</v>
      </c>
      <c r="M21" s="28">
        <v>1</v>
      </c>
      <c r="N21" s="28">
        <v>1</v>
      </c>
      <c r="O21" s="28">
        <v>1</v>
      </c>
      <c r="P21" s="28">
        <v>1</v>
      </c>
      <c r="Q21" s="16" t="s">
        <v>79</v>
      </c>
      <c r="R21" s="16" t="s">
        <v>120</v>
      </c>
      <c r="S21" s="16" t="s">
        <v>132</v>
      </c>
      <c r="T21" s="16" t="s">
        <v>65</v>
      </c>
      <c r="U21" s="16" t="s">
        <v>66</v>
      </c>
      <c r="V21" s="64">
        <f t="shared" si="4"/>
        <v>1</v>
      </c>
      <c r="W21" s="87">
        <v>0.29699999999999999</v>
      </c>
      <c r="X21" s="66">
        <f t="shared" si="5"/>
        <v>0.29699999999999999</v>
      </c>
      <c r="Y21" s="16" t="s">
        <v>133</v>
      </c>
      <c r="Z21" s="16" t="s">
        <v>134</v>
      </c>
      <c r="AA21" s="29">
        <f t="shared" si="0"/>
        <v>1</v>
      </c>
      <c r="AB21" s="29">
        <v>0</v>
      </c>
      <c r="AC21" s="59">
        <f t="shared" si="6"/>
        <v>0</v>
      </c>
      <c r="AD21" s="16" t="s">
        <v>124</v>
      </c>
      <c r="AE21" s="16" t="s">
        <v>124</v>
      </c>
      <c r="AF21" s="29">
        <f t="shared" si="1"/>
        <v>1</v>
      </c>
      <c r="AG21" s="88">
        <v>0.96214511041009465</v>
      </c>
      <c r="AH21" s="59">
        <f t="shared" si="9"/>
        <v>0.96214511041009465</v>
      </c>
      <c r="AI21" s="16" t="s">
        <v>135</v>
      </c>
      <c r="AJ21" s="16" t="s">
        <v>86</v>
      </c>
      <c r="AK21" s="29">
        <f t="shared" si="2"/>
        <v>1</v>
      </c>
      <c r="AL21" s="95">
        <v>0.99550000000000005</v>
      </c>
      <c r="AM21" s="59">
        <f t="shared" si="7"/>
        <v>0.99550000000000005</v>
      </c>
      <c r="AN21" s="16" t="s">
        <v>136</v>
      </c>
      <c r="AO21" s="16" t="s">
        <v>137</v>
      </c>
      <c r="AP21" s="64">
        <f t="shared" si="3"/>
        <v>1</v>
      </c>
      <c r="AQ21" s="89">
        <f>AVERAGE(W21,AB21,AG21,AL21)</f>
        <v>0.5636612776025236</v>
      </c>
      <c r="AR21" s="66">
        <f t="shared" si="8"/>
        <v>0.5636612776025236</v>
      </c>
      <c r="AS21" s="96" t="s">
        <v>138</v>
      </c>
    </row>
    <row r="22" spans="1:45" s="25" customFormat="1" ht="382.5">
      <c r="A22" s="17">
        <v>4</v>
      </c>
      <c r="B22" s="16" t="s">
        <v>52</v>
      </c>
      <c r="C22" s="16" t="s">
        <v>74</v>
      </c>
      <c r="D22" s="21" t="s">
        <v>139</v>
      </c>
      <c r="E22" s="16" t="s">
        <v>140</v>
      </c>
      <c r="F22" s="16" t="s">
        <v>116</v>
      </c>
      <c r="G22" s="16" t="s">
        <v>141</v>
      </c>
      <c r="H22" s="16" t="s">
        <v>142</v>
      </c>
      <c r="I22" s="16" t="s">
        <v>59</v>
      </c>
      <c r="J22" s="16" t="s">
        <v>119</v>
      </c>
      <c r="K22" s="16" t="s">
        <v>61</v>
      </c>
      <c r="L22" s="28">
        <v>0.9</v>
      </c>
      <c r="M22" s="28">
        <v>0.9</v>
      </c>
      <c r="N22" s="28">
        <v>0.9</v>
      </c>
      <c r="O22" s="28">
        <v>0.9</v>
      </c>
      <c r="P22" s="28">
        <v>0.9</v>
      </c>
      <c r="Q22" s="16" t="s">
        <v>79</v>
      </c>
      <c r="R22" s="16" t="s">
        <v>143</v>
      </c>
      <c r="S22" s="16" t="s">
        <v>132</v>
      </c>
      <c r="T22" s="16" t="s">
        <v>65</v>
      </c>
      <c r="U22" s="16" t="s">
        <v>66</v>
      </c>
      <c r="V22" s="64">
        <f t="shared" si="4"/>
        <v>0.9</v>
      </c>
      <c r="W22" s="65" t="s">
        <v>122</v>
      </c>
      <c r="X22" s="66" t="s">
        <v>122</v>
      </c>
      <c r="Y22" s="16" t="s">
        <v>123</v>
      </c>
      <c r="Z22" s="16" t="s">
        <v>122</v>
      </c>
      <c r="AA22" s="29">
        <f t="shared" si="0"/>
        <v>0.9</v>
      </c>
      <c r="AB22" s="29">
        <v>0</v>
      </c>
      <c r="AC22" s="59">
        <f t="shared" si="6"/>
        <v>0</v>
      </c>
      <c r="AD22" s="16" t="s">
        <v>124</v>
      </c>
      <c r="AE22" s="16" t="s">
        <v>124</v>
      </c>
      <c r="AF22" s="29">
        <f t="shared" si="1"/>
        <v>0.9</v>
      </c>
      <c r="AG22" s="88">
        <v>1</v>
      </c>
      <c r="AH22" s="59">
        <f t="shared" si="9"/>
        <v>1</v>
      </c>
      <c r="AI22" s="16" t="s">
        <v>144</v>
      </c>
      <c r="AJ22" s="16" t="s">
        <v>86</v>
      </c>
      <c r="AK22" s="29">
        <f t="shared" si="2"/>
        <v>0.9</v>
      </c>
      <c r="AL22" s="95">
        <v>1</v>
      </c>
      <c r="AM22" s="59">
        <f t="shared" si="7"/>
        <v>1</v>
      </c>
      <c r="AN22" s="16" t="s">
        <v>145</v>
      </c>
      <c r="AO22" s="16" t="s">
        <v>146</v>
      </c>
      <c r="AP22" s="64">
        <f t="shared" si="3"/>
        <v>0.9</v>
      </c>
      <c r="AQ22" s="89">
        <f>AVERAGE(W22,AB22,AG22,AL22)</f>
        <v>0.66666666666666663</v>
      </c>
      <c r="AR22" s="66">
        <f t="shared" si="8"/>
        <v>0.7407407407407407</v>
      </c>
      <c r="AS22" s="96" t="s">
        <v>147</v>
      </c>
    </row>
    <row r="23" spans="1:45" s="25" customFormat="1" ht="366">
      <c r="A23" s="17">
        <v>4</v>
      </c>
      <c r="B23" s="16" t="s">
        <v>52</v>
      </c>
      <c r="C23" s="16" t="s">
        <v>74</v>
      </c>
      <c r="D23" s="21" t="s">
        <v>148</v>
      </c>
      <c r="E23" s="16" t="s">
        <v>149</v>
      </c>
      <c r="F23" s="16" t="s">
        <v>116</v>
      </c>
      <c r="G23" s="16" t="s">
        <v>141</v>
      </c>
      <c r="H23" s="16" t="s">
        <v>150</v>
      </c>
      <c r="I23" s="16" t="s">
        <v>59</v>
      </c>
      <c r="J23" s="16" t="s">
        <v>60</v>
      </c>
      <c r="K23" s="16" t="s">
        <v>61</v>
      </c>
      <c r="L23" s="28">
        <v>0</v>
      </c>
      <c r="M23" s="28">
        <v>0</v>
      </c>
      <c r="N23" s="28">
        <v>0</v>
      </c>
      <c r="O23" s="28">
        <v>1</v>
      </c>
      <c r="P23" s="28">
        <v>1</v>
      </c>
      <c r="Q23" s="16" t="s">
        <v>79</v>
      </c>
      <c r="R23" s="30" t="s">
        <v>143</v>
      </c>
      <c r="S23" s="30" t="s">
        <v>132</v>
      </c>
      <c r="T23" s="30" t="s">
        <v>65</v>
      </c>
      <c r="U23" s="30" t="s">
        <v>151</v>
      </c>
      <c r="V23" s="64" t="s">
        <v>67</v>
      </c>
      <c r="W23" s="64" t="s">
        <v>67</v>
      </c>
      <c r="X23" s="64" t="s">
        <v>67</v>
      </c>
      <c r="Y23" s="29" t="s">
        <v>68</v>
      </c>
      <c r="Z23" s="29" t="s">
        <v>67</v>
      </c>
      <c r="AA23" s="29">
        <f t="shared" si="0"/>
        <v>0</v>
      </c>
      <c r="AB23" s="16" t="s">
        <v>67</v>
      </c>
      <c r="AC23" s="59" t="s">
        <v>67</v>
      </c>
      <c r="AD23" s="16" t="s">
        <v>68</v>
      </c>
      <c r="AE23" s="16" t="s">
        <v>67</v>
      </c>
      <c r="AF23" s="29">
        <f t="shared" si="1"/>
        <v>0</v>
      </c>
      <c r="AG23" s="29" t="s">
        <v>70</v>
      </c>
      <c r="AH23" s="27" t="s">
        <v>71</v>
      </c>
      <c r="AI23" s="16" t="s">
        <v>152</v>
      </c>
      <c r="AJ23" s="16" t="s">
        <v>86</v>
      </c>
      <c r="AK23" s="29">
        <f t="shared" si="2"/>
        <v>1</v>
      </c>
      <c r="AL23" s="95">
        <v>1</v>
      </c>
      <c r="AM23" s="59">
        <f t="shared" si="7"/>
        <v>1</v>
      </c>
      <c r="AN23" s="16" t="s">
        <v>153</v>
      </c>
      <c r="AO23" s="16" t="s">
        <v>154</v>
      </c>
      <c r="AP23" s="64">
        <f t="shared" si="3"/>
        <v>1</v>
      </c>
      <c r="AQ23" s="89">
        <f>MAX(W23,AB23,AG23,AL23)</f>
        <v>1</v>
      </c>
      <c r="AR23" s="66">
        <f t="shared" si="8"/>
        <v>1</v>
      </c>
      <c r="AS23" s="96" t="s">
        <v>73</v>
      </c>
    </row>
    <row r="24" spans="1:45" s="25" customFormat="1" ht="102.75" customHeight="1">
      <c r="A24" s="17">
        <v>4</v>
      </c>
      <c r="B24" s="16" t="s">
        <v>52</v>
      </c>
      <c r="C24" s="16" t="s">
        <v>155</v>
      </c>
      <c r="D24" s="21" t="s">
        <v>156</v>
      </c>
      <c r="E24" s="16" t="s">
        <v>157</v>
      </c>
      <c r="F24" s="16" t="s">
        <v>116</v>
      </c>
      <c r="G24" s="16" t="s">
        <v>158</v>
      </c>
      <c r="H24" s="16" t="s">
        <v>159</v>
      </c>
      <c r="I24" s="16" t="s">
        <v>59</v>
      </c>
      <c r="J24" s="16" t="s">
        <v>160</v>
      </c>
      <c r="K24" s="16" t="s">
        <v>161</v>
      </c>
      <c r="L24" s="16">
        <v>1400</v>
      </c>
      <c r="M24" s="16">
        <v>2500</v>
      </c>
      <c r="N24" s="16">
        <v>2500</v>
      </c>
      <c r="O24" s="16">
        <v>2000</v>
      </c>
      <c r="P24" s="16">
        <f t="shared" ref="P24:P30" si="10">SUM(L24:O24)</f>
        <v>8400</v>
      </c>
      <c r="Q24" s="16" t="s">
        <v>79</v>
      </c>
      <c r="R24" s="16" t="s">
        <v>162</v>
      </c>
      <c r="S24" s="16" t="s">
        <v>163</v>
      </c>
      <c r="T24" s="16" t="s">
        <v>164</v>
      </c>
      <c r="U24" s="16" t="s">
        <v>165</v>
      </c>
      <c r="V24" s="73">
        <f t="shared" si="4"/>
        <v>1400</v>
      </c>
      <c r="W24" s="17">
        <v>2292</v>
      </c>
      <c r="X24" s="66">
        <f t="shared" si="5"/>
        <v>1</v>
      </c>
      <c r="Y24" s="16" t="s">
        <v>166</v>
      </c>
      <c r="Z24" s="16" t="s">
        <v>167</v>
      </c>
      <c r="AA24" s="24">
        <f t="shared" si="0"/>
        <v>2500</v>
      </c>
      <c r="AB24" s="16">
        <v>1320</v>
      </c>
      <c r="AC24" s="59">
        <f t="shared" si="6"/>
        <v>0.52800000000000002</v>
      </c>
      <c r="AD24" s="16" t="s">
        <v>168</v>
      </c>
      <c r="AE24" s="16" t="s">
        <v>165</v>
      </c>
      <c r="AF24" s="24">
        <f t="shared" si="1"/>
        <v>2500</v>
      </c>
      <c r="AG24" s="16">
        <v>987</v>
      </c>
      <c r="AH24" s="59">
        <f t="shared" si="9"/>
        <v>0.39479999999999998</v>
      </c>
      <c r="AI24" s="16" t="s">
        <v>169</v>
      </c>
      <c r="AJ24" s="16" t="s">
        <v>170</v>
      </c>
      <c r="AK24" s="24">
        <f t="shared" si="2"/>
        <v>2000</v>
      </c>
      <c r="AL24" s="16">
        <v>5786</v>
      </c>
      <c r="AM24" s="59">
        <f>IF(AL24/AK24&gt;100%,100%,AL24/AK24)</f>
        <v>1</v>
      </c>
      <c r="AN24" s="16" t="s">
        <v>171</v>
      </c>
      <c r="AO24" s="16" t="s">
        <v>170</v>
      </c>
      <c r="AP24" s="83">
        <f>P24</f>
        <v>8400</v>
      </c>
      <c r="AQ24" s="32">
        <f>SUM(W24,AB24,AG24,AL24)</f>
        <v>10385</v>
      </c>
      <c r="AR24" s="66">
        <f t="shared" si="8"/>
        <v>1</v>
      </c>
      <c r="AS24" s="96" t="s">
        <v>73</v>
      </c>
    </row>
    <row r="25" spans="1:45" s="25" customFormat="1" ht="133.5">
      <c r="A25" s="17">
        <v>4</v>
      </c>
      <c r="B25" s="16" t="s">
        <v>52</v>
      </c>
      <c r="C25" s="16" t="s">
        <v>155</v>
      </c>
      <c r="D25" s="21" t="s">
        <v>172</v>
      </c>
      <c r="E25" s="16" t="s">
        <v>173</v>
      </c>
      <c r="F25" s="16" t="s">
        <v>56</v>
      </c>
      <c r="G25" s="16" t="s">
        <v>174</v>
      </c>
      <c r="H25" s="16" t="s">
        <v>175</v>
      </c>
      <c r="I25" s="16" t="s">
        <v>59</v>
      </c>
      <c r="J25" s="16" t="s">
        <v>160</v>
      </c>
      <c r="K25" s="16" t="s">
        <v>176</v>
      </c>
      <c r="L25" s="36">
        <v>300</v>
      </c>
      <c r="M25" s="36">
        <v>500</v>
      </c>
      <c r="N25" s="36">
        <v>700</v>
      </c>
      <c r="O25" s="36">
        <v>660</v>
      </c>
      <c r="P25" s="16">
        <f t="shared" si="10"/>
        <v>2160</v>
      </c>
      <c r="Q25" s="16" t="s">
        <v>79</v>
      </c>
      <c r="R25" s="16" t="s">
        <v>177</v>
      </c>
      <c r="S25" s="16" t="s">
        <v>163</v>
      </c>
      <c r="T25" s="16" t="s">
        <v>164</v>
      </c>
      <c r="U25" s="16" t="s">
        <v>165</v>
      </c>
      <c r="V25" s="73">
        <f t="shared" si="4"/>
        <v>300</v>
      </c>
      <c r="W25" s="17">
        <v>389</v>
      </c>
      <c r="X25" s="66">
        <f t="shared" si="5"/>
        <v>1</v>
      </c>
      <c r="Y25" s="16" t="s">
        <v>178</v>
      </c>
      <c r="Z25" s="16" t="s">
        <v>167</v>
      </c>
      <c r="AA25" s="24">
        <f t="shared" si="0"/>
        <v>500</v>
      </c>
      <c r="AB25" s="16">
        <v>227</v>
      </c>
      <c r="AC25" s="59">
        <f t="shared" si="6"/>
        <v>0.45400000000000001</v>
      </c>
      <c r="AD25" s="16" t="s">
        <v>179</v>
      </c>
      <c r="AE25" s="16" t="s">
        <v>165</v>
      </c>
      <c r="AF25" s="24">
        <f t="shared" si="1"/>
        <v>700</v>
      </c>
      <c r="AG25" s="16">
        <v>154</v>
      </c>
      <c r="AH25" s="59">
        <f t="shared" si="9"/>
        <v>0.22</v>
      </c>
      <c r="AI25" s="16" t="s">
        <v>169</v>
      </c>
      <c r="AJ25" s="16" t="s">
        <v>170</v>
      </c>
      <c r="AK25" s="24">
        <f t="shared" si="2"/>
        <v>660</v>
      </c>
      <c r="AL25" s="16">
        <v>1103</v>
      </c>
      <c r="AM25" s="59">
        <f t="shared" si="7"/>
        <v>1</v>
      </c>
      <c r="AN25" s="16" t="s">
        <v>180</v>
      </c>
      <c r="AO25" s="16" t="s">
        <v>170</v>
      </c>
      <c r="AP25" s="17">
        <f t="shared" si="3"/>
        <v>2160</v>
      </c>
      <c r="AQ25" s="32">
        <f t="shared" ref="AQ25:AQ30" si="11">SUM(W25,AB25,AG25,AL25)</f>
        <v>1873</v>
      </c>
      <c r="AR25" s="66">
        <f t="shared" si="8"/>
        <v>0.86712962962962958</v>
      </c>
      <c r="AS25" s="96" t="s">
        <v>181</v>
      </c>
    </row>
    <row r="26" spans="1:45" s="25" customFormat="1" ht="216">
      <c r="A26" s="17">
        <v>4</v>
      </c>
      <c r="B26" s="16" t="s">
        <v>52</v>
      </c>
      <c r="C26" s="16" t="s">
        <v>155</v>
      </c>
      <c r="D26" s="21" t="s">
        <v>182</v>
      </c>
      <c r="E26" s="16" t="s">
        <v>183</v>
      </c>
      <c r="F26" s="16" t="s">
        <v>56</v>
      </c>
      <c r="G26" s="16" t="s">
        <v>184</v>
      </c>
      <c r="H26" s="16" t="s">
        <v>185</v>
      </c>
      <c r="I26" s="16" t="s">
        <v>59</v>
      </c>
      <c r="J26" s="16" t="s">
        <v>160</v>
      </c>
      <c r="K26" s="16" t="s">
        <v>186</v>
      </c>
      <c r="L26" s="36">
        <v>30</v>
      </c>
      <c r="M26" s="36">
        <v>51</v>
      </c>
      <c r="N26" s="36">
        <v>72</v>
      </c>
      <c r="O26" s="36">
        <v>55</v>
      </c>
      <c r="P26" s="16">
        <f t="shared" si="10"/>
        <v>208</v>
      </c>
      <c r="Q26" s="16" t="s">
        <v>79</v>
      </c>
      <c r="R26" s="16" t="s">
        <v>187</v>
      </c>
      <c r="S26" s="16" t="s">
        <v>188</v>
      </c>
      <c r="T26" s="16" t="s">
        <v>164</v>
      </c>
      <c r="U26" s="16" t="s">
        <v>165</v>
      </c>
      <c r="V26" s="73">
        <f t="shared" si="4"/>
        <v>30</v>
      </c>
      <c r="W26" s="17">
        <v>30</v>
      </c>
      <c r="X26" s="66">
        <f t="shared" si="5"/>
        <v>1</v>
      </c>
      <c r="Y26" s="16" t="s">
        <v>189</v>
      </c>
      <c r="Z26" s="16" t="s">
        <v>167</v>
      </c>
      <c r="AA26" s="24">
        <f t="shared" si="0"/>
        <v>51</v>
      </c>
      <c r="AB26" s="16">
        <v>44</v>
      </c>
      <c r="AC26" s="59">
        <f t="shared" si="6"/>
        <v>0.86274509803921573</v>
      </c>
      <c r="AD26" s="16" t="s">
        <v>190</v>
      </c>
      <c r="AE26" s="16" t="s">
        <v>165</v>
      </c>
      <c r="AF26" s="24">
        <f t="shared" si="1"/>
        <v>72</v>
      </c>
      <c r="AG26" s="16">
        <v>50</v>
      </c>
      <c r="AH26" s="59">
        <f t="shared" si="9"/>
        <v>0.69444444444444442</v>
      </c>
      <c r="AI26" s="16" t="s">
        <v>191</v>
      </c>
      <c r="AJ26" s="16" t="s">
        <v>170</v>
      </c>
      <c r="AK26" s="24">
        <f t="shared" si="2"/>
        <v>55</v>
      </c>
      <c r="AL26" s="16">
        <v>87</v>
      </c>
      <c r="AM26" s="59">
        <f t="shared" si="7"/>
        <v>1</v>
      </c>
      <c r="AN26" s="16" t="s">
        <v>192</v>
      </c>
      <c r="AO26" s="16" t="s">
        <v>170</v>
      </c>
      <c r="AP26" s="17">
        <f t="shared" si="3"/>
        <v>208</v>
      </c>
      <c r="AQ26" s="32">
        <f t="shared" si="11"/>
        <v>211</v>
      </c>
      <c r="AR26" s="66">
        <f t="shared" si="8"/>
        <v>1</v>
      </c>
      <c r="AS26" s="96" t="s">
        <v>73</v>
      </c>
    </row>
    <row r="27" spans="1:45" s="25" customFormat="1" ht="216">
      <c r="A27" s="17">
        <v>4</v>
      </c>
      <c r="B27" s="16" t="s">
        <v>52</v>
      </c>
      <c r="C27" s="16" t="s">
        <v>155</v>
      </c>
      <c r="D27" s="21" t="s">
        <v>193</v>
      </c>
      <c r="E27" s="16" t="s">
        <v>194</v>
      </c>
      <c r="F27" s="16" t="s">
        <v>116</v>
      </c>
      <c r="G27" s="16" t="s">
        <v>195</v>
      </c>
      <c r="H27" s="16" t="s">
        <v>196</v>
      </c>
      <c r="I27" s="16" t="s">
        <v>59</v>
      </c>
      <c r="J27" s="16" t="s">
        <v>160</v>
      </c>
      <c r="K27" s="16" t="s">
        <v>197</v>
      </c>
      <c r="L27" s="16">
        <v>30</v>
      </c>
      <c r="M27" s="16">
        <v>45</v>
      </c>
      <c r="N27" s="16">
        <v>63</v>
      </c>
      <c r="O27" s="16">
        <v>62</v>
      </c>
      <c r="P27" s="16">
        <f t="shared" si="10"/>
        <v>200</v>
      </c>
      <c r="Q27" s="16" t="s">
        <v>79</v>
      </c>
      <c r="R27" s="16" t="s">
        <v>187</v>
      </c>
      <c r="S27" s="16" t="s">
        <v>188</v>
      </c>
      <c r="T27" s="16" t="s">
        <v>164</v>
      </c>
      <c r="U27" s="16" t="s">
        <v>165</v>
      </c>
      <c r="V27" s="73">
        <f t="shared" si="4"/>
        <v>30</v>
      </c>
      <c r="W27" s="17">
        <v>35</v>
      </c>
      <c r="X27" s="66">
        <f t="shared" si="5"/>
        <v>1</v>
      </c>
      <c r="Y27" s="16" t="s">
        <v>198</v>
      </c>
      <c r="Z27" s="16" t="s">
        <v>167</v>
      </c>
      <c r="AA27" s="24">
        <f t="shared" si="0"/>
        <v>45</v>
      </c>
      <c r="AB27" s="16">
        <v>40</v>
      </c>
      <c r="AC27" s="59">
        <f t="shared" si="6"/>
        <v>0.88888888888888884</v>
      </c>
      <c r="AD27" s="16" t="s">
        <v>199</v>
      </c>
      <c r="AE27" s="16" t="s">
        <v>165</v>
      </c>
      <c r="AF27" s="24">
        <f t="shared" si="1"/>
        <v>63</v>
      </c>
      <c r="AG27" s="16">
        <v>58</v>
      </c>
      <c r="AH27" s="59">
        <f t="shared" si="9"/>
        <v>0.92063492063492058</v>
      </c>
      <c r="AI27" s="16" t="s">
        <v>200</v>
      </c>
      <c r="AJ27" s="16" t="s">
        <v>170</v>
      </c>
      <c r="AK27" s="24">
        <f t="shared" si="2"/>
        <v>62</v>
      </c>
      <c r="AL27" s="16">
        <v>68</v>
      </c>
      <c r="AM27" s="59">
        <f t="shared" si="7"/>
        <v>1</v>
      </c>
      <c r="AN27" s="16" t="s">
        <v>201</v>
      </c>
      <c r="AO27" s="16" t="s">
        <v>170</v>
      </c>
      <c r="AP27" s="17">
        <f t="shared" si="3"/>
        <v>200</v>
      </c>
      <c r="AQ27" s="32">
        <f t="shared" si="11"/>
        <v>201</v>
      </c>
      <c r="AR27" s="66">
        <f t="shared" si="8"/>
        <v>1</v>
      </c>
      <c r="AS27" s="96" t="s">
        <v>73</v>
      </c>
    </row>
    <row r="28" spans="1:45" s="25" customFormat="1" ht="120" customHeight="1">
      <c r="A28" s="17">
        <v>4</v>
      </c>
      <c r="B28" s="16" t="s">
        <v>52</v>
      </c>
      <c r="C28" s="16" t="s">
        <v>155</v>
      </c>
      <c r="D28" s="21" t="s">
        <v>202</v>
      </c>
      <c r="E28" s="16" t="s">
        <v>203</v>
      </c>
      <c r="F28" s="16" t="s">
        <v>116</v>
      </c>
      <c r="G28" s="16" t="s">
        <v>204</v>
      </c>
      <c r="H28" s="16" t="s">
        <v>205</v>
      </c>
      <c r="I28" s="16" t="s">
        <v>59</v>
      </c>
      <c r="J28" s="16" t="s">
        <v>160</v>
      </c>
      <c r="K28" s="16" t="s">
        <v>206</v>
      </c>
      <c r="L28" s="16">
        <v>6</v>
      </c>
      <c r="M28" s="16">
        <v>6</v>
      </c>
      <c r="N28" s="16">
        <v>19</v>
      </c>
      <c r="O28" s="16">
        <v>19</v>
      </c>
      <c r="P28" s="16">
        <f t="shared" si="10"/>
        <v>50</v>
      </c>
      <c r="Q28" s="16" t="s">
        <v>79</v>
      </c>
      <c r="R28" s="16" t="s">
        <v>207</v>
      </c>
      <c r="S28" s="16" t="s">
        <v>208</v>
      </c>
      <c r="T28" s="16" t="s">
        <v>164</v>
      </c>
      <c r="U28" s="30" t="s">
        <v>151</v>
      </c>
      <c r="V28" s="73">
        <f t="shared" si="4"/>
        <v>6</v>
      </c>
      <c r="W28" s="17">
        <v>7</v>
      </c>
      <c r="X28" s="66">
        <f t="shared" si="5"/>
        <v>1</v>
      </c>
      <c r="Y28" s="60" t="s">
        <v>209</v>
      </c>
      <c r="Z28" s="16" t="s">
        <v>210</v>
      </c>
      <c r="AA28" s="24">
        <f t="shared" si="0"/>
        <v>6</v>
      </c>
      <c r="AB28" s="16">
        <v>20</v>
      </c>
      <c r="AC28" s="59">
        <f t="shared" si="6"/>
        <v>1</v>
      </c>
      <c r="AD28" s="16" t="s">
        <v>211</v>
      </c>
      <c r="AE28" s="16" t="s">
        <v>210</v>
      </c>
      <c r="AF28" s="24">
        <f t="shared" si="1"/>
        <v>19</v>
      </c>
      <c r="AG28" s="16">
        <v>19</v>
      </c>
      <c r="AH28" s="59">
        <f t="shared" si="9"/>
        <v>1</v>
      </c>
      <c r="AI28" s="16" t="s">
        <v>212</v>
      </c>
      <c r="AJ28" s="16" t="s">
        <v>213</v>
      </c>
      <c r="AK28" s="24">
        <f t="shared" si="2"/>
        <v>19</v>
      </c>
      <c r="AL28" s="16">
        <v>30</v>
      </c>
      <c r="AM28" s="59">
        <f t="shared" si="7"/>
        <v>1</v>
      </c>
      <c r="AN28" s="16" t="s">
        <v>214</v>
      </c>
      <c r="AO28" s="16" t="s">
        <v>213</v>
      </c>
      <c r="AP28" s="17">
        <f t="shared" si="3"/>
        <v>50</v>
      </c>
      <c r="AQ28" s="32">
        <f>SUM(W28,AB28,AG28,AL28)</f>
        <v>76</v>
      </c>
      <c r="AR28" s="66">
        <f t="shared" si="8"/>
        <v>1</v>
      </c>
      <c r="AS28" s="96" t="s">
        <v>73</v>
      </c>
    </row>
    <row r="29" spans="1:45" s="25" customFormat="1" ht="409.6">
      <c r="A29" s="17">
        <v>4</v>
      </c>
      <c r="B29" s="16" t="s">
        <v>52</v>
      </c>
      <c r="C29" s="16" t="s">
        <v>155</v>
      </c>
      <c r="D29" s="21" t="s">
        <v>215</v>
      </c>
      <c r="E29" s="16" t="s">
        <v>216</v>
      </c>
      <c r="F29" s="16" t="s">
        <v>116</v>
      </c>
      <c r="G29" s="16" t="s">
        <v>217</v>
      </c>
      <c r="H29" s="16" t="s">
        <v>218</v>
      </c>
      <c r="I29" s="16" t="s">
        <v>59</v>
      </c>
      <c r="J29" s="16" t="s">
        <v>160</v>
      </c>
      <c r="K29" s="16" t="s">
        <v>206</v>
      </c>
      <c r="L29" s="16">
        <v>14</v>
      </c>
      <c r="M29" s="16">
        <v>14</v>
      </c>
      <c r="N29" s="16">
        <v>46</v>
      </c>
      <c r="O29" s="16">
        <v>46</v>
      </c>
      <c r="P29" s="16">
        <f t="shared" si="10"/>
        <v>120</v>
      </c>
      <c r="Q29" s="16" t="s">
        <v>79</v>
      </c>
      <c r="R29" s="16" t="s">
        <v>219</v>
      </c>
      <c r="S29" s="16" t="s">
        <v>208</v>
      </c>
      <c r="T29" s="16" t="s">
        <v>164</v>
      </c>
      <c r="U29" s="30" t="s">
        <v>151</v>
      </c>
      <c r="V29" s="73">
        <f t="shared" si="4"/>
        <v>14</v>
      </c>
      <c r="W29" s="17">
        <v>59</v>
      </c>
      <c r="X29" s="66">
        <f t="shared" si="5"/>
        <v>1</v>
      </c>
      <c r="Y29" s="61" t="s">
        <v>220</v>
      </c>
      <c r="Z29" s="16" t="s">
        <v>210</v>
      </c>
      <c r="AA29" s="24">
        <f t="shared" si="0"/>
        <v>14</v>
      </c>
      <c r="AB29" s="16">
        <v>33</v>
      </c>
      <c r="AC29" s="59">
        <f t="shared" si="6"/>
        <v>1</v>
      </c>
      <c r="AD29" s="16" t="s">
        <v>221</v>
      </c>
      <c r="AE29" s="16" t="s">
        <v>210</v>
      </c>
      <c r="AF29" s="24">
        <f t="shared" si="1"/>
        <v>46</v>
      </c>
      <c r="AG29" s="16">
        <v>46</v>
      </c>
      <c r="AH29" s="59">
        <f t="shared" si="9"/>
        <v>1</v>
      </c>
      <c r="AI29" s="16" t="s">
        <v>222</v>
      </c>
      <c r="AJ29" s="16" t="s">
        <v>213</v>
      </c>
      <c r="AK29" s="24">
        <f t="shared" si="2"/>
        <v>46</v>
      </c>
      <c r="AL29" s="16">
        <v>44</v>
      </c>
      <c r="AM29" s="59">
        <f t="shared" si="7"/>
        <v>0.95652173913043481</v>
      </c>
      <c r="AN29" s="16" t="s">
        <v>223</v>
      </c>
      <c r="AO29" s="16" t="s">
        <v>213</v>
      </c>
      <c r="AP29" s="17">
        <f t="shared" si="3"/>
        <v>120</v>
      </c>
      <c r="AQ29" s="32">
        <f t="shared" si="11"/>
        <v>182</v>
      </c>
      <c r="AR29" s="66">
        <f t="shared" si="8"/>
        <v>1</v>
      </c>
      <c r="AS29" s="96" t="s">
        <v>73</v>
      </c>
    </row>
    <row r="30" spans="1:45" s="25" customFormat="1" ht="382.5">
      <c r="A30" s="17">
        <v>4</v>
      </c>
      <c r="B30" s="16" t="s">
        <v>52</v>
      </c>
      <c r="C30" s="16" t="s">
        <v>155</v>
      </c>
      <c r="D30" s="21" t="s">
        <v>224</v>
      </c>
      <c r="E30" s="16" t="s">
        <v>225</v>
      </c>
      <c r="F30" s="16" t="s">
        <v>116</v>
      </c>
      <c r="G30" s="16" t="s">
        <v>226</v>
      </c>
      <c r="H30" s="16" t="s">
        <v>227</v>
      </c>
      <c r="I30" s="16" t="s">
        <v>59</v>
      </c>
      <c r="J30" s="16" t="s">
        <v>160</v>
      </c>
      <c r="K30" s="16" t="s">
        <v>206</v>
      </c>
      <c r="L30" s="16">
        <v>10</v>
      </c>
      <c r="M30" s="16">
        <v>24</v>
      </c>
      <c r="N30" s="16">
        <v>24</v>
      </c>
      <c r="O30" s="16">
        <v>15</v>
      </c>
      <c r="P30" s="16">
        <f t="shared" si="10"/>
        <v>73</v>
      </c>
      <c r="Q30" s="16" t="s">
        <v>79</v>
      </c>
      <c r="R30" s="16" t="s">
        <v>228</v>
      </c>
      <c r="S30" s="16" t="s">
        <v>208</v>
      </c>
      <c r="T30" s="16" t="s">
        <v>164</v>
      </c>
      <c r="U30" s="30" t="s">
        <v>151</v>
      </c>
      <c r="V30" s="73">
        <f t="shared" si="4"/>
        <v>10</v>
      </c>
      <c r="W30" s="17">
        <v>23</v>
      </c>
      <c r="X30" s="66">
        <f t="shared" si="5"/>
        <v>1</v>
      </c>
      <c r="Y30" s="61" t="s">
        <v>229</v>
      </c>
      <c r="Z30" s="16" t="s">
        <v>210</v>
      </c>
      <c r="AA30" s="24">
        <f t="shared" si="0"/>
        <v>24</v>
      </c>
      <c r="AB30" s="16">
        <v>24</v>
      </c>
      <c r="AC30" s="59">
        <f t="shared" si="6"/>
        <v>1</v>
      </c>
      <c r="AD30" s="16" t="s">
        <v>229</v>
      </c>
      <c r="AE30" s="16" t="s">
        <v>210</v>
      </c>
      <c r="AF30" s="24">
        <f t="shared" si="1"/>
        <v>24</v>
      </c>
      <c r="AG30" s="16">
        <v>18</v>
      </c>
      <c r="AH30" s="59">
        <f t="shared" si="9"/>
        <v>0.75</v>
      </c>
      <c r="AI30" s="16" t="s">
        <v>230</v>
      </c>
      <c r="AJ30" s="16" t="s">
        <v>213</v>
      </c>
      <c r="AK30" s="24">
        <f t="shared" si="2"/>
        <v>15</v>
      </c>
      <c r="AL30" s="16">
        <v>18</v>
      </c>
      <c r="AM30" s="59">
        <f t="shared" si="7"/>
        <v>1</v>
      </c>
      <c r="AN30" s="16" t="s">
        <v>231</v>
      </c>
      <c r="AO30" s="16" t="s">
        <v>213</v>
      </c>
      <c r="AP30" s="17">
        <f t="shared" si="3"/>
        <v>73</v>
      </c>
      <c r="AQ30" s="32">
        <f t="shared" si="11"/>
        <v>83</v>
      </c>
      <c r="AR30" s="66">
        <f t="shared" si="8"/>
        <v>1</v>
      </c>
      <c r="AS30" s="96" t="s">
        <v>73</v>
      </c>
    </row>
    <row r="31" spans="1:45" s="5" customFormat="1" ht="15.75">
      <c r="A31" s="10"/>
      <c r="B31" s="10"/>
      <c r="C31" s="10"/>
      <c r="D31" s="10"/>
      <c r="E31" s="13" t="s">
        <v>232</v>
      </c>
      <c r="F31" s="10"/>
      <c r="G31" s="10"/>
      <c r="H31" s="10"/>
      <c r="I31" s="10"/>
      <c r="J31" s="10"/>
      <c r="K31" s="10"/>
      <c r="L31" s="14"/>
      <c r="M31" s="14"/>
      <c r="N31" s="14"/>
      <c r="O31" s="14"/>
      <c r="P31" s="14"/>
      <c r="Q31" s="10"/>
      <c r="R31" s="10"/>
      <c r="S31" s="10"/>
      <c r="T31" s="10"/>
      <c r="U31" s="10"/>
      <c r="V31" s="67"/>
      <c r="W31" s="67"/>
      <c r="X31" s="72">
        <f>AVERAGE(X15:X30)*80%</f>
        <v>0.69112516293475001</v>
      </c>
      <c r="Y31" s="14"/>
      <c r="Z31" s="14"/>
      <c r="AA31" s="14"/>
      <c r="AB31" s="14"/>
      <c r="AC31" s="78">
        <f>AVERAGE(AC15:AC30)*80%</f>
        <v>0.51766479925303466</v>
      </c>
      <c r="AD31" s="14"/>
      <c r="AE31" s="14"/>
      <c r="AF31" s="14"/>
      <c r="AG31" s="14"/>
      <c r="AH31" s="90">
        <f>AVERAGE(AH15:AH30)*80%</f>
        <v>0.6392070705217926</v>
      </c>
      <c r="AI31" s="14"/>
      <c r="AJ31" s="14"/>
      <c r="AK31" s="14"/>
      <c r="AL31" s="14"/>
      <c r="AM31" s="90">
        <f>AVERAGE(AM15:AM30)*80%</f>
        <v>0.77138943631549617</v>
      </c>
      <c r="AN31" s="10"/>
      <c r="AO31" s="10"/>
      <c r="AP31" s="67"/>
      <c r="AQ31" s="67"/>
      <c r="AR31" s="72">
        <f>AVERAGE(AR15:AR30)*80%</f>
        <v>0.71755159842428573</v>
      </c>
      <c r="AS31" s="10"/>
    </row>
    <row r="32" spans="1:45" s="50" customFormat="1" ht="366">
      <c r="A32" s="31">
        <v>7</v>
      </c>
      <c r="B32" s="22" t="s">
        <v>233</v>
      </c>
      <c r="C32" s="22" t="s">
        <v>234</v>
      </c>
      <c r="D32" s="37" t="s">
        <v>235</v>
      </c>
      <c r="E32" s="38" t="s">
        <v>236</v>
      </c>
      <c r="F32" s="38" t="s">
        <v>237</v>
      </c>
      <c r="G32" s="38" t="s">
        <v>238</v>
      </c>
      <c r="H32" s="38" t="s">
        <v>239</v>
      </c>
      <c r="I32" s="39" t="s">
        <v>240</v>
      </c>
      <c r="J32" s="38" t="s">
        <v>241</v>
      </c>
      <c r="K32" s="38" t="s">
        <v>242</v>
      </c>
      <c r="L32" s="40" t="s">
        <v>67</v>
      </c>
      <c r="M32" s="41">
        <v>0.8</v>
      </c>
      <c r="N32" s="40" t="s">
        <v>67</v>
      </c>
      <c r="O32" s="42">
        <v>0.8</v>
      </c>
      <c r="P32" s="42">
        <v>0.8</v>
      </c>
      <c r="Q32" s="43" t="s">
        <v>243</v>
      </c>
      <c r="R32" s="43" t="s">
        <v>244</v>
      </c>
      <c r="S32" s="38" t="s">
        <v>245</v>
      </c>
      <c r="T32" s="38" t="s">
        <v>246</v>
      </c>
      <c r="U32" s="44" t="s">
        <v>247</v>
      </c>
      <c r="V32" s="74" t="s">
        <v>67</v>
      </c>
      <c r="W32" s="31" t="s">
        <v>67</v>
      </c>
      <c r="X32" s="31" t="s">
        <v>67</v>
      </c>
      <c r="Y32" s="55" t="s">
        <v>68</v>
      </c>
      <c r="Z32" s="31" t="s">
        <v>67</v>
      </c>
      <c r="AA32" s="46">
        <f>M32</f>
        <v>0.8</v>
      </c>
      <c r="AB32" s="47">
        <v>0.88</v>
      </c>
      <c r="AC32" s="48">
        <f t="shared" si="6"/>
        <v>1</v>
      </c>
      <c r="AD32" s="22" t="s">
        <v>248</v>
      </c>
      <c r="AE32" s="22" t="s">
        <v>249</v>
      </c>
      <c r="AF32" s="45" t="s">
        <v>67</v>
      </c>
      <c r="AG32" s="22" t="s">
        <v>67</v>
      </c>
      <c r="AH32" s="22" t="s">
        <v>67</v>
      </c>
      <c r="AI32" s="22" t="s">
        <v>67</v>
      </c>
      <c r="AJ32" s="22" t="s">
        <v>67</v>
      </c>
      <c r="AK32" s="46">
        <f>O32</f>
        <v>0.8</v>
      </c>
      <c r="AL32" s="49">
        <v>0.98</v>
      </c>
      <c r="AM32" s="48">
        <f t="shared" si="7"/>
        <v>1</v>
      </c>
      <c r="AN32" s="22" t="s">
        <v>250</v>
      </c>
      <c r="AO32" s="43" t="s">
        <v>244</v>
      </c>
      <c r="AP32" s="58">
        <f>P32</f>
        <v>0.8</v>
      </c>
      <c r="AQ32" s="81">
        <f>AVERAGE(AB32,AL32)</f>
        <v>0.92999999999999994</v>
      </c>
      <c r="AR32" s="48">
        <f t="shared" si="8"/>
        <v>1</v>
      </c>
      <c r="AS32" s="55" t="s">
        <v>251</v>
      </c>
    </row>
    <row r="33" spans="1:46" s="50" customFormat="1" ht="133.5">
      <c r="A33" s="31">
        <v>7</v>
      </c>
      <c r="B33" s="22" t="s">
        <v>233</v>
      </c>
      <c r="C33" s="22" t="s">
        <v>234</v>
      </c>
      <c r="D33" s="51" t="s">
        <v>252</v>
      </c>
      <c r="E33" s="43" t="s">
        <v>253</v>
      </c>
      <c r="F33" s="43" t="s">
        <v>237</v>
      </c>
      <c r="G33" s="43" t="s">
        <v>254</v>
      </c>
      <c r="H33" s="43" t="s">
        <v>255</v>
      </c>
      <c r="I33" s="43" t="s">
        <v>256</v>
      </c>
      <c r="J33" s="43" t="s">
        <v>241</v>
      </c>
      <c r="K33" s="43" t="s">
        <v>257</v>
      </c>
      <c r="L33" s="52">
        <v>1</v>
      </c>
      <c r="M33" s="52">
        <v>1</v>
      </c>
      <c r="N33" s="52">
        <v>1</v>
      </c>
      <c r="O33" s="53">
        <v>1</v>
      </c>
      <c r="P33" s="53">
        <v>1</v>
      </c>
      <c r="Q33" s="43" t="s">
        <v>243</v>
      </c>
      <c r="R33" s="43" t="s">
        <v>258</v>
      </c>
      <c r="S33" s="43" t="s">
        <v>259</v>
      </c>
      <c r="T33" s="38" t="s">
        <v>246</v>
      </c>
      <c r="U33" s="44" t="s">
        <v>260</v>
      </c>
      <c r="V33" s="75">
        <v>1</v>
      </c>
      <c r="W33" s="76">
        <v>1</v>
      </c>
      <c r="X33" s="48">
        <f t="shared" ref="X33:X38" si="12">IF(W33/V33&gt;100%,100%,W33/V33)</f>
        <v>1</v>
      </c>
      <c r="Y33" s="22" t="s">
        <v>261</v>
      </c>
      <c r="Z33" s="22" t="s">
        <v>262</v>
      </c>
      <c r="AA33" s="46">
        <f t="shared" ref="AA33:AA38" si="13">M33</f>
        <v>1</v>
      </c>
      <c r="AB33" s="49">
        <v>1</v>
      </c>
      <c r="AC33" s="48">
        <f t="shared" si="6"/>
        <v>1</v>
      </c>
      <c r="AD33" s="22" t="s">
        <v>263</v>
      </c>
      <c r="AE33" s="22" t="s">
        <v>262</v>
      </c>
      <c r="AF33" s="46">
        <f>N33</f>
        <v>1</v>
      </c>
      <c r="AG33" s="49">
        <v>1</v>
      </c>
      <c r="AH33" s="48">
        <f t="shared" ref="AH33:AH35" si="14">IF(AG33/AF33&gt;100%,100%,AG33/AF33)</f>
        <v>1</v>
      </c>
      <c r="AI33" s="22" t="s">
        <v>264</v>
      </c>
      <c r="AJ33" s="22" t="s">
        <v>265</v>
      </c>
      <c r="AK33" s="46">
        <f t="shared" ref="AK33:AK38" si="15">O33</f>
        <v>1</v>
      </c>
      <c r="AL33" s="49">
        <v>1</v>
      </c>
      <c r="AM33" s="48">
        <f t="shared" si="7"/>
        <v>1</v>
      </c>
      <c r="AN33" s="22" t="s">
        <v>263</v>
      </c>
      <c r="AO33" s="22" t="s">
        <v>266</v>
      </c>
      <c r="AP33" s="58">
        <f t="shared" ref="AP33:AP38" si="16">P33</f>
        <v>1</v>
      </c>
      <c r="AQ33" s="81">
        <f>AVERAGE(W33,AB33,AG33,AL33)</f>
        <v>1</v>
      </c>
      <c r="AR33" s="48">
        <f t="shared" si="8"/>
        <v>1</v>
      </c>
      <c r="AS33" s="55" t="s">
        <v>251</v>
      </c>
    </row>
    <row r="34" spans="1:46" s="50" customFormat="1" ht="182.25">
      <c r="A34" s="31">
        <v>7</v>
      </c>
      <c r="B34" s="22" t="s">
        <v>233</v>
      </c>
      <c r="C34" s="22" t="s">
        <v>267</v>
      </c>
      <c r="D34" s="51" t="s">
        <v>268</v>
      </c>
      <c r="E34" s="43" t="s">
        <v>269</v>
      </c>
      <c r="F34" s="43" t="s">
        <v>237</v>
      </c>
      <c r="G34" s="43" t="s">
        <v>270</v>
      </c>
      <c r="H34" s="43" t="s">
        <v>271</v>
      </c>
      <c r="I34" s="43" t="s">
        <v>256</v>
      </c>
      <c r="J34" s="43" t="s">
        <v>241</v>
      </c>
      <c r="K34" s="43" t="s">
        <v>272</v>
      </c>
      <c r="L34" s="40" t="s">
        <v>67</v>
      </c>
      <c r="M34" s="41">
        <v>1</v>
      </c>
      <c r="N34" s="41">
        <v>1</v>
      </c>
      <c r="O34" s="42">
        <v>1</v>
      </c>
      <c r="P34" s="42">
        <v>1</v>
      </c>
      <c r="Q34" s="43" t="s">
        <v>243</v>
      </c>
      <c r="R34" s="43" t="s">
        <v>273</v>
      </c>
      <c r="S34" s="43" t="s">
        <v>274</v>
      </c>
      <c r="T34" s="38" t="s">
        <v>246</v>
      </c>
      <c r="U34" s="44" t="s">
        <v>275</v>
      </c>
      <c r="V34" s="75" t="s">
        <v>67</v>
      </c>
      <c r="W34" s="31" t="s">
        <v>67</v>
      </c>
      <c r="X34" s="31" t="s">
        <v>67</v>
      </c>
      <c r="Y34" s="55" t="s">
        <v>68</v>
      </c>
      <c r="Z34" s="22" t="s">
        <v>67</v>
      </c>
      <c r="AA34" s="46">
        <f t="shared" si="13"/>
        <v>1</v>
      </c>
      <c r="AB34" s="84">
        <v>1</v>
      </c>
      <c r="AC34" s="82">
        <f t="shared" si="6"/>
        <v>1</v>
      </c>
      <c r="AD34" s="23" t="s">
        <v>276</v>
      </c>
      <c r="AE34" s="22" t="s">
        <v>277</v>
      </c>
      <c r="AF34" s="46">
        <f t="shared" ref="AF34:AF35" si="17">N34</f>
        <v>1</v>
      </c>
      <c r="AG34" s="49">
        <v>1</v>
      </c>
      <c r="AH34" s="48">
        <f t="shared" si="14"/>
        <v>1</v>
      </c>
      <c r="AI34" s="22" t="s">
        <v>278</v>
      </c>
      <c r="AJ34" s="22" t="s">
        <v>279</v>
      </c>
      <c r="AK34" s="46">
        <f t="shared" si="15"/>
        <v>1</v>
      </c>
      <c r="AL34" s="49">
        <v>1</v>
      </c>
      <c r="AM34" s="48">
        <f t="shared" si="7"/>
        <v>1</v>
      </c>
      <c r="AN34" s="43" t="s">
        <v>273</v>
      </c>
      <c r="AO34" s="22" t="s">
        <v>280</v>
      </c>
      <c r="AP34" s="58">
        <f t="shared" si="16"/>
        <v>1</v>
      </c>
      <c r="AQ34" s="81">
        <f>AVERAGE(AB34,AG34,AL34)</f>
        <v>1</v>
      </c>
      <c r="AR34" s="48">
        <f t="shared" si="8"/>
        <v>1</v>
      </c>
      <c r="AS34" s="55" t="s">
        <v>251</v>
      </c>
      <c r="AT34" s="94"/>
    </row>
    <row r="35" spans="1:46" s="50" customFormat="1" ht="133.5">
      <c r="A35" s="31">
        <v>7</v>
      </c>
      <c r="B35" s="22" t="s">
        <v>233</v>
      </c>
      <c r="C35" s="22" t="s">
        <v>234</v>
      </c>
      <c r="D35" s="51" t="s">
        <v>281</v>
      </c>
      <c r="E35" s="43" t="s">
        <v>282</v>
      </c>
      <c r="F35" s="43" t="s">
        <v>237</v>
      </c>
      <c r="G35" s="43" t="s">
        <v>283</v>
      </c>
      <c r="H35" s="43" t="s">
        <v>284</v>
      </c>
      <c r="I35" s="43" t="s">
        <v>256</v>
      </c>
      <c r="J35" s="43" t="s">
        <v>119</v>
      </c>
      <c r="K35" s="43" t="s">
        <v>283</v>
      </c>
      <c r="L35" s="41">
        <v>1</v>
      </c>
      <c r="M35" s="40" t="s">
        <v>67</v>
      </c>
      <c r="N35" s="41">
        <v>1</v>
      </c>
      <c r="O35" s="42" t="s">
        <v>67</v>
      </c>
      <c r="P35" s="42">
        <v>1</v>
      </c>
      <c r="Q35" s="43" t="s">
        <v>79</v>
      </c>
      <c r="R35" s="43" t="s">
        <v>285</v>
      </c>
      <c r="S35" s="43" t="s">
        <v>285</v>
      </c>
      <c r="T35" s="38" t="s">
        <v>246</v>
      </c>
      <c r="U35" s="44" t="s">
        <v>260</v>
      </c>
      <c r="V35" s="75">
        <v>1</v>
      </c>
      <c r="W35" s="92">
        <v>1</v>
      </c>
      <c r="X35" s="48">
        <f t="shared" si="12"/>
        <v>1</v>
      </c>
      <c r="Y35" s="22" t="s">
        <v>286</v>
      </c>
      <c r="Z35" s="22" t="s">
        <v>287</v>
      </c>
      <c r="AA35" s="46" t="str">
        <f t="shared" si="13"/>
        <v>No programada</v>
      </c>
      <c r="AB35" s="49" t="s">
        <v>69</v>
      </c>
      <c r="AC35" s="48" t="s">
        <v>69</v>
      </c>
      <c r="AD35" s="22" t="s">
        <v>71</v>
      </c>
      <c r="AE35" s="22" t="s">
        <v>69</v>
      </c>
      <c r="AF35" s="46">
        <f t="shared" si="17"/>
        <v>1</v>
      </c>
      <c r="AG35" s="49">
        <v>1</v>
      </c>
      <c r="AH35" s="48">
        <f t="shared" si="14"/>
        <v>1</v>
      </c>
      <c r="AI35" s="22" t="s">
        <v>288</v>
      </c>
      <c r="AJ35" s="22" t="s">
        <v>289</v>
      </c>
      <c r="AK35" s="46">
        <v>0</v>
      </c>
      <c r="AL35" s="26" t="s">
        <v>67</v>
      </c>
      <c r="AM35" s="26" t="s">
        <v>67</v>
      </c>
      <c r="AN35" s="26" t="s">
        <v>67</v>
      </c>
      <c r="AO35" s="26" t="s">
        <v>67</v>
      </c>
      <c r="AP35" s="58">
        <f t="shared" si="16"/>
        <v>1</v>
      </c>
      <c r="AQ35" s="81">
        <f t="shared" ref="AQ35:AQ36" si="18">AVERAGE(AB35,AG35,AL35)</f>
        <v>1</v>
      </c>
      <c r="AR35" s="48">
        <f t="shared" si="8"/>
        <v>1</v>
      </c>
      <c r="AS35" s="55" t="s">
        <v>251</v>
      </c>
      <c r="AT35" s="94"/>
    </row>
    <row r="36" spans="1:46" s="50" customFormat="1" ht="133.5">
      <c r="A36" s="31">
        <v>7</v>
      </c>
      <c r="B36" s="22" t="s">
        <v>233</v>
      </c>
      <c r="C36" s="22" t="s">
        <v>234</v>
      </c>
      <c r="D36" s="51" t="s">
        <v>290</v>
      </c>
      <c r="E36" s="22" t="s">
        <v>291</v>
      </c>
      <c r="F36" s="22" t="s">
        <v>237</v>
      </c>
      <c r="G36" s="22" t="s">
        <v>292</v>
      </c>
      <c r="H36" s="22" t="s">
        <v>293</v>
      </c>
      <c r="I36" s="22" t="s">
        <v>122</v>
      </c>
      <c r="J36" s="23" t="s">
        <v>160</v>
      </c>
      <c r="K36" s="22" t="s">
        <v>292</v>
      </c>
      <c r="L36" s="54">
        <v>0</v>
      </c>
      <c r="M36" s="54">
        <v>1</v>
      </c>
      <c r="N36" s="54">
        <v>0</v>
      </c>
      <c r="O36" s="54">
        <v>1</v>
      </c>
      <c r="P36" s="54">
        <v>2</v>
      </c>
      <c r="Q36" s="22" t="s">
        <v>79</v>
      </c>
      <c r="R36" s="55" t="s">
        <v>285</v>
      </c>
      <c r="S36" s="55" t="s">
        <v>285</v>
      </c>
      <c r="T36" s="22" t="s">
        <v>294</v>
      </c>
      <c r="U36" s="56" t="s">
        <v>67</v>
      </c>
      <c r="V36" s="74" t="s">
        <v>67</v>
      </c>
      <c r="W36" s="74" t="s">
        <v>67</v>
      </c>
      <c r="X36" s="74" t="s">
        <v>67</v>
      </c>
      <c r="Y36" s="22" t="s">
        <v>68</v>
      </c>
      <c r="Z36" s="22" t="s">
        <v>67</v>
      </c>
      <c r="AA36" s="57">
        <f t="shared" si="13"/>
        <v>1</v>
      </c>
      <c r="AB36" s="93">
        <v>1</v>
      </c>
      <c r="AC36" s="82">
        <f t="shared" si="6"/>
        <v>1</v>
      </c>
      <c r="AD36" s="23" t="s">
        <v>295</v>
      </c>
      <c r="AE36" s="85" t="s">
        <v>296</v>
      </c>
      <c r="AF36" s="56" t="s">
        <v>67</v>
      </c>
      <c r="AG36" s="56" t="s">
        <v>67</v>
      </c>
      <c r="AH36" s="56" t="s">
        <v>67</v>
      </c>
      <c r="AI36" s="56" t="s">
        <v>67</v>
      </c>
      <c r="AJ36" s="57" t="s">
        <v>69</v>
      </c>
      <c r="AK36" s="57">
        <v>1</v>
      </c>
      <c r="AL36" s="57">
        <v>1</v>
      </c>
      <c r="AM36" s="48">
        <f t="shared" si="7"/>
        <v>1</v>
      </c>
      <c r="AN36" s="22" t="s">
        <v>297</v>
      </c>
      <c r="AO36" s="56" t="s">
        <v>298</v>
      </c>
      <c r="AP36" s="68">
        <f t="shared" si="16"/>
        <v>2</v>
      </c>
      <c r="AQ36" s="81">
        <f>AVERAGE(AB36,AL36)</f>
        <v>1</v>
      </c>
      <c r="AR36" s="48">
        <v>1</v>
      </c>
      <c r="AS36" s="55" t="s">
        <v>251</v>
      </c>
      <c r="AT36" s="94"/>
    </row>
    <row r="37" spans="1:46" s="50" customFormat="1" ht="150">
      <c r="A37" s="31">
        <v>5</v>
      </c>
      <c r="B37" s="22" t="s">
        <v>299</v>
      </c>
      <c r="C37" s="22" t="s">
        <v>300</v>
      </c>
      <c r="D37" s="51" t="s">
        <v>301</v>
      </c>
      <c r="E37" s="43" t="s">
        <v>302</v>
      </c>
      <c r="F37" s="43" t="s">
        <v>237</v>
      </c>
      <c r="G37" s="43" t="s">
        <v>303</v>
      </c>
      <c r="H37" s="43" t="s">
        <v>304</v>
      </c>
      <c r="I37" s="43" t="s">
        <v>305</v>
      </c>
      <c r="J37" s="43" t="s">
        <v>160</v>
      </c>
      <c r="K37" s="43" t="s">
        <v>306</v>
      </c>
      <c r="L37" s="41">
        <v>1</v>
      </c>
      <c r="M37" s="41">
        <v>0</v>
      </c>
      <c r="N37" s="41">
        <v>0</v>
      </c>
      <c r="O37" s="42">
        <v>0</v>
      </c>
      <c r="P37" s="42">
        <v>1</v>
      </c>
      <c r="Q37" s="43" t="s">
        <v>79</v>
      </c>
      <c r="R37" s="43" t="s">
        <v>307</v>
      </c>
      <c r="S37" s="43" t="s">
        <v>308</v>
      </c>
      <c r="T37" s="38" t="s">
        <v>151</v>
      </c>
      <c r="U37" s="44" t="s">
        <v>309</v>
      </c>
      <c r="V37" s="58">
        <v>1</v>
      </c>
      <c r="W37" s="58">
        <v>1</v>
      </c>
      <c r="X37" s="48">
        <f t="shared" si="12"/>
        <v>1</v>
      </c>
      <c r="Y37" s="22" t="s">
        <v>310</v>
      </c>
      <c r="Z37" s="22" t="s">
        <v>311</v>
      </c>
      <c r="AA37" s="26" t="s">
        <v>67</v>
      </c>
      <c r="AB37" s="26" t="s">
        <v>67</v>
      </c>
      <c r="AC37" s="26" t="s">
        <v>67</v>
      </c>
      <c r="AD37" s="26" t="s">
        <v>67</v>
      </c>
      <c r="AE37" s="26" t="s">
        <v>67</v>
      </c>
      <c r="AF37" s="26" t="s">
        <v>67</v>
      </c>
      <c r="AG37" s="26" t="s">
        <v>67</v>
      </c>
      <c r="AH37" s="26" t="s">
        <v>67</v>
      </c>
      <c r="AI37" s="26" t="s">
        <v>67</v>
      </c>
      <c r="AJ37" s="26" t="s">
        <v>67</v>
      </c>
      <c r="AK37" s="26" t="s">
        <v>67</v>
      </c>
      <c r="AL37" s="26" t="s">
        <v>67</v>
      </c>
      <c r="AM37" s="26" t="s">
        <v>67</v>
      </c>
      <c r="AN37" s="26" t="s">
        <v>67</v>
      </c>
      <c r="AO37" s="26" t="s">
        <v>67</v>
      </c>
      <c r="AP37" s="58">
        <f t="shared" si="16"/>
        <v>1</v>
      </c>
      <c r="AQ37" s="81">
        <v>1</v>
      </c>
      <c r="AR37" s="82">
        <f t="shared" si="8"/>
        <v>1</v>
      </c>
      <c r="AS37" s="55" t="s">
        <v>251</v>
      </c>
      <c r="AT37" s="94"/>
    </row>
    <row r="38" spans="1:46" s="50" customFormat="1" ht="166.5">
      <c r="A38" s="31">
        <v>5</v>
      </c>
      <c r="B38" s="22" t="s">
        <v>299</v>
      </c>
      <c r="C38" s="22" t="s">
        <v>300</v>
      </c>
      <c r="D38" s="51" t="s">
        <v>312</v>
      </c>
      <c r="E38" s="43" t="s">
        <v>313</v>
      </c>
      <c r="F38" s="43" t="s">
        <v>237</v>
      </c>
      <c r="G38" s="43" t="s">
        <v>314</v>
      </c>
      <c r="H38" s="43" t="s">
        <v>315</v>
      </c>
      <c r="I38" s="43" t="s">
        <v>122</v>
      </c>
      <c r="J38" s="43" t="s">
        <v>119</v>
      </c>
      <c r="K38" s="43" t="s">
        <v>316</v>
      </c>
      <c r="L38" s="41">
        <v>1</v>
      </c>
      <c r="M38" s="41">
        <v>1</v>
      </c>
      <c r="N38" s="41">
        <v>1</v>
      </c>
      <c r="O38" s="41">
        <v>1</v>
      </c>
      <c r="P38" s="41">
        <v>1</v>
      </c>
      <c r="Q38" s="43" t="s">
        <v>317</v>
      </c>
      <c r="R38" s="43" t="s">
        <v>318</v>
      </c>
      <c r="S38" s="43" t="s">
        <v>308</v>
      </c>
      <c r="T38" s="38" t="s">
        <v>151</v>
      </c>
      <c r="U38" s="44" t="s">
        <v>309</v>
      </c>
      <c r="V38" s="58">
        <v>1</v>
      </c>
      <c r="W38" s="48">
        <v>0.63639999999999997</v>
      </c>
      <c r="X38" s="48">
        <f t="shared" si="12"/>
        <v>0.63639999999999997</v>
      </c>
      <c r="Y38" s="22" t="s">
        <v>319</v>
      </c>
      <c r="Z38" s="22" t="s">
        <v>311</v>
      </c>
      <c r="AA38" s="46">
        <f t="shared" si="13"/>
        <v>1</v>
      </c>
      <c r="AB38" s="48">
        <v>0.83930000000000005</v>
      </c>
      <c r="AC38" s="48">
        <f t="shared" si="6"/>
        <v>0.83930000000000005</v>
      </c>
      <c r="AD38" s="46" t="s">
        <v>320</v>
      </c>
      <c r="AE38" s="46" t="s">
        <v>321</v>
      </c>
      <c r="AF38" s="46">
        <f t="shared" ref="AF38" si="19">N38</f>
        <v>1</v>
      </c>
      <c r="AG38" s="47">
        <v>0.84</v>
      </c>
      <c r="AH38" s="48">
        <f t="shared" ref="AH38" si="20">IF(AG38/AF38&gt;100%,100%,AG38/AF38)</f>
        <v>0.84</v>
      </c>
      <c r="AI38" s="46" t="s">
        <v>322</v>
      </c>
      <c r="AJ38" s="46" t="s">
        <v>323</v>
      </c>
      <c r="AK38" s="46">
        <f t="shared" si="15"/>
        <v>1</v>
      </c>
      <c r="AL38" s="47">
        <f>62/64</f>
        <v>0.96875</v>
      </c>
      <c r="AM38" s="48">
        <f t="shared" si="7"/>
        <v>0.96875</v>
      </c>
      <c r="AN38" s="46" t="s">
        <v>324</v>
      </c>
      <c r="AO38" s="46" t="s">
        <v>325</v>
      </c>
      <c r="AP38" s="58">
        <f t="shared" si="16"/>
        <v>1</v>
      </c>
      <c r="AQ38" s="81">
        <f>AVERAGE(W38,AB38,AG38,AL38)</f>
        <v>0.82111250000000002</v>
      </c>
      <c r="AR38" s="48">
        <f t="shared" si="8"/>
        <v>0.82111250000000002</v>
      </c>
      <c r="AS38" s="55" t="s">
        <v>326</v>
      </c>
      <c r="AT38" s="94"/>
    </row>
    <row r="39" spans="1:46" s="5" customFormat="1" ht="15.75">
      <c r="A39" s="10"/>
      <c r="B39" s="10"/>
      <c r="C39" s="10"/>
      <c r="D39" s="10"/>
      <c r="E39" s="11" t="s">
        <v>327</v>
      </c>
      <c r="F39" s="11"/>
      <c r="G39" s="11"/>
      <c r="H39" s="11"/>
      <c r="I39" s="11"/>
      <c r="J39" s="11"/>
      <c r="K39" s="11"/>
      <c r="L39" s="12"/>
      <c r="M39" s="12"/>
      <c r="N39" s="12"/>
      <c r="O39" s="12"/>
      <c r="P39" s="12"/>
      <c r="Q39" s="11"/>
      <c r="R39" s="10"/>
      <c r="S39" s="10"/>
      <c r="T39" s="10"/>
      <c r="U39" s="10"/>
      <c r="V39" s="69"/>
      <c r="W39" s="69"/>
      <c r="X39" s="72">
        <f>AVERAGE(X32:X38)*20%</f>
        <v>0.18182000000000001</v>
      </c>
      <c r="Y39" s="10"/>
      <c r="Z39" s="10"/>
      <c r="AA39" s="12"/>
      <c r="AB39" s="12"/>
      <c r="AC39" s="14">
        <f>AVERAGE(AC32:AC38)*20%</f>
        <v>0.19357199999999999</v>
      </c>
      <c r="AD39" s="10"/>
      <c r="AE39" s="10"/>
      <c r="AF39" s="12"/>
      <c r="AG39" s="12"/>
      <c r="AH39" s="90">
        <f>AVERAGE(AH32:AH38)*20%</f>
        <v>0.192</v>
      </c>
      <c r="AI39" s="10"/>
      <c r="AJ39" s="10"/>
      <c r="AK39" s="12"/>
      <c r="AL39" s="12"/>
      <c r="AM39" s="90">
        <f>AVERAGE(AM32:AM38)*20%</f>
        <v>0.19875000000000001</v>
      </c>
      <c r="AN39" s="10"/>
      <c r="AO39" s="10"/>
      <c r="AP39" s="69"/>
      <c r="AQ39" s="69"/>
      <c r="AR39" s="72">
        <f>AVERAGE(AR32:AR38)*20%</f>
        <v>0.19488892857142859</v>
      </c>
      <c r="AS39" s="10"/>
    </row>
    <row r="40" spans="1:46" s="9" customFormat="1" ht="18.75">
      <c r="A40" s="6"/>
      <c r="B40" s="6"/>
      <c r="C40" s="6"/>
      <c r="D40" s="6"/>
      <c r="E40" s="7" t="s">
        <v>328</v>
      </c>
      <c r="F40" s="6"/>
      <c r="G40" s="6"/>
      <c r="H40" s="6"/>
      <c r="I40" s="6"/>
      <c r="J40" s="6"/>
      <c r="K40" s="6"/>
      <c r="L40" s="8"/>
      <c r="M40" s="8"/>
      <c r="N40" s="8"/>
      <c r="O40" s="8"/>
      <c r="P40" s="8"/>
      <c r="Q40" s="6"/>
      <c r="R40" s="6"/>
      <c r="S40" s="6"/>
      <c r="T40" s="6"/>
      <c r="U40" s="6"/>
      <c r="V40" s="70"/>
      <c r="W40" s="70"/>
      <c r="X40" s="77">
        <f>X31+X39</f>
        <v>0.87294516293475</v>
      </c>
      <c r="Y40" s="6"/>
      <c r="Z40" s="6"/>
      <c r="AA40" s="8"/>
      <c r="AB40" s="8"/>
      <c r="AC40" s="79">
        <f>AC31+AC39</f>
        <v>0.71123679925303462</v>
      </c>
      <c r="AD40" s="6"/>
      <c r="AE40" s="6"/>
      <c r="AF40" s="8"/>
      <c r="AG40" s="8"/>
      <c r="AH40" s="91">
        <f>AH31+AH39</f>
        <v>0.83120707052179266</v>
      </c>
      <c r="AI40" s="6"/>
      <c r="AJ40" s="6"/>
      <c r="AK40" s="8"/>
      <c r="AL40" s="8"/>
      <c r="AM40" s="91">
        <f>AM31+AM39</f>
        <v>0.97013943631549615</v>
      </c>
      <c r="AN40" s="6"/>
      <c r="AO40" s="6"/>
      <c r="AP40" s="70"/>
      <c r="AQ40" s="70"/>
      <c r="AR40" s="77">
        <f>AR31+AR39</f>
        <v>0.91244052699571432</v>
      </c>
      <c r="AS40"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10:K10"/>
    <mergeCell ref="R12:U13"/>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F39:F1048576 F15:F31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116</v>
      </c>
    </row>
    <row r="3" spans="1:1">
      <c r="A3" t="s">
        <v>56</v>
      </c>
    </row>
    <row r="4" spans="1:1">
      <c r="A4" t="s">
        <v>237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9FC9A537-6340-403E-AE9D-33BDBA51BF4E}"/>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2025-01-29T19:14:40Z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