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acion 2025/21. Documentos finales para publicación/5. Matriz de riesgos de corrupción/"/>
    </mc:Choice>
  </mc:AlternateContent>
  <xr:revisionPtr revIDLastSave="1311" documentId="8_{FD997014-A3B0-4E75-A462-32BA215DCFBF}" xr6:coauthVersionLast="47" xr6:coauthVersionMax="47" xr10:uidLastSave="{E6881BB7-A974-476F-A49E-832AEFF98E11}"/>
  <bookViews>
    <workbookView xWindow="-120" yWindow="-120" windowWidth="20730" windowHeight="11040" xr2:uid="{00000000-000D-0000-FFFF-FFFF00000000}"/>
  </bookViews>
  <sheets>
    <sheet name="Matriz Riesgos Corrupción" sheetId="1" r:id="rId1"/>
    <sheet name="Hoja1" sheetId="5" state="hidden" r:id="rId2"/>
    <sheet name="Riesgo Corrupción" sheetId="2" r:id="rId3"/>
    <sheet name="Descripción del Control " sheetId="4"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Corrupción'!$A$36:$CC$135</definedName>
    <definedName name="A">#REF!</definedName>
    <definedName name="AA">#REF!</definedName>
    <definedName name="aaaa">#REF!</definedName>
    <definedName name="accion">#REF!</definedName>
    <definedName name="AGENTE">#REF!</definedName>
    <definedName name="_xlnm.Print_Area" localSheetId="0">'Matriz Riesgos Corrupción'!$A$34:$BO$43</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Corrupción'!$34:$36</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Corrupción'!$B$36:$BO$36</definedName>
    <definedName name="Z_795C8354_6623_430F_B16F_866AD45BC174_.wvu.PrintArea" localSheetId="0" hidden="1">'Matriz Riesgos Corrupción'!$A$34:$BO$43</definedName>
    <definedName name="Z_795C8354_6623_430F_B16F_866AD45BC174_.wvu.PrintTitles" localSheetId="0" hidden="1">'Matriz Riesgos Corrupción'!$34:$36</definedName>
    <definedName name="Z_82BC0C9B_70E2_44EC_8408_64CC9B36E280_.wvu.FilterData" localSheetId="0" hidden="1">'Matriz Riesgos Corrupción'!$B$36:$BO$36</definedName>
    <definedName name="Z_82BC0C9B_70E2_44EC_8408_64CC9B36E280_.wvu.PrintArea" localSheetId="0" hidden="1">'Matriz Riesgos Corrupción'!$A$34:$BO$43</definedName>
    <definedName name="Z_82BC0C9B_70E2_44EC_8408_64CC9B36E280_.wvu.PrintTitles" localSheetId="0" hidden="1">'Matriz Riesgos Corrupción'!$34:$36</definedName>
    <definedName name="Z_F8FDF2EC_A9AD_41AC_8138_AA3657B53E6D_.wvu.FilterData" localSheetId="0" hidden="1">'Matriz Riesgos Corrupción'!$B$36:$BO$36</definedName>
    <definedName name="Z_F8FDF2EC_A9AD_41AC_8138_AA3657B53E6D_.wvu.PrintArea" localSheetId="0" hidden="1">'Matriz Riesgos Corrupción'!$A$34:$BO$43</definedName>
    <definedName name="Z_F8FDF2EC_A9AD_41AC_8138_AA3657B53E6D_.wvu.PrintTitles" localSheetId="0" hidden="1">'Matriz Riesgos Corrupción'!$34:$36</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AK160" i="1"/>
  <c r="BO208" i="1" l="1"/>
  <c r="BN208" i="1"/>
  <c r="BM208" i="1"/>
  <c r="BL208" i="1"/>
  <c r="BJ208" i="1"/>
  <c r="BI208" i="1"/>
  <c r="BH208" i="1"/>
  <c r="BG208" i="1"/>
  <c r="BF208" i="1"/>
  <c r="BE208" i="1"/>
  <c r="BA208" i="1"/>
  <c r="AY208" i="1"/>
  <c r="AW208" i="1"/>
  <c r="AU208" i="1"/>
  <c r="AS208" i="1"/>
  <c r="AQ208" i="1"/>
  <c r="AO208" i="1"/>
  <c r="AK208" i="1"/>
  <c r="AJ208" i="1"/>
  <c r="AH208" i="1"/>
  <c r="AH209" i="1"/>
  <c r="AH210" i="1"/>
  <c r="AH211" i="1"/>
  <c r="AH212" i="1"/>
  <c r="AH213" i="1"/>
  <c r="AE208" i="1"/>
  <c r="AL178" i="1"/>
  <c r="AL181" i="1"/>
  <c r="AL208" i="1"/>
  <c r="D208" i="1"/>
  <c r="BB208" i="1" l="1"/>
  <c r="BC208" i="1" s="1"/>
  <c r="BL202" i="1" l="1"/>
  <c r="BE202" i="1"/>
  <c r="BA202" i="1"/>
  <c r="AY202" i="1"/>
  <c r="AW202" i="1"/>
  <c r="AU202" i="1"/>
  <c r="AS202" i="1"/>
  <c r="AQ202" i="1"/>
  <c r="AO202" i="1"/>
  <c r="AL202" i="1"/>
  <c r="AK202" i="1"/>
  <c r="AH203" i="1"/>
  <c r="AH204" i="1"/>
  <c r="AH205" i="1"/>
  <c r="AH206" i="1"/>
  <c r="AH207" i="1"/>
  <c r="AE202" i="1"/>
  <c r="AH202" i="1" s="1"/>
  <c r="AJ202" i="1" s="1"/>
  <c r="D202" i="1"/>
  <c r="BL196" i="1"/>
  <c r="BE196" i="1"/>
  <c r="BA196" i="1"/>
  <c r="AY196" i="1"/>
  <c r="AW196" i="1"/>
  <c r="AU196" i="1"/>
  <c r="AS196" i="1"/>
  <c r="AQ196" i="1"/>
  <c r="AO196" i="1"/>
  <c r="AL196" i="1"/>
  <c r="AK196" i="1"/>
  <c r="AH197" i="1"/>
  <c r="AH198" i="1"/>
  <c r="AH199" i="1"/>
  <c r="AH200" i="1"/>
  <c r="AH201" i="1"/>
  <c r="AE196" i="1"/>
  <c r="AH196" i="1" s="1"/>
  <c r="D196" i="1"/>
  <c r="BL190" i="1"/>
  <c r="BE190" i="1"/>
  <c r="BA190" i="1"/>
  <c r="AY190" i="1"/>
  <c r="AW190" i="1"/>
  <c r="AU190" i="1"/>
  <c r="AS190" i="1"/>
  <c r="AQ190" i="1"/>
  <c r="AO190" i="1"/>
  <c r="AL190" i="1"/>
  <c r="AK190" i="1"/>
  <c r="AH191" i="1"/>
  <c r="AH192" i="1"/>
  <c r="AH193" i="1"/>
  <c r="AH194" i="1"/>
  <c r="AH195" i="1"/>
  <c r="AE190" i="1"/>
  <c r="AH190" i="1" s="1"/>
  <c r="D190" i="1"/>
  <c r="BM202" i="1" l="1"/>
  <c r="BN202" i="1" s="1"/>
  <c r="BO202" i="1" s="1"/>
  <c r="BB202" i="1"/>
  <c r="BC202" i="1" s="1"/>
  <c r="BF202" i="1" s="1"/>
  <c r="BG202" i="1" s="1"/>
  <c r="BH202" i="1" s="1"/>
  <c r="BI202" i="1" s="1"/>
  <c r="BJ202" i="1" s="1"/>
  <c r="AJ196" i="1"/>
  <c r="BM196" i="1"/>
  <c r="BN196" i="1" s="1"/>
  <c r="BO196" i="1" s="1"/>
  <c r="BM190" i="1"/>
  <c r="BN190" i="1" s="1"/>
  <c r="BO190" i="1" s="1"/>
  <c r="AJ190" i="1"/>
  <c r="BB196" i="1"/>
  <c r="BC196" i="1" s="1"/>
  <c r="BF196" i="1" s="1"/>
  <c r="BG196" i="1" s="1"/>
  <c r="BH196" i="1" s="1"/>
  <c r="BI196" i="1" s="1"/>
  <c r="BJ196" i="1" s="1"/>
  <c r="BB190" i="1"/>
  <c r="BC190" i="1" s="1"/>
  <c r="BF190" i="1" s="1"/>
  <c r="BG190" i="1" s="1"/>
  <c r="BH190" i="1" s="1"/>
  <c r="BI190" i="1" s="1"/>
  <c r="BJ190" i="1" s="1"/>
  <c r="BL184" i="1" l="1"/>
  <c r="BE184" i="1"/>
  <c r="BA184" i="1"/>
  <c r="AY184" i="1"/>
  <c r="AW184" i="1"/>
  <c r="AU184" i="1"/>
  <c r="AS184" i="1"/>
  <c r="AQ184" i="1"/>
  <c r="AO184" i="1"/>
  <c r="AL184" i="1"/>
  <c r="AK184" i="1"/>
  <c r="AH185" i="1"/>
  <c r="AH186" i="1"/>
  <c r="AH187" i="1"/>
  <c r="AH188" i="1"/>
  <c r="AH189" i="1"/>
  <c r="AE184" i="1"/>
  <c r="AH184" i="1" s="1"/>
  <c r="D184" i="1"/>
  <c r="D178" i="1"/>
  <c r="BL178" i="1"/>
  <c r="BE181" i="1"/>
  <c r="BE178" i="1"/>
  <c r="AO181" i="1"/>
  <c r="AO178" i="1"/>
  <c r="AY181" i="1"/>
  <c r="AY182" i="1"/>
  <c r="AY178" i="1"/>
  <c r="BA181" i="1"/>
  <c r="BA178" i="1"/>
  <c r="AW181" i="1"/>
  <c r="AW178" i="1"/>
  <c r="AU181" i="1"/>
  <c r="AU178" i="1"/>
  <c r="AS181" i="1"/>
  <c r="AS178" i="1"/>
  <c r="AQ181" i="1"/>
  <c r="AQ178" i="1"/>
  <c r="AK181" i="1"/>
  <c r="AK178" i="1"/>
  <c r="AH179" i="1"/>
  <c r="AH180" i="1"/>
  <c r="AH181" i="1"/>
  <c r="AH182" i="1"/>
  <c r="AH183" i="1"/>
  <c r="AE178" i="1"/>
  <c r="AH178" i="1" s="1"/>
  <c r="BE40" i="1"/>
  <c r="AL37" i="1"/>
  <c r="AK40" i="1"/>
  <c r="D67" i="1"/>
  <c r="AJ184" i="1" l="1"/>
  <c r="BM184" i="1"/>
  <c r="BN184" i="1" s="1"/>
  <c r="BO184" i="1" s="1"/>
  <c r="BB181" i="1"/>
  <c r="BC181" i="1" s="1"/>
  <c r="BF181" i="1" s="1"/>
  <c r="BG181" i="1" s="1"/>
  <c r="BB184" i="1"/>
  <c r="BC184" i="1" s="1"/>
  <c r="BF184" i="1" s="1"/>
  <c r="BG184" i="1" s="1"/>
  <c r="BH184" i="1" s="1"/>
  <c r="BI184" i="1" s="1"/>
  <c r="BJ184" i="1" s="1"/>
  <c r="BM178" i="1"/>
  <c r="BN178" i="1" s="1"/>
  <c r="BO178" i="1" s="1"/>
  <c r="AJ178" i="1"/>
  <c r="BB178" i="1"/>
  <c r="BC178" i="1" s="1"/>
  <c r="BF178" i="1" s="1"/>
  <c r="BG178" i="1" s="1"/>
  <c r="BH178" i="1" s="1"/>
  <c r="BI178" i="1" s="1"/>
  <c r="BJ178" i="1" s="1"/>
  <c r="AK92" i="1"/>
  <c r="AK91" i="1"/>
  <c r="AK93" i="1"/>
  <c r="D85" i="1"/>
  <c r="AG172" i="1"/>
  <c r="AG166" i="1"/>
  <c r="AG160" i="1"/>
  <c r="AG154" i="1"/>
  <c r="AG148" i="1"/>
  <c r="AG142" i="1"/>
  <c r="AG136" i="1"/>
  <c r="AG130" i="1"/>
  <c r="AY172" i="1"/>
  <c r="AW172" i="1"/>
  <c r="AU172" i="1"/>
  <c r="AS172" i="1"/>
  <c r="AQ172" i="1"/>
  <c r="AO172" i="1"/>
  <c r="BE172" i="1"/>
  <c r="BA172" i="1"/>
  <c r="AH177" i="1"/>
  <c r="AH176" i="1"/>
  <c r="AH175" i="1"/>
  <c r="AH174" i="1"/>
  <c r="AH173" i="1"/>
  <c r="AE172" i="1"/>
  <c r="AH172" i="1" s="1"/>
  <c r="AJ172" i="1" s="1"/>
  <c r="D172" i="1"/>
  <c r="BA170" i="1"/>
  <c r="BA168" i="1"/>
  <c r="BA166" i="1"/>
  <c r="AY170" i="1"/>
  <c r="AY168" i="1"/>
  <c r="AY166" i="1"/>
  <c r="AW170" i="1"/>
  <c r="AW168" i="1"/>
  <c r="AW166" i="1"/>
  <c r="AU170" i="1"/>
  <c r="AU168" i="1"/>
  <c r="AU166" i="1"/>
  <c r="AS170" i="1"/>
  <c r="AS168" i="1"/>
  <c r="AS166" i="1"/>
  <c r="AQ170" i="1"/>
  <c r="AQ168" i="1"/>
  <c r="AQ166" i="1"/>
  <c r="AO170" i="1"/>
  <c r="AO168" i="1"/>
  <c r="AO166" i="1"/>
  <c r="BE170" i="1"/>
  <c r="BE168" i="1"/>
  <c r="BE166" i="1"/>
  <c r="AK170" i="1"/>
  <c r="AK168" i="1"/>
  <c r="AK166" i="1"/>
  <c r="AH171" i="1"/>
  <c r="AH170" i="1"/>
  <c r="AH169" i="1"/>
  <c r="AH168" i="1"/>
  <c r="AH167" i="1"/>
  <c r="AE166" i="1"/>
  <c r="AH166" i="1" s="1"/>
  <c r="AJ166" i="1" s="1"/>
  <c r="D166" i="1"/>
  <c r="BB172" i="1" l="1"/>
  <c r="BC172" i="1" s="1"/>
  <c r="BF172" i="1" s="1"/>
  <c r="BG172" i="1" s="1"/>
  <c r="BH172" i="1" s="1"/>
  <c r="BI172" i="1" s="1"/>
  <c r="BJ172" i="1" s="1"/>
  <c r="BK172" i="1" s="1"/>
  <c r="BL172" i="1" s="1"/>
  <c r="BM172" i="1"/>
  <c r="BM166" i="1"/>
  <c r="BB168" i="1"/>
  <c r="BC168" i="1" s="1"/>
  <c r="BF168" i="1" s="1"/>
  <c r="BG168" i="1" s="1"/>
  <c r="BB170" i="1"/>
  <c r="BC170" i="1" s="1"/>
  <c r="BF170" i="1" s="1"/>
  <c r="BG170" i="1" s="1"/>
  <c r="BB166" i="1"/>
  <c r="BC166" i="1" s="1"/>
  <c r="BF166" i="1" s="1"/>
  <c r="BG166" i="1" s="1"/>
  <c r="BN172" i="1" l="1"/>
  <c r="BO172" i="1" s="1"/>
  <c r="BH166" i="1"/>
  <c r="BI166" i="1" s="1"/>
  <c r="BJ166" i="1" s="1"/>
  <c r="BK166" i="1" s="1"/>
  <c r="BL166" i="1" s="1"/>
  <c r="BN166" i="1" s="1"/>
  <c r="BO166" i="1" s="1"/>
  <c r="BE160" i="1" l="1"/>
  <c r="BA160" i="1"/>
  <c r="AY160" i="1"/>
  <c r="AW160" i="1"/>
  <c r="AU160" i="1"/>
  <c r="BB160" i="1" s="1"/>
  <c r="AS160" i="1"/>
  <c r="AQ160" i="1"/>
  <c r="AO160" i="1"/>
  <c r="AH165" i="1"/>
  <c r="AH164" i="1"/>
  <c r="AH163" i="1"/>
  <c r="AH162" i="1"/>
  <c r="AH161" i="1"/>
  <c r="AE160" i="1"/>
  <c r="AH160" i="1" s="1"/>
  <c r="AJ160" i="1" s="1"/>
  <c r="D160" i="1"/>
  <c r="BE154" i="1"/>
  <c r="BA154" i="1"/>
  <c r="AY154" i="1"/>
  <c r="AW154" i="1"/>
  <c r="AU154" i="1"/>
  <c r="AS154" i="1"/>
  <c r="AQ154" i="1"/>
  <c r="AO154" i="1"/>
  <c r="AK154" i="1"/>
  <c r="AE154" i="1"/>
  <c r="AH154" i="1" s="1"/>
  <c r="AJ154" i="1" s="1"/>
  <c r="AH155" i="1"/>
  <c r="AH156" i="1"/>
  <c r="AH157" i="1"/>
  <c r="AH158" i="1"/>
  <c r="AH159" i="1"/>
  <c r="D154" i="1"/>
  <c r="AY148" i="1"/>
  <c r="AW148" i="1"/>
  <c r="AU148" i="1"/>
  <c r="AQ148" i="1"/>
  <c r="AO148" i="1"/>
  <c r="BE148" i="1"/>
  <c r="BA148" i="1"/>
  <c r="AS148" i="1"/>
  <c r="AK148" i="1"/>
  <c r="AE148" i="1"/>
  <c r="AH148" i="1" s="1"/>
  <c r="AJ148" i="1" s="1"/>
  <c r="AH149" i="1"/>
  <c r="AH150" i="1"/>
  <c r="AH151" i="1"/>
  <c r="AH152" i="1"/>
  <c r="AH153" i="1"/>
  <c r="D148" i="1"/>
  <c r="BA142" i="1"/>
  <c r="AY142" i="1"/>
  <c r="AW142" i="1"/>
  <c r="AU142" i="1"/>
  <c r="AS142" i="1"/>
  <c r="BE142" i="1"/>
  <c r="AQ142" i="1"/>
  <c r="AO142" i="1"/>
  <c r="AK142" i="1"/>
  <c r="AE142" i="1"/>
  <c r="AH142" i="1" s="1"/>
  <c r="AJ142" i="1" s="1"/>
  <c r="AH143" i="1"/>
  <c r="AH144" i="1"/>
  <c r="AH145" i="1"/>
  <c r="AH146" i="1"/>
  <c r="AH147" i="1"/>
  <c r="D142" i="1"/>
  <c r="BM148" i="1" l="1"/>
  <c r="BM142" i="1"/>
  <c r="BB142" i="1"/>
  <c r="BC142" i="1" s="1"/>
  <c r="BF142" i="1" s="1"/>
  <c r="BG142" i="1" s="1"/>
  <c r="BH142" i="1" s="1"/>
  <c r="BI142" i="1" s="1"/>
  <c r="BJ142" i="1" s="1"/>
  <c r="BK142" i="1" s="1"/>
  <c r="BL142" i="1" s="1"/>
  <c r="BN142" i="1" s="1"/>
  <c r="BO142" i="1" s="1"/>
  <c r="BM154" i="1"/>
  <c r="BB154" i="1"/>
  <c r="BC154" i="1" s="1"/>
  <c r="BF154" i="1" s="1"/>
  <c r="BG154" i="1" s="1"/>
  <c r="BH154" i="1" s="1"/>
  <c r="BI154" i="1" s="1"/>
  <c r="BJ154" i="1" s="1"/>
  <c r="BK154" i="1" s="1"/>
  <c r="BL154" i="1" s="1"/>
  <c r="BM160" i="1"/>
  <c r="BC160" i="1"/>
  <c r="BF160" i="1" s="1"/>
  <c r="BG160" i="1" s="1"/>
  <c r="BB148" i="1"/>
  <c r="BC148" i="1" s="1"/>
  <c r="BF148" i="1" s="1"/>
  <c r="BG148" i="1" s="1"/>
  <c r="BH148" i="1" s="1"/>
  <c r="BI148" i="1" s="1"/>
  <c r="BJ148" i="1" s="1"/>
  <c r="BK148" i="1" s="1"/>
  <c r="BL148" i="1" s="1"/>
  <c r="BN148" i="1" s="1"/>
  <c r="BO148" i="1" s="1"/>
  <c r="BH160" i="1" l="1"/>
  <c r="BI160" i="1" s="1"/>
  <c r="BJ160" i="1" s="1"/>
  <c r="BK160" i="1" s="1"/>
  <c r="BL160" i="1" s="1"/>
  <c r="BN160" i="1" s="1"/>
  <c r="BO160" i="1" s="1"/>
  <c r="BN154" i="1"/>
  <c r="BO154" i="1" s="1"/>
  <c r="BA136" i="1"/>
  <c r="AY136" i="1"/>
  <c r="AW136" i="1"/>
  <c r="AU136" i="1"/>
  <c r="AS136" i="1"/>
  <c r="BE136" i="1"/>
  <c r="AQ136" i="1"/>
  <c r="AO136" i="1"/>
  <c r="AK133" i="1"/>
  <c r="AK132" i="1"/>
  <c r="AK131" i="1"/>
  <c r="AK130" i="1"/>
  <c r="AK136" i="1"/>
  <c r="AE136" i="1"/>
  <c r="AH136" i="1" s="1"/>
  <c r="AJ136" i="1" s="1"/>
  <c r="AH137" i="1"/>
  <c r="AH138" i="1"/>
  <c r="AH139" i="1"/>
  <c r="AH140" i="1"/>
  <c r="AH141" i="1"/>
  <c r="D136" i="1"/>
  <c r="BM136" i="1" l="1"/>
  <c r="BB136" i="1"/>
  <c r="BC136" i="1" s="1"/>
  <c r="BF136" i="1" s="1"/>
  <c r="BG136" i="1" s="1"/>
  <c r="BH136" i="1" s="1"/>
  <c r="BI136" i="1" s="1"/>
  <c r="BJ136" i="1" s="1"/>
  <c r="BK136" i="1" s="1"/>
  <c r="BL136" i="1" s="1"/>
  <c r="BN136" i="1" s="1"/>
  <c r="BO136" i="1" s="1"/>
  <c r="D130" i="1" l="1"/>
  <c r="BE133" i="1"/>
  <c r="BE132" i="1"/>
  <c r="BA133" i="1"/>
  <c r="BA132" i="1"/>
  <c r="BA131" i="1"/>
  <c r="BA130" i="1"/>
  <c r="AY133" i="1"/>
  <c r="AY132" i="1"/>
  <c r="AY131" i="1"/>
  <c r="AY130" i="1"/>
  <c r="AW133" i="1"/>
  <c r="AW132" i="1"/>
  <c r="AW131" i="1"/>
  <c r="AW130" i="1"/>
  <c r="AU133" i="1"/>
  <c r="AU132" i="1"/>
  <c r="AU130" i="1"/>
  <c r="AU131" i="1"/>
  <c r="AS133" i="1"/>
  <c r="AS132" i="1"/>
  <c r="AS131" i="1"/>
  <c r="AS130" i="1"/>
  <c r="AQ133" i="1"/>
  <c r="AQ132" i="1"/>
  <c r="AQ131" i="1"/>
  <c r="AQ130" i="1"/>
  <c r="AO133" i="1"/>
  <c r="AO132" i="1"/>
  <c r="AO131" i="1"/>
  <c r="AO130" i="1"/>
  <c r="BE131" i="1"/>
  <c r="BE130" i="1"/>
  <c r="AH131" i="1"/>
  <c r="AH132" i="1"/>
  <c r="AH133" i="1"/>
  <c r="AH134" i="1"/>
  <c r="AH135" i="1"/>
  <c r="AE130" i="1"/>
  <c r="AH130" i="1" s="1"/>
  <c r="AJ130" i="1" s="1"/>
  <c r="BB133" i="1" l="1"/>
  <c r="BC133" i="1" s="1"/>
  <c r="BF133" i="1" s="1"/>
  <c r="BG133" i="1" s="1"/>
  <c r="BB132" i="1"/>
  <c r="BB131" i="1"/>
  <c r="BC131" i="1" s="1"/>
  <c r="BF131" i="1" s="1"/>
  <c r="BG131" i="1" s="1"/>
  <c r="BB130" i="1"/>
  <c r="BC130" i="1" s="1"/>
  <c r="BF130" i="1" s="1"/>
  <c r="BG130" i="1" s="1"/>
  <c r="BM130" i="1"/>
  <c r="BC132" i="1" l="1"/>
  <c r="BF132" i="1" s="1"/>
  <c r="BG132" i="1" s="1"/>
  <c r="BH130" i="1" s="1"/>
  <c r="AK50" i="1"/>
  <c r="AK49" i="1"/>
  <c r="AL119" i="1"/>
  <c r="AK119" i="1"/>
  <c r="AK115" i="1"/>
  <c r="D115" i="1"/>
  <c r="AK109" i="1" l="1"/>
  <c r="D97" i="1" l="1"/>
  <c r="D43" i="1"/>
  <c r="AK61" i="1"/>
  <c r="BA122" i="1"/>
  <c r="AY122" i="1"/>
  <c r="AW122" i="1"/>
  <c r="AU122" i="1"/>
  <c r="AS122" i="1"/>
  <c r="AQ122" i="1"/>
  <c r="AO122" i="1"/>
  <c r="BA121" i="1"/>
  <c r="AY121" i="1"/>
  <c r="AW121" i="1"/>
  <c r="AU121" i="1"/>
  <c r="AS121" i="1"/>
  <c r="AQ121" i="1"/>
  <c r="AO121" i="1"/>
  <c r="AS120" i="1"/>
  <c r="AQ120" i="1"/>
  <c r="AO120" i="1"/>
  <c r="BE119" i="1"/>
  <c r="BA119" i="1"/>
  <c r="AY119" i="1"/>
  <c r="AW119" i="1"/>
  <c r="AU119" i="1"/>
  <c r="AS119" i="1"/>
  <c r="AQ119" i="1"/>
  <c r="AO119" i="1"/>
  <c r="AO123" i="1"/>
  <c r="AQ123" i="1"/>
  <c r="AS123" i="1"/>
  <c r="AU123" i="1"/>
  <c r="AW123" i="1"/>
  <c r="AY123" i="1"/>
  <c r="BA123" i="1"/>
  <c r="BA118" i="1"/>
  <c r="AY118" i="1"/>
  <c r="AW118" i="1"/>
  <c r="AU118" i="1"/>
  <c r="AS118" i="1"/>
  <c r="AQ118" i="1"/>
  <c r="AO118" i="1"/>
  <c r="BA117" i="1"/>
  <c r="AY117" i="1"/>
  <c r="AW117" i="1"/>
  <c r="AU117" i="1"/>
  <c r="AS117" i="1"/>
  <c r="AQ117" i="1"/>
  <c r="AO117" i="1"/>
  <c r="BA116" i="1"/>
  <c r="AY116" i="1"/>
  <c r="AW116" i="1"/>
  <c r="AU116" i="1"/>
  <c r="AS116" i="1"/>
  <c r="AQ116" i="1"/>
  <c r="AO116" i="1"/>
  <c r="BE115" i="1"/>
  <c r="BA115" i="1"/>
  <c r="AY115" i="1"/>
  <c r="AW115" i="1"/>
  <c r="AU115" i="1"/>
  <c r="AS115" i="1"/>
  <c r="AQ115" i="1"/>
  <c r="AO115" i="1"/>
  <c r="AK85" i="1"/>
  <c r="AK43" i="1"/>
  <c r="AW124" i="1"/>
  <c r="AW109" i="1"/>
  <c r="AW103" i="1"/>
  <c r="AW98" i="1"/>
  <c r="AW97" i="1"/>
  <c r="AW94" i="1"/>
  <c r="AW93" i="1"/>
  <c r="AW92" i="1"/>
  <c r="AW91" i="1"/>
  <c r="AW85" i="1"/>
  <c r="AW79" i="1"/>
  <c r="AW74" i="1"/>
  <c r="AW73" i="1"/>
  <c r="AW67" i="1"/>
  <c r="AW61" i="1"/>
  <c r="AW55" i="1"/>
  <c r="AW50" i="1"/>
  <c r="AW49" i="1"/>
  <c r="AW43" i="1"/>
  <c r="AQ124" i="1"/>
  <c r="AO124" i="1"/>
  <c r="AQ109" i="1"/>
  <c r="AO109" i="1"/>
  <c r="AQ103" i="1"/>
  <c r="AO103" i="1"/>
  <c r="AQ98" i="1"/>
  <c r="AO98" i="1"/>
  <c r="AQ97" i="1"/>
  <c r="AO97" i="1"/>
  <c r="AQ94" i="1"/>
  <c r="AO94" i="1"/>
  <c r="AQ93" i="1"/>
  <c r="AO93" i="1"/>
  <c r="AQ92" i="1"/>
  <c r="AO92" i="1"/>
  <c r="AQ91" i="1"/>
  <c r="AO91" i="1"/>
  <c r="AQ85" i="1"/>
  <c r="AO85" i="1"/>
  <c r="AQ79" i="1"/>
  <c r="AO79" i="1"/>
  <c r="AQ74" i="1"/>
  <c r="AO74" i="1"/>
  <c r="AQ73" i="1"/>
  <c r="AO73" i="1"/>
  <c r="AQ67" i="1"/>
  <c r="AO67" i="1"/>
  <c r="AQ61" i="1"/>
  <c r="AO61" i="1"/>
  <c r="AQ55" i="1"/>
  <c r="AO55" i="1"/>
  <c r="AQ50" i="1"/>
  <c r="AO50" i="1"/>
  <c r="AQ49" i="1"/>
  <c r="AO49" i="1"/>
  <c r="AQ43" i="1"/>
  <c r="AO43" i="1"/>
  <c r="AK55" i="1"/>
  <c r="AK67" i="1"/>
  <c r="AK73" i="1"/>
  <c r="AK79" i="1"/>
  <c r="AK97" i="1"/>
  <c r="AK103" i="1"/>
  <c r="AK124" i="1"/>
  <c r="AK37" i="1"/>
  <c r="D124" i="1"/>
  <c r="D109" i="1"/>
  <c r="D103" i="1"/>
  <c r="D91" i="1"/>
  <c r="D79" i="1"/>
  <c r="D73" i="1"/>
  <c r="D61" i="1"/>
  <c r="D55" i="1"/>
  <c r="D37" i="1"/>
  <c r="AY37" i="1"/>
  <c r="BE37" i="1"/>
  <c r="AU38" i="1"/>
  <c r="AU39" i="1"/>
  <c r="AU40" i="1"/>
  <c r="AU41" i="1"/>
  <c r="AU42" i="1"/>
  <c r="AU43"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24" i="1"/>
  <c r="AU125" i="1"/>
  <c r="AU126" i="1"/>
  <c r="AU127" i="1"/>
  <c r="AU128" i="1"/>
  <c r="AU129" i="1"/>
  <c r="AO38" i="1"/>
  <c r="AQ38" i="1"/>
  <c r="AS38" i="1"/>
  <c r="AW38" i="1"/>
  <c r="AY38" i="1"/>
  <c r="BA38" i="1"/>
  <c r="AO39" i="1"/>
  <c r="AQ39" i="1"/>
  <c r="AS39" i="1"/>
  <c r="AW39" i="1"/>
  <c r="AY39" i="1"/>
  <c r="BA39" i="1"/>
  <c r="AO40" i="1"/>
  <c r="AQ40" i="1"/>
  <c r="AS40" i="1"/>
  <c r="AW40" i="1"/>
  <c r="AY40" i="1"/>
  <c r="BA40" i="1"/>
  <c r="AO41" i="1"/>
  <c r="AQ41" i="1"/>
  <c r="AS41" i="1"/>
  <c r="AW41" i="1"/>
  <c r="AY41" i="1"/>
  <c r="BA41" i="1"/>
  <c r="AO42" i="1"/>
  <c r="AQ42" i="1"/>
  <c r="AS42" i="1"/>
  <c r="AW42" i="1"/>
  <c r="AY42" i="1"/>
  <c r="BA42" i="1"/>
  <c r="AS43" i="1"/>
  <c r="AY43" i="1"/>
  <c r="BA43" i="1"/>
  <c r="AS49" i="1"/>
  <c r="AY49" i="1"/>
  <c r="BA49" i="1"/>
  <c r="AS50" i="1"/>
  <c r="AY50" i="1"/>
  <c r="BA50" i="1"/>
  <c r="AO51" i="1"/>
  <c r="AQ51" i="1"/>
  <c r="AS51" i="1"/>
  <c r="AW51" i="1"/>
  <c r="AY51" i="1"/>
  <c r="BA51" i="1"/>
  <c r="AO52" i="1"/>
  <c r="AQ52" i="1"/>
  <c r="AS52" i="1"/>
  <c r="AW52" i="1"/>
  <c r="AY52" i="1"/>
  <c r="BA52" i="1"/>
  <c r="AO53" i="1"/>
  <c r="AQ53" i="1"/>
  <c r="AS53" i="1"/>
  <c r="AW53" i="1"/>
  <c r="AY53" i="1"/>
  <c r="BA53" i="1"/>
  <c r="AO54" i="1"/>
  <c r="AQ54" i="1"/>
  <c r="AS54" i="1"/>
  <c r="AW54" i="1"/>
  <c r="AY54" i="1"/>
  <c r="BA54" i="1"/>
  <c r="AS55" i="1"/>
  <c r="AY55" i="1"/>
  <c r="BA55" i="1"/>
  <c r="AO56" i="1"/>
  <c r="AQ56" i="1"/>
  <c r="AS56" i="1"/>
  <c r="AW56" i="1"/>
  <c r="AY56" i="1"/>
  <c r="BA56" i="1"/>
  <c r="AO57" i="1"/>
  <c r="AQ57" i="1"/>
  <c r="AS57" i="1"/>
  <c r="AW57" i="1"/>
  <c r="AY57" i="1"/>
  <c r="BA57" i="1"/>
  <c r="AO58" i="1"/>
  <c r="AQ58" i="1"/>
  <c r="AS58" i="1"/>
  <c r="AW58" i="1"/>
  <c r="AY58" i="1"/>
  <c r="BA58" i="1"/>
  <c r="AO59" i="1"/>
  <c r="AQ59" i="1"/>
  <c r="AS59" i="1"/>
  <c r="AW59" i="1"/>
  <c r="AY59" i="1"/>
  <c r="BA59" i="1"/>
  <c r="AO60" i="1"/>
  <c r="AQ60" i="1"/>
  <c r="AS60" i="1"/>
  <c r="AW60" i="1"/>
  <c r="AY60" i="1"/>
  <c r="BA60" i="1"/>
  <c r="AS61" i="1"/>
  <c r="AY61" i="1"/>
  <c r="BA61" i="1"/>
  <c r="AO62" i="1"/>
  <c r="AQ62" i="1"/>
  <c r="AS62" i="1"/>
  <c r="AW62" i="1"/>
  <c r="AY62" i="1"/>
  <c r="BA62" i="1"/>
  <c r="AO63" i="1"/>
  <c r="AQ63" i="1"/>
  <c r="AS63" i="1"/>
  <c r="AW63" i="1"/>
  <c r="AY63" i="1"/>
  <c r="BA63" i="1"/>
  <c r="AO64" i="1"/>
  <c r="AQ64" i="1"/>
  <c r="AS64" i="1"/>
  <c r="AW64" i="1"/>
  <c r="AY64" i="1"/>
  <c r="BA64" i="1"/>
  <c r="AO65" i="1"/>
  <c r="AQ65" i="1"/>
  <c r="AS65" i="1"/>
  <c r="AW65" i="1"/>
  <c r="AY65" i="1"/>
  <c r="BA65" i="1"/>
  <c r="AO66" i="1"/>
  <c r="AQ66" i="1"/>
  <c r="AS66" i="1"/>
  <c r="AW66" i="1"/>
  <c r="AY66" i="1"/>
  <c r="BA66" i="1"/>
  <c r="AS67" i="1"/>
  <c r="AY67" i="1"/>
  <c r="BA67" i="1"/>
  <c r="AO68" i="1"/>
  <c r="AQ68" i="1"/>
  <c r="AS68" i="1"/>
  <c r="AW68" i="1"/>
  <c r="AY68" i="1"/>
  <c r="BA68" i="1"/>
  <c r="AO69" i="1"/>
  <c r="AQ69" i="1"/>
  <c r="AS69" i="1"/>
  <c r="AW69" i="1"/>
  <c r="AY69" i="1"/>
  <c r="BA69" i="1"/>
  <c r="AO70" i="1"/>
  <c r="AQ70" i="1"/>
  <c r="AS70" i="1"/>
  <c r="AW70" i="1"/>
  <c r="AY70" i="1"/>
  <c r="BA70" i="1"/>
  <c r="AO71" i="1"/>
  <c r="AQ71" i="1"/>
  <c r="AS71" i="1"/>
  <c r="AW71" i="1"/>
  <c r="AY71" i="1"/>
  <c r="BA71" i="1"/>
  <c r="AO72" i="1"/>
  <c r="AQ72" i="1"/>
  <c r="AS72" i="1"/>
  <c r="AW72" i="1"/>
  <c r="AY72" i="1"/>
  <c r="BA72" i="1"/>
  <c r="AS73" i="1"/>
  <c r="AY73" i="1"/>
  <c r="BA73" i="1"/>
  <c r="AS74" i="1"/>
  <c r="AY74" i="1"/>
  <c r="BA74" i="1"/>
  <c r="AO75" i="1"/>
  <c r="AQ75" i="1"/>
  <c r="AS75" i="1"/>
  <c r="AW75" i="1"/>
  <c r="AY75" i="1"/>
  <c r="BA75" i="1"/>
  <c r="AO76" i="1"/>
  <c r="AQ76" i="1"/>
  <c r="AS76" i="1"/>
  <c r="AW76" i="1"/>
  <c r="AY76" i="1"/>
  <c r="BA76" i="1"/>
  <c r="AO77" i="1"/>
  <c r="AQ77" i="1"/>
  <c r="AS77" i="1"/>
  <c r="AW77" i="1"/>
  <c r="AY77" i="1"/>
  <c r="BA77" i="1"/>
  <c r="AO78" i="1"/>
  <c r="AQ78" i="1"/>
  <c r="AS78" i="1"/>
  <c r="AW78" i="1"/>
  <c r="AY78" i="1"/>
  <c r="BA78" i="1"/>
  <c r="AS79" i="1"/>
  <c r="AY79" i="1"/>
  <c r="BA79" i="1"/>
  <c r="AO80" i="1"/>
  <c r="AQ80" i="1"/>
  <c r="AS80" i="1"/>
  <c r="AW80" i="1"/>
  <c r="AY80" i="1"/>
  <c r="BA80" i="1"/>
  <c r="AO81" i="1"/>
  <c r="AQ81" i="1"/>
  <c r="AS81" i="1"/>
  <c r="AW81" i="1"/>
  <c r="AY81" i="1"/>
  <c r="BA81" i="1"/>
  <c r="AO82" i="1"/>
  <c r="AQ82" i="1"/>
  <c r="AS82" i="1"/>
  <c r="AW82" i="1"/>
  <c r="AY82" i="1"/>
  <c r="BA82" i="1"/>
  <c r="AO83" i="1"/>
  <c r="AQ83" i="1"/>
  <c r="AS83" i="1"/>
  <c r="AW83" i="1"/>
  <c r="AY83" i="1"/>
  <c r="BA83" i="1"/>
  <c r="AO84" i="1"/>
  <c r="AQ84" i="1"/>
  <c r="AS84" i="1"/>
  <c r="AW84" i="1"/>
  <c r="AY84" i="1"/>
  <c r="BA84" i="1"/>
  <c r="AS85" i="1"/>
  <c r="AY85" i="1"/>
  <c r="BA85" i="1"/>
  <c r="AO86" i="1"/>
  <c r="AQ86" i="1"/>
  <c r="AS86" i="1"/>
  <c r="AW86" i="1"/>
  <c r="AY86" i="1"/>
  <c r="BA86" i="1"/>
  <c r="AO87" i="1"/>
  <c r="AQ87" i="1"/>
  <c r="AS87" i="1"/>
  <c r="AW87" i="1"/>
  <c r="AY87" i="1"/>
  <c r="BA87" i="1"/>
  <c r="AO88" i="1"/>
  <c r="AQ88" i="1"/>
  <c r="AS88" i="1"/>
  <c r="AW88" i="1"/>
  <c r="AY88" i="1"/>
  <c r="BA88" i="1"/>
  <c r="AO89" i="1"/>
  <c r="AQ89" i="1"/>
  <c r="AS89" i="1"/>
  <c r="AW89" i="1"/>
  <c r="AY89" i="1"/>
  <c r="BA89" i="1"/>
  <c r="AO90" i="1"/>
  <c r="AQ90" i="1"/>
  <c r="AS90" i="1"/>
  <c r="AW90" i="1"/>
  <c r="AY90" i="1"/>
  <c r="BA90" i="1"/>
  <c r="AS91" i="1"/>
  <c r="AY91" i="1"/>
  <c r="BA91" i="1"/>
  <c r="AS92" i="1"/>
  <c r="AY92" i="1"/>
  <c r="BA92" i="1"/>
  <c r="AS93" i="1"/>
  <c r="AY93" i="1"/>
  <c r="BA93" i="1"/>
  <c r="AS94" i="1"/>
  <c r="AY94" i="1"/>
  <c r="BA94" i="1"/>
  <c r="AO95" i="1"/>
  <c r="AQ95" i="1"/>
  <c r="AS95" i="1"/>
  <c r="AW95" i="1"/>
  <c r="AY95" i="1"/>
  <c r="BA95" i="1"/>
  <c r="AO96" i="1"/>
  <c r="AQ96" i="1"/>
  <c r="AS96" i="1"/>
  <c r="AW96" i="1"/>
  <c r="AY96" i="1"/>
  <c r="BA96" i="1"/>
  <c r="AS97" i="1"/>
  <c r="AY97" i="1"/>
  <c r="BA97" i="1"/>
  <c r="AS98" i="1"/>
  <c r="AY98" i="1"/>
  <c r="BA98" i="1"/>
  <c r="AO99" i="1"/>
  <c r="AQ99" i="1"/>
  <c r="AS99" i="1"/>
  <c r="AW99" i="1"/>
  <c r="AY99" i="1"/>
  <c r="BA99" i="1"/>
  <c r="AO100" i="1"/>
  <c r="AQ100" i="1"/>
  <c r="AS100" i="1"/>
  <c r="AW100" i="1"/>
  <c r="AY100" i="1"/>
  <c r="BA100" i="1"/>
  <c r="AO101" i="1"/>
  <c r="AQ101" i="1"/>
  <c r="AS101" i="1"/>
  <c r="AW101" i="1"/>
  <c r="AY101" i="1"/>
  <c r="BA101" i="1"/>
  <c r="AO102" i="1"/>
  <c r="AQ102" i="1"/>
  <c r="AS102" i="1"/>
  <c r="AW102" i="1"/>
  <c r="AY102" i="1"/>
  <c r="BA102" i="1"/>
  <c r="AS103" i="1"/>
  <c r="AY103" i="1"/>
  <c r="BA103" i="1"/>
  <c r="AO104" i="1"/>
  <c r="AQ104" i="1"/>
  <c r="AS104" i="1"/>
  <c r="AW104" i="1"/>
  <c r="AY104" i="1"/>
  <c r="BA104" i="1"/>
  <c r="AO105" i="1"/>
  <c r="AQ105" i="1"/>
  <c r="AS105" i="1"/>
  <c r="AW105" i="1"/>
  <c r="AY105" i="1"/>
  <c r="BA105" i="1"/>
  <c r="AO106" i="1"/>
  <c r="AQ106" i="1"/>
  <c r="AS106" i="1"/>
  <c r="AW106" i="1"/>
  <c r="AY106" i="1"/>
  <c r="BA106" i="1"/>
  <c r="AO107" i="1"/>
  <c r="AQ107" i="1"/>
  <c r="AS107" i="1"/>
  <c r="AW107" i="1"/>
  <c r="AY107" i="1"/>
  <c r="BA107" i="1"/>
  <c r="AO108" i="1"/>
  <c r="AQ108" i="1"/>
  <c r="AS108" i="1"/>
  <c r="AW108" i="1"/>
  <c r="AY108" i="1"/>
  <c r="BA108" i="1"/>
  <c r="AS109" i="1"/>
  <c r="AY109" i="1"/>
  <c r="BA109" i="1"/>
  <c r="AO110" i="1"/>
  <c r="AQ110" i="1"/>
  <c r="AS110" i="1"/>
  <c r="AW110" i="1"/>
  <c r="AY110" i="1"/>
  <c r="BA110" i="1"/>
  <c r="AO111" i="1"/>
  <c r="AQ111" i="1"/>
  <c r="AS111" i="1"/>
  <c r="AW111" i="1"/>
  <c r="AY111" i="1"/>
  <c r="BA111" i="1"/>
  <c r="AO112" i="1"/>
  <c r="AQ112" i="1"/>
  <c r="AS112" i="1"/>
  <c r="AW112" i="1"/>
  <c r="AY112" i="1"/>
  <c r="BA112" i="1"/>
  <c r="AO113" i="1"/>
  <c r="AQ113" i="1"/>
  <c r="AS113" i="1"/>
  <c r="AW113" i="1"/>
  <c r="AY113" i="1"/>
  <c r="BA113" i="1"/>
  <c r="AO114" i="1"/>
  <c r="AQ114" i="1"/>
  <c r="AS114" i="1"/>
  <c r="AW114" i="1"/>
  <c r="AY114" i="1"/>
  <c r="BA114" i="1"/>
  <c r="AS124" i="1"/>
  <c r="AY124" i="1"/>
  <c r="BA124" i="1"/>
  <c r="AO125" i="1"/>
  <c r="AQ125" i="1"/>
  <c r="AS125" i="1"/>
  <c r="AW125" i="1"/>
  <c r="AY125" i="1"/>
  <c r="BA125" i="1"/>
  <c r="AO126" i="1"/>
  <c r="AQ126" i="1"/>
  <c r="AS126" i="1"/>
  <c r="AW126" i="1"/>
  <c r="AY126" i="1"/>
  <c r="BA126" i="1"/>
  <c r="AO127" i="1"/>
  <c r="AQ127" i="1"/>
  <c r="AS127" i="1"/>
  <c r="AW127" i="1"/>
  <c r="AY127" i="1"/>
  <c r="BA127" i="1"/>
  <c r="AO128" i="1"/>
  <c r="AQ128" i="1"/>
  <c r="AS128" i="1"/>
  <c r="AW128" i="1"/>
  <c r="AY128" i="1"/>
  <c r="BA128" i="1"/>
  <c r="AO129" i="1"/>
  <c r="AQ129" i="1"/>
  <c r="AS129" i="1"/>
  <c r="AW129" i="1"/>
  <c r="AY129" i="1"/>
  <c r="BA129" i="1"/>
  <c r="AO37" i="1"/>
  <c r="AQ37" i="1"/>
  <c r="AS37" i="1"/>
  <c r="AU37" i="1"/>
  <c r="AW37" i="1"/>
  <c r="BA37" i="1"/>
  <c r="U11" i="3"/>
  <c r="U10" i="3"/>
  <c r="U9" i="3"/>
  <c r="U8" i="3"/>
  <c r="U7" i="3"/>
  <c r="U6" i="3"/>
  <c r="U5" i="3"/>
  <c r="U4" i="3"/>
  <c r="U3" i="3"/>
  <c r="AE37" i="1"/>
  <c r="AH37" i="1" s="1"/>
  <c r="AG43" i="1"/>
  <c r="AH44" i="1"/>
  <c r="AH45" i="1"/>
  <c r="AH46" i="1"/>
  <c r="AH47" i="1"/>
  <c r="AH48" i="1"/>
  <c r="AG49" i="1"/>
  <c r="AH50" i="1"/>
  <c r="AH51" i="1"/>
  <c r="AH52" i="1"/>
  <c r="AH53" i="1"/>
  <c r="AH54" i="1"/>
  <c r="BE129" i="1"/>
  <c r="AH129" i="1"/>
  <c r="BE128" i="1"/>
  <c r="AH128" i="1"/>
  <c r="BE127" i="1"/>
  <c r="AH127" i="1"/>
  <c r="BE126" i="1"/>
  <c r="AH126" i="1"/>
  <c r="BE125" i="1"/>
  <c r="AH125" i="1"/>
  <c r="BE124" i="1"/>
  <c r="AG124" i="1"/>
  <c r="AE124" i="1"/>
  <c r="AH124" i="1" s="1"/>
  <c r="AH123" i="1"/>
  <c r="AH119" i="1"/>
  <c r="AH118" i="1"/>
  <c r="AH117" i="1"/>
  <c r="AH116" i="1"/>
  <c r="AG115" i="1"/>
  <c r="AE115" i="1"/>
  <c r="AH115" i="1" s="1"/>
  <c r="AI115" i="1" s="1"/>
  <c r="BE114" i="1"/>
  <c r="AH114" i="1"/>
  <c r="BE113" i="1"/>
  <c r="AH113" i="1"/>
  <c r="BE112" i="1"/>
  <c r="AH112" i="1"/>
  <c r="BE111" i="1"/>
  <c r="AH111" i="1"/>
  <c r="BE110" i="1"/>
  <c r="AH110" i="1"/>
  <c r="BE109" i="1"/>
  <c r="AG109" i="1"/>
  <c r="AE109" i="1"/>
  <c r="AH109" i="1" s="1"/>
  <c r="BE108" i="1"/>
  <c r="AH108" i="1"/>
  <c r="BE107" i="1"/>
  <c r="AH107" i="1"/>
  <c r="BE106" i="1"/>
  <c r="AH106" i="1"/>
  <c r="BE105" i="1"/>
  <c r="AH105" i="1"/>
  <c r="BE104" i="1"/>
  <c r="AH104" i="1"/>
  <c r="BE103" i="1"/>
  <c r="AG103" i="1"/>
  <c r="AE103" i="1"/>
  <c r="AH103" i="1" s="1"/>
  <c r="AH102" i="1"/>
  <c r="AH101" i="1"/>
  <c r="AH100" i="1"/>
  <c r="AH99" i="1"/>
  <c r="AH98" i="1"/>
  <c r="BE97" i="1"/>
  <c r="AG97" i="1"/>
  <c r="AE97" i="1"/>
  <c r="AH97" i="1" s="1"/>
  <c r="BM97" i="1" s="1"/>
  <c r="BE96" i="1"/>
  <c r="AH96" i="1"/>
  <c r="BE95" i="1"/>
  <c r="AH95" i="1"/>
  <c r="BE94" i="1"/>
  <c r="AH94" i="1"/>
  <c r="BE93" i="1"/>
  <c r="AH93" i="1"/>
  <c r="BE92" i="1"/>
  <c r="AH92" i="1"/>
  <c r="BE91" i="1"/>
  <c r="AG91" i="1"/>
  <c r="AE91" i="1"/>
  <c r="AH91" i="1" s="1"/>
  <c r="BE90" i="1"/>
  <c r="AH90" i="1"/>
  <c r="BE89" i="1"/>
  <c r="AH89" i="1"/>
  <c r="BE88" i="1"/>
  <c r="AH88" i="1"/>
  <c r="BE87" i="1"/>
  <c r="AH87" i="1"/>
  <c r="BE86" i="1"/>
  <c r="AH86" i="1"/>
  <c r="BE85" i="1"/>
  <c r="AG85" i="1"/>
  <c r="AE85" i="1"/>
  <c r="AH85" i="1" s="1"/>
  <c r="AI85" i="1" s="1"/>
  <c r="BE84" i="1"/>
  <c r="AH84" i="1"/>
  <c r="BE83" i="1"/>
  <c r="AH83" i="1"/>
  <c r="BE82" i="1"/>
  <c r="AH82" i="1"/>
  <c r="BE81" i="1"/>
  <c r="AH81" i="1"/>
  <c r="BE80" i="1"/>
  <c r="AH80" i="1"/>
  <c r="BE79" i="1"/>
  <c r="AG79" i="1"/>
  <c r="AE79" i="1"/>
  <c r="AH79" i="1" s="1"/>
  <c r="AH78" i="1"/>
  <c r="AH77" i="1"/>
  <c r="AH76" i="1"/>
  <c r="AH75" i="1"/>
  <c r="AH74" i="1"/>
  <c r="BE73" i="1"/>
  <c r="AG73" i="1"/>
  <c r="AE73" i="1"/>
  <c r="AH73" i="1" s="1"/>
  <c r="BM73" i="1" s="1"/>
  <c r="AH72" i="1"/>
  <c r="AH71" i="1"/>
  <c r="AH70" i="1"/>
  <c r="AH69" i="1"/>
  <c r="AH68" i="1"/>
  <c r="BE67" i="1"/>
  <c r="AG67" i="1"/>
  <c r="AE67" i="1"/>
  <c r="AH67" i="1" s="1"/>
  <c r="AJ67" i="1" s="1"/>
  <c r="AH66" i="1"/>
  <c r="AH65" i="1"/>
  <c r="AH64" i="1"/>
  <c r="AH63" i="1"/>
  <c r="AH62" i="1"/>
  <c r="BE61" i="1"/>
  <c r="AG61" i="1"/>
  <c r="AE61" i="1"/>
  <c r="AH61" i="1" s="1"/>
  <c r="AH60" i="1"/>
  <c r="AH59" i="1"/>
  <c r="AH58" i="1"/>
  <c r="AH57" i="1"/>
  <c r="AH56" i="1"/>
  <c r="BE55" i="1"/>
  <c r="AG55" i="1"/>
  <c r="AE55" i="1"/>
  <c r="AH55" i="1" s="1"/>
  <c r="BM55" i="1" s="1"/>
  <c r="BE50" i="1"/>
  <c r="BE49" i="1"/>
  <c r="AE49" i="1"/>
  <c r="AH49" i="1" s="1"/>
  <c r="BE43" i="1"/>
  <c r="AE43" i="1"/>
  <c r="AH43" i="1" s="1"/>
  <c r="AH42" i="1"/>
  <c r="AH41" i="1"/>
  <c r="AH40" i="1"/>
  <c r="AH39" i="1"/>
  <c r="AH38" i="1"/>
  <c r="AG37" i="1"/>
  <c r="BI124" i="1"/>
  <c r="BJ124" i="1" s="1"/>
  <c r="BB40" i="1" l="1"/>
  <c r="BC40" i="1" s="1"/>
  <c r="BF40" i="1" s="1"/>
  <c r="BG40" i="1" s="1"/>
  <c r="BB129" i="1"/>
  <c r="BC129" i="1" s="1"/>
  <c r="BF129" i="1" s="1"/>
  <c r="BG129" i="1" s="1"/>
  <c r="BB127" i="1"/>
  <c r="BC127" i="1" s="1"/>
  <c r="BF127" i="1" s="1"/>
  <c r="BG127" i="1" s="1"/>
  <c r="BB125" i="1"/>
  <c r="BC125" i="1" s="1"/>
  <c r="BF125" i="1" s="1"/>
  <c r="BG125" i="1" s="1"/>
  <c r="BB113" i="1"/>
  <c r="BC113" i="1" s="1"/>
  <c r="BF113" i="1" s="1"/>
  <c r="BG113" i="1" s="1"/>
  <c r="BB111" i="1"/>
  <c r="BC111" i="1" s="1"/>
  <c r="BF111" i="1" s="1"/>
  <c r="BG111" i="1" s="1"/>
  <c r="BB105" i="1"/>
  <c r="BC105" i="1" s="1"/>
  <c r="BF105" i="1" s="1"/>
  <c r="BG105" i="1" s="1"/>
  <c r="BB103" i="1"/>
  <c r="BC103" i="1" s="1"/>
  <c r="BF103" i="1" s="1"/>
  <c r="BG103" i="1" s="1"/>
  <c r="BH103" i="1" s="1"/>
  <c r="BI103" i="1" s="1"/>
  <c r="BJ103" i="1" s="1"/>
  <c r="BK103" i="1" s="1"/>
  <c r="BL103" i="1" s="1"/>
  <c r="BB97" i="1"/>
  <c r="BC97" i="1" s="1"/>
  <c r="BF97" i="1" s="1"/>
  <c r="BG97" i="1" s="1"/>
  <c r="BB95" i="1"/>
  <c r="BC95" i="1" s="1"/>
  <c r="BF95" i="1" s="1"/>
  <c r="BG95" i="1" s="1"/>
  <c r="BB93" i="1"/>
  <c r="BC93" i="1" s="1"/>
  <c r="BF93" i="1" s="1"/>
  <c r="BG93" i="1" s="1"/>
  <c r="BB89" i="1"/>
  <c r="BC89" i="1" s="1"/>
  <c r="BF89" i="1" s="1"/>
  <c r="BG89" i="1" s="1"/>
  <c r="BB87" i="1"/>
  <c r="BC87" i="1" s="1"/>
  <c r="BF87" i="1" s="1"/>
  <c r="BG87" i="1" s="1"/>
  <c r="BB84" i="1"/>
  <c r="BC84" i="1" s="1"/>
  <c r="BF84" i="1" s="1"/>
  <c r="BG84" i="1" s="1"/>
  <c r="BB82" i="1"/>
  <c r="BC82" i="1" s="1"/>
  <c r="BF82" i="1" s="1"/>
  <c r="BG82" i="1" s="1"/>
  <c r="BB80" i="1"/>
  <c r="BC80" i="1" s="1"/>
  <c r="BF80" i="1" s="1"/>
  <c r="BG80" i="1" s="1"/>
  <c r="BB73" i="1"/>
  <c r="BC73" i="1" s="1"/>
  <c r="BF73" i="1" s="1"/>
  <c r="BG73" i="1" s="1"/>
  <c r="BB61" i="1"/>
  <c r="BC61" i="1" s="1"/>
  <c r="BF61" i="1" s="1"/>
  <c r="BG61" i="1" s="1"/>
  <c r="BH61" i="1" s="1"/>
  <c r="BI61" i="1" s="1"/>
  <c r="BJ61" i="1" s="1"/>
  <c r="BK61" i="1" s="1"/>
  <c r="BL61" i="1" s="1"/>
  <c r="BB55" i="1"/>
  <c r="BC55" i="1" s="1"/>
  <c r="BF55" i="1" s="1"/>
  <c r="BG55" i="1" s="1"/>
  <c r="BB49" i="1"/>
  <c r="BC49" i="1" s="1"/>
  <c r="BF49" i="1" s="1"/>
  <c r="BG49" i="1" s="1"/>
  <c r="BB43" i="1"/>
  <c r="BC43" i="1" s="1"/>
  <c r="BF43" i="1" s="1"/>
  <c r="BG43" i="1" s="1"/>
  <c r="BB106" i="1"/>
  <c r="BC106" i="1" s="1"/>
  <c r="BF106" i="1" s="1"/>
  <c r="BG106" i="1" s="1"/>
  <c r="BB86" i="1"/>
  <c r="BC86" i="1" s="1"/>
  <c r="BF86" i="1" s="1"/>
  <c r="BG86" i="1" s="1"/>
  <c r="BB81" i="1"/>
  <c r="BC81" i="1" s="1"/>
  <c r="BF81" i="1" s="1"/>
  <c r="BG81" i="1" s="1"/>
  <c r="BB85" i="1"/>
  <c r="BC85" i="1" s="1"/>
  <c r="BF85" i="1" s="1"/>
  <c r="BG85" i="1" s="1"/>
  <c r="BH85" i="1" s="1"/>
  <c r="BI85" i="1" s="1"/>
  <c r="BJ85" i="1" s="1"/>
  <c r="BK85" i="1" s="1"/>
  <c r="BL85" i="1" s="1"/>
  <c r="BB92" i="1"/>
  <c r="BC92" i="1" s="1"/>
  <c r="BF92" i="1" s="1"/>
  <c r="BG92" i="1" s="1"/>
  <c r="BB109" i="1"/>
  <c r="BC109" i="1" s="1"/>
  <c r="BF109" i="1" s="1"/>
  <c r="BG109" i="1" s="1"/>
  <c r="BH109" i="1" s="1"/>
  <c r="BI109" i="1" s="1"/>
  <c r="BJ109" i="1" s="1"/>
  <c r="BK109" i="1" s="1"/>
  <c r="BL109" i="1" s="1"/>
  <c r="AI67" i="1"/>
  <c r="BM103" i="1"/>
  <c r="AJ103" i="1"/>
  <c r="BB94" i="1"/>
  <c r="BC94" i="1" s="1"/>
  <c r="BF94" i="1" s="1"/>
  <c r="BG94" i="1" s="1"/>
  <c r="BB83" i="1"/>
  <c r="BC83" i="1" s="1"/>
  <c r="BF83" i="1" s="1"/>
  <c r="BG83" i="1" s="1"/>
  <c r="BB50" i="1"/>
  <c r="BC50" i="1" s="1"/>
  <c r="BF50" i="1" s="1"/>
  <c r="BG50" i="1" s="1"/>
  <c r="BB79" i="1"/>
  <c r="BC79" i="1" s="1"/>
  <c r="BF79" i="1" s="1"/>
  <c r="BG79" i="1" s="1"/>
  <c r="BH79" i="1" s="1"/>
  <c r="BI79" i="1" s="1"/>
  <c r="BJ79" i="1" s="1"/>
  <c r="BK79" i="1" s="1"/>
  <c r="BL79" i="1" s="1"/>
  <c r="BB128" i="1"/>
  <c r="BC128" i="1" s="1"/>
  <c r="BF128" i="1" s="1"/>
  <c r="BG128" i="1" s="1"/>
  <c r="BB126" i="1"/>
  <c r="BC126" i="1" s="1"/>
  <c r="BF126" i="1" s="1"/>
  <c r="BG126" i="1" s="1"/>
  <c r="BB114" i="1"/>
  <c r="BC114" i="1" s="1"/>
  <c r="BF114" i="1" s="1"/>
  <c r="BG114" i="1" s="1"/>
  <c r="BB110" i="1"/>
  <c r="BC110" i="1" s="1"/>
  <c r="BF110" i="1" s="1"/>
  <c r="BG110" i="1" s="1"/>
  <c r="BB108" i="1"/>
  <c r="BC108" i="1" s="1"/>
  <c r="BF108" i="1" s="1"/>
  <c r="BG108" i="1" s="1"/>
  <c r="BB104" i="1"/>
  <c r="BC104" i="1" s="1"/>
  <c r="BF104" i="1" s="1"/>
  <c r="BG104" i="1" s="1"/>
  <c r="BB96" i="1"/>
  <c r="BC96" i="1" s="1"/>
  <c r="BF96" i="1" s="1"/>
  <c r="BG96" i="1" s="1"/>
  <c r="BB90" i="1"/>
  <c r="BC90" i="1" s="1"/>
  <c r="BF90" i="1" s="1"/>
  <c r="BG90" i="1" s="1"/>
  <c r="BB67" i="1"/>
  <c r="BC67" i="1" s="1"/>
  <c r="BF67" i="1" s="1"/>
  <c r="BG67" i="1" s="1"/>
  <c r="BH67" i="1" s="1"/>
  <c r="BI67" i="1" s="1"/>
  <c r="BJ67" i="1" s="1"/>
  <c r="BK67" i="1" s="1"/>
  <c r="BL67" i="1" s="1"/>
  <c r="BB112" i="1"/>
  <c r="BC112" i="1" s="1"/>
  <c r="BF112" i="1" s="1"/>
  <c r="BG112" i="1" s="1"/>
  <c r="BB107" i="1"/>
  <c r="BC107" i="1" s="1"/>
  <c r="BF107" i="1" s="1"/>
  <c r="BG107" i="1" s="1"/>
  <c r="BB91" i="1"/>
  <c r="BC91" i="1" s="1"/>
  <c r="BF91" i="1" s="1"/>
  <c r="BG91" i="1" s="1"/>
  <c r="BB124" i="1"/>
  <c r="BB88" i="1"/>
  <c r="BC88" i="1" s="1"/>
  <c r="BF88" i="1" s="1"/>
  <c r="BG88" i="1" s="1"/>
  <c r="BB37" i="1"/>
  <c r="BC37" i="1" s="1"/>
  <c r="BF37" i="1" s="1"/>
  <c r="BG37" i="1" s="1"/>
  <c r="AJ91" i="1"/>
  <c r="AI91" i="1"/>
  <c r="AJ79" i="1"/>
  <c r="BM79" i="1"/>
  <c r="AI103" i="1"/>
  <c r="BM67" i="1"/>
  <c r="AI73" i="1"/>
  <c r="BM43" i="1"/>
  <c r="AI43" i="1"/>
  <c r="BB115" i="1"/>
  <c r="BC115" i="1" s="1"/>
  <c r="BF115" i="1" s="1"/>
  <c r="BG115" i="1" s="1"/>
  <c r="BH115" i="1" s="1"/>
  <c r="BI115" i="1" s="1"/>
  <c r="BJ115" i="1" s="1"/>
  <c r="BK115" i="1" s="1"/>
  <c r="BL115" i="1" s="1"/>
  <c r="BB119" i="1"/>
  <c r="BC119" i="1" s="1"/>
  <c r="BF119" i="1" s="1"/>
  <c r="AJ73" i="1"/>
  <c r="AI61" i="1"/>
  <c r="AJ61" i="1"/>
  <c r="BM61" i="1"/>
  <c r="AJ97" i="1"/>
  <c r="AI97" i="1"/>
  <c r="BM109" i="1"/>
  <c r="AI109" i="1"/>
  <c r="AJ109" i="1"/>
  <c r="AJ43" i="1"/>
  <c r="BM49" i="1"/>
  <c r="AJ49" i="1"/>
  <c r="AI49" i="1"/>
  <c r="BM124" i="1"/>
  <c r="AJ124" i="1"/>
  <c r="AI124" i="1"/>
  <c r="AI55" i="1"/>
  <c r="AJ55" i="1"/>
  <c r="BM85" i="1"/>
  <c r="AJ85" i="1"/>
  <c r="BK124" i="1"/>
  <c r="BL124" i="1" s="1"/>
  <c r="AI37" i="1"/>
  <c r="BM37" i="1"/>
  <c r="AJ37" i="1"/>
  <c r="AJ115" i="1"/>
  <c r="BM115" i="1"/>
  <c r="AI79" i="1"/>
  <c r="BM91" i="1"/>
  <c r="BH37" i="1" l="1"/>
  <c r="BI37" i="1" s="1"/>
  <c r="BJ37" i="1" s="1"/>
  <c r="BK37" i="1" s="1"/>
  <c r="BL37" i="1" s="1"/>
  <c r="BN37" i="1" s="1"/>
  <c r="BO37" i="1" s="1"/>
  <c r="BH49" i="1"/>
  <c r="BI49" i="1" s="1"/>
  <c r="BJ49" i="1" s="1"/>
  <c r="BK49" i="1" s="1"/>
  <c r="BL49" i="1" s="1"/>
  <c r="BN49" i="1" s="1"/>
  <c r="BO49" i="1" s="1"/>
  <c r="BH43" i="1"/>
  <c r="BI43" i="1" s="1"/>
  <c r="BJ43" i="1" s="1"/>
  <c r="BK43" i="1" s="1"/>
  <c r="BL43" i="1" s="1"/>
  <c r="BN43" i="1" s="1"/>
  <c r="BO43" i="1" s="1"/>
  <c r="BC124" i="1"/>
  <c r="BF124" i="1" s="1"/>
  <c r="BG124" i="1" s="1"/>
  <c r="BI130" i="1"/>
  <c r="BJ130" i="1" s="1"/>
  <c r="BK130" i="1" s="1"/>
  <c r="BL130" i="1" s="1"/>
  <c r="BN130" i="1" s="1"/>
  <c r="BH55" i="1"/>
  <c r="BI55" i="1" s="1"/>
  <c r="BJ55" i="1" s="1"/>
  <c r="BK55" i="1" s="1"/>
  <c r="BL55" i="1" s="1"/>
  <c r="BN55" i="1" s="1"/>
  <c r="BO55" i="1" s="1"/>
  <c r="BH97" i="1"/>
  <c r="BI97" i="1" s="1"/>
  <c r="BJ97" i="1" s="1"/>
  <c r="BK97" i="1" s="1"/>
  <c r="BL97" i="1" s="1"/>
  <c r="BN97" i="1" s="1"/>
  <c r="BO97" i="1" s="1"/>
  <c r="BH91" i="1"/>
  <c r="BI91" i="1" s="1"/>
  <c r="BJ91" i="1" s="1"/>
  <c r="BK91" i="1" s="1"/>
  <c r="BL91" i="1" s="1"/>
  <c r="BN91" i="1" s="1"/>
  <c r="BO91" i="1" s="1"/>
  <c r="BN109" i="1"/>
  <c r="BO109" i="1" s="1"/>
  <c r="BN115" i="1"/>
  <c r="BO115" i="1" s="1"/>
  <c r="BN67" i="1"/>
  <c r="BO67" i="1" s="1"/>
  <c r="BH73" i="1"/>
  <c r="BI73" i="1" s="1"/>
  <c r="BJ73" i="1" s="1"/>
  <c r="BK73" i="1" s="1"/>
  <c r="BL73" i="1" s="1"/>
  <c r="BN73" i="1" s="1"/>
  <c r="BO73" i="1" s="1"/>
  <c r="BN124" i="1"/>
  <c r="BO124" i="1" s="1"/>
  <c r="BN103" i="1"/>
  <c r="BO103" i="1" s="1"/>
  <c r="BN85" i="1"/>
  <c r="BO85" i="1" s="1"/>
  <c r="BN79" i="1"/>
  <c r="BO79" i="1" s="1"/>
  <c r="BN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6"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6"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<sst xmlns="http://schemas.openxmlformats.org/spreadsheetml/2006/main" count="2208" uniqueCount="540">
  <si>
    <t xml:space="preserve"> MATRIZ DE RIESGO CORRUPCIÓN</t>
  </si>
  <si>
    <t xml:space="preserve">Codigo: </t>
  </si>
  <si>
    <t>PLE-PIN-F002</t>
  </si>
  <si>
    <t>Versión:</t>
  </si>
  <si>
    <t>PROCESO:</t>
  </si>
  <si>
    <t>Todos los procesos</t>
  </si>
  <si>
    <t xml:space="preserve">vigencia </t>
  </si>
  <si>
    <t>LÍDER:</t>
  </si>
  <si>
    <t>N/A</t>
  </si>
  <si>
    <t>Caso HOLA</t>
  </si>
  <si>
    <t>OBJETIVO:</t>
  </si>
  <si>
    <t>RowS(39:39).Select</t>
  </si>
  <si>
    <t>CONTROL DE CAMBIOS</t>
  </si>
  <si>
    <t>VERSIÓN</t>
  </si>
  <si>
    <t>FECHA</t>
  </si>
  <si>
    <t>DESCRIPCIÓN DE LA MODIFICACIÓN</t>
  </si>
  <si>
    <t>No se tiene dato</t>
  </si>
  <si>
    <t>Elaboración del documento</t>
  </si>
  <si>
    <t>18 de diciembre de 2015</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</si>
  <si>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</si>
  <si>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30 de junio de 2016</t>
  </si>
  <si>
    <t>Ampliación de fechas en el tratamiento de los riesgos, eliminación de controles que no cumplen con los requisitos de estar documentados, inclusión de acciones en el tratamiento, ajustes en la redacción de eventos, causas y acciones para dar más claridad.</t>
  </si>
  <si>
    <t>28 de abril de 2017</t>
  </si>
  <si>
    <t>Se trasladan los riesgos de corrupción al formato vigente y se depuran riesgos de acuerdo a los cambios surtidos en la reestructuración de la Secretaría Distrital de Gobierno y la Plataforma Estratégica.</t>
  </si>
  <si>
    <t>28 de julio de 2017</t>
  </si>
  <si>
    <t>A partir del resultado del monitoreo al comportamiento y tratamiento de los riesgos de corrupción se actualizan los diferentes elementos (Causas, consecuencias, controles existentes y acciones de tratamiento) de los siguientes riesgos: R3, R9, R10, R1.</t>
  </si>
  <si>
    <t>31 de agosto de 2017</t>
  </si>
  <si>
    <t>Se actualizan los riesgos R2 y R12, incorporando la información complementaria a partir de la actualización de las matrices de riesgos de cada uno de los procesos definidos en la Entidad.</t>
  </si>
  <si>
    <t>30 de enero de 2018</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</si>
  <si>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</si>
  <si>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04 de septiembre 2018</t>
  </si>
  <si>
    <t xml:space="preserve">Con base en la auditoria adelantada por la Oficina de Control Interno, se ajustan los controles del riesgo R1 con el objetivo de que estos mitiguen la materialización del mismo. </t>
  </si>
  <si>
    <t>16 de octubre de 2018</t>
  </si>
  <si>
    <t>De acuerdo al análisis realizado por los profesionales de la Oficina Asesora de Planeación se realizan ajustes en los controles de cada uno de los riesgos y se modifica el riesgo que es del proceso de Evaluación independiente.</t>
  </si>
  <si>
    <t>31 de enero de 2019</t>
  </si>
  <si>
    <t>Se realizaron ajustes de acuerdo a las observaciones presentadas en las jornadas de participación interna y externa, generando los cambios: en controles, responsabilidades</t>
  </si>
  <si>
    <t xml:space="preserve"> </t>
  </si>
  <si>
    <t>28 de diciembre 2019</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</si>
  <si>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</si>
  <si>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30 de enero 2020</t>
  </si>
  <si>
    <t>Se ajusta la matriz de riesgo de corrupción de acuerdo con las observaciones realizadas en el proceso de participación a través de la página web institucional.</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</si>
  <si>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</si>
  <si>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</si>
  <si>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Enero de 2021</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</si>
  <si>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</si>
  <si>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Febrero de 2021</t>
  </si>
  <si>
    <t>Se actualiza redacción del R19 y se incluye control que aplica para la Dirección para la Gestión Administrativa Especial de Policía</t>
  </si>
  <si>
    <t>Enero de 2022</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</si>
  <si>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</si>
  <si>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Noviembre de 2022</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</si>
  <si>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</si>
  <si>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</si>
  <si>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</si>
  <si>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Enero de 2023</t>
  </si>
  <si>
    <t>Se presenta matriz de riesgos de corrupción en sesión 01 del Comité Institucional de Gestión y Desempeño y fue aprobada y publicada bajo caso HOLA 293034 del 27 de enero de 2023</t>
  </si>
  <si>
    <t>24 de octubre  de 2023</t>
  </si>
  <si>
    <t>Se realizó la actualización de los riesgos de corrupción asociados al proceso de Gestión Corporativa Institucional, bajo caso HOLA 342352.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La actualización es producto de mesas de trabajo con equipos del nivel central y local. Se presentaron los ajustes a la matriz al Comité Institucional de Coordinación de Control Interno del día 24 de octubre de 2023</t>
  </si>
  <si>
    <t>30 de enero de 2024</t>
  </si>
  <si>
    <t>Se presenta matriz de riesgos de corrupción en sesión 01 del Comité Institucional de Gestión y Desempeño y fue aprobada y publicada bajo caso HOLA 14683 del 30 de enero de 2024. Se realizaron las siguientes actualizaciones:
Caso HOLA 357981: Proceso Control Disciplinario: Actualización de Plan de acción para la vigencia 2024
Caso HOLA 358059: Proceso Servicio a la Ciudadanía: Actualización de Plan de acción para la vigencia 2024
Caso HOLA 357941: Proceso Gestión Corporativa Institucional: Actualización Análisis de impacto riesgos de corrupción (Contratación R9 y R10)
Caso HOLA 358702: Proceso Gerencia del Talento Humano: Actualización Análisis de impacto riesgos de corrupción y nivel de probabilidad (R6 y R15)</t>
  </si>
  <si>
    <t>28 de enero de 2025</t>
  </si>
  <si>
    <t xml:space="preserve">Se aprueba matriz de riesgos de corrupción en sesión 01 del Comité Institucional de Gestión y Desempeño y se publica bajo caso HOLA 115925 del 28 de enero de 2025. Los ajustes fueron revisados  metodológicamente por la Oficina Asesora de Planeación y aprobados por cada lider de proceso 
</t>
  </si>
  <si>
    <t>IDENTIFICACIÓN DEL RIESGO</t>
  </si>
  <si>
    <t>ANÁLISIS DEL RIESGO</t>
  </si>
  <si>
    <t>MEDIDAS DE RESPUESTA</t>
  </si>
  <si>
    <t>PLAN DE ACCIÓN</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</si>
  <si>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</si>
  <si>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</si>
  <si>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</si>
  <si>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</si>
  <si>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</si>
  <si>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</si>
  <si>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</si>
  <si>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</si>
  <si>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</si>
  <si>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</si>
  <si>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</si>
  <si>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</si>
  <si>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TRÁMITE U OPA ASOCIADO AL RIESGO</t>
  </si>
  <si>
    <t>FUENTE DE RIESGO</t>
  </si>
  <si>
    <t>AREA DE IMPACTO</t>
  </si>
  <si>
    <t>CAUSA</t>
  </si>
  <si>
    <t>Clasificación de la Causa</t>
  </si>
  <si>
    <t xml:space="preserve">NIVEL ORGANIZACIONAL </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</si>
  <si>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</si>
  <si>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</si>
  <si>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</si>
  <si>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</si>
  <si>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</si>
  <si>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</si>
  <si>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</si>
  <si>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</si>
  <si>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</si>
  <si>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</si>
  <si>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</si>
  <si>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</si>
  <si>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</si>
  <si>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</si>
  <si>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</si>
  <si>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</si>
  <si>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</si>
  <si>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</si>
  <si>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</si>
  <si>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</si>
  <si>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</si>
  <si>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</si>
  <si>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</si>
  <si>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</si>
  <si>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</si>
  <si>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</si>
  <si>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</si>
  <si>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</si>
  <si>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</si>
  <si>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</si>
  <si>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</si>
  <si>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</si>
  <si>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</si>
  <si>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</si>
  <si>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</si>
  <si>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</si>
  <si>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</si>
  <si>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</si>
  <si>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</si>
  <si>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</si>
  <si>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</si>
  <si>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</si>
  <si>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</si>
  <si>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</si>
  <si>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RESPONSABLE</t>
  </si>
  <si>
    <t>FECHA DE IMPLEMENTACIÓN
(DD/MM/AAAA)</t>
  </si>
  <si>
    <t>FECHA DE SEGUIMIENTO
(DD/MM/AAAA)</t>
  </si>
  <si>
    <t>SEGUIMIENTO</t>
  </si>
  <si>
    <t>ESTADO</t>
  </si>
  <si>
    <t>R1</t>
  </si>
  <si>
    <t>Planeación Institucional</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</si>
  <si>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</si>
  <si>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Procesos</t>
  </si>
  <si>
    <t>Credibilidad, buen nombre y reputación</t>
  </si>
  <si>
    <t>Existencia de conflicto de interés o de intereses particulares entre el funcionario responsable del seguimiento /monitoreo y el responsable de aportar las evidencias y reportes de las áreas /Alcaldías Locales.</t>
  </si>
  <si>
    <t xml:space="preserve">Interna </t>
  </si>
  <si>
    <t>Táctico</t>
  </si>
  <si>
    <t xml:space="preserve">Reducción de la credibilidad sobre la gestión y los impactos de la entidad. </t>
  </si>
  <si>
    <t>Si</t>
  </si>
  <si>
    <t>No</t>
  </si>
  <si>
    <t>Rara Vez</t>
  </si>
  <si>
    <t>Preventivo</t>
  </si>
  <si>
    <t>Prevenir</t>
  </si>
  <si>
    <t>Completa</t>
  </si>
  <si>
    <t>Siempre</t>
  </si>
  <si>
    <t>Investigaciones disciplinarias</t>
  </si>
  <si>
    <t>Toma de decisiones basada en información no confiable o sesgada.</t>
  </si>
  <si>
    <t>R2</t>
  </si>
  <si>
    <t>Gestión Corporativa Institucional</t>
  </si>
  <si>
    <t>Adquirir, suministrar y administrar los bienes y servicios requeridos para el cumplimiento de las funciones de la Entidad, bajo un enfoque de gestión orientada a resultados y manejo eficaz y eficiente de los recursos.</t>
  </si>
  <si>
    <t>Omisión o debilidad en la aplicación de control, en la obligación de publicación de la información contractual.</t>
  </si>
  <si>
    <t>Operativo</t>
  </si>
  <si>
    <t xml:space="preserve">No hay una correcta divulgación de la información. </t>
  </si>
  <si>
    <t>Posibles hallazgos de entes de control</t>
  </si>
  <si>
    <t>R3</t>
  </si>
  <si>
    <t xml:space="preserve">Comunicación Estratégica </t>
  </si>
  <si>
    <t>Divulgar y socializar la gestión de la entidad por medio de la formulación y el desarrollo de estrategias comunicativas, para garantizar la disponibilidad de la información y la interacción con las partes interesadas internas y externas.</t>
  </si>
  <si>
    <t xml:space="preserve">Que exista un interés particular en la información a divulgar por parte de algunos de los actores que intervienen de manera deliberada  en la elaboración de la información. </t>
  </si>
  <si>
    <t xml:space="preserve">Estratégico </t>
  </si>
  <si>
    <t xml:space="preserve">Afectación negativa de la imagen institucional de la entidad.  </t>
  </si>
  <si>
    <t>Posible</t>
  </si>
  <si>
    <t xml:space="preserve"> Omisión o entrega inoportuna de manera intencional  de la información a publicar, por parte de cualquiera de los actores que intervienen en el proceso de elaboración de la información. </t>
  </si>
  <si>
    <t xml:space="preserve">Pérdida de credibilidad y confianza por parte de los ciudadanos frente a la entidad. </t>
  </si>
  <si>
    <t xml:space="preserve">Omisión en el cumplimiento de las normas relacionadas con el acceso, publicación y divulgación de la información pública para tener un beneficio particular. </t>
  </si>
  <si>
    <t>Detectivo</t>
  </si>
  <si>
    <t>Detectar</t>
  </si>
  <si>
    <t>Limitación de la participación ciudadana y entidades privadas en la formulación de proyectos de impacto y estrategias de desarrollo y en los procesos de contratación correspondientes.</t>
  </si>
  <si>
    <t>Afectación económica por incumplimiento de las normas.</t>
  </si>
  <si>
    <t>R4</t>
  </si>
  <si>
    <t>Relaciones Estratégicas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</si>
  <si>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</si>
  <si>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Personas</t>
  </si>
  <si>
    <t>No atender oportunamente los procedimientos definidos internamente para tal fin (publicado en la intranet - SIG) y los establecidos en la norma (Decreto Distrital 438 de 2019).</t>
  </si>
  <si>
    <t>Externa</t>
  </si>
  <si>
    <t xml:space="preserve"> Incumplimiento de los principios de imparcialidad y transparencia.</t>
  </si>
  <si>
    <t>Improbable</t>
  </si>
  <si>
    <t>No atender oportunamente los procedimientos definidos internamente para tal fin (publicado en la intranet - SIG) y los establecidos en la norma (Decreto Distrital 190 de 2010).</t>
  </si>
  <si>
    <t>Falta de ética por parte de los sectores de la Administración Distrital</t>
  </si>
  <si>
    <t>R5</t>
  </si>
  <si>
    <t>Control Disciplinario</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</si>
  <si>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</si>
  <si>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Debilidad en los mecanismos previos de verificación que garanticen la imparcialidad en la toma de decisiones de fondo dentro del proceso disciplinario.
</t>
  </si>
  <si>
    <t>Falta de credibilidad en la decisión que se adoptan por la oficina disciplinaria.</t>
  </si>
  <si>
    <t>Reducir el riesgo</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</si>
  <si>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trabajo,en acta de reunión.</t>
  </si>
  <si>
    <t>Director (a) Oficina de Control Discplinario Interno.</t>
  </si>
  <si>
    <t>01/01/2025 al 31/12/2025</t>
  </si>
  <si>
    <t>14/02/2025, 20/03/2025, 15/04/2025, 30/07/2025, 15/08/2025, 30/09/2025, 10/11/2025,     01/12/2025</t>
  </si>
  <si>
    <t>Trimestral</t>
  </si>
  <si>
    <t>Pendiente de iniciar</t>
  </si>
  <si>
    <t>La acción u omisión de un colaborador en desarrollo del proceso disciplinario  para favorecer o desfavorecer a los sujetos procesales.</t>
  </si>
  <si>
    <t>Incursión en falta disciplinaria por parte del servidor público beneficiado con las decisiones.</t>
  </si>
  <si>
    <t>La posible dilación de las actuaciones dentro del proceso disciplinario por parte de quienes puedan intervenir en el mismo.</t>
  </si>
  <si>
    <t>Impunidad</t>
  </si>
  <si>
    <t>Efectuar un seguimiento y revisión mensual de todas las decisiones que el despacho suscriba por parte del grupo revisor de la OAD.</t>
  </si>
  <si>
    <t>30/01/2025, 28/02/2025, 29/03/2025, 30/04/2025, 30/05/2025, 27/06/2025, 30/07/2025, 29/08/2025, 30/09/2025, 30/10/2025, 28/11/20225, 19/12/2025</t>
  </si>
  <si>
    <t xml:space="preserve">Mensual </t>
  </si>
  <si>
    <t xml:space="preserve"> Debilidades en seguimiento y control del estado actual de las actuaciones.</t>
  </si>
  <si>
    <t>R6</t>
  </si>
  <si>
    <t>Gerencia del Talento Humano</t>
  </si>
  <si>
    <t>Administrar y gestionar el desarrollo de los servidores(as) de la Secretaría Distrital de Gobierno, a través de la formulación, implementación y evaluación de los planes, programas, proyectos y/o estrategias institucionales de Gestión del Talento Humano en términos constitucionales y legales, promoviendo el trabajo digno y el fortalecimiento institucional</t>
  </si>
  <si>
    <t>Omisión en la aplicación de las normas en materia de vinculación de personal para beneficio propio o de un particular.</t>
  </si>
  <si>
    <t xml:space="preserve">Vulneración de derechos adquiridos de los servidores públicos de la entidad. </t>
  </si>
  <si>
    <t>Falta de rigurosidad en la aplicación de las normas en materia de administración de personal.</t>
  </si>
  <si>
    <t>Sanción disciplinaria por no aplicación de la normatividad.</t>
  </si>
  <si>
    <t>Detrimento patrimonial</t>
  </si>
  <si>
    <t>Vinculación de personal no idóneo</t>
  </si>
  <si>
    <t>R7</t>
  </si>
  <si>
    <t>Omisión en la aplicación de los controles de verificación de requisitos en la actividad de causación.</t>
  </si>
  <si>
    <t>Apertura de investigaciones disciplinarias, penales o fiscales.</t>
  </si>
  <si>
    <t>R8</t>
  </si>
  <si>
    <t>Gestión Patrimonio Documental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</si>
  <si>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</si>
  <si>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Debilidad en la aplicación de lineamientos existentes para el seguimiento efectivo al cumplimiento del proceso de gestión documental de la Entidad.</t>
  </si>
  <si>
    <t xml:space="preserve"> Incumplimiento de los principios de imparcialidad, eficiencia y economía.</t>
  </si>
  <si>
    <t xml:space="preserve">Posible generación de procesos sancionatorios, disciplinarios y penales. </t>
  </si>
  <si>
    <t xml:space="preserve">Se afecta la imagen reputacional de la entidad </t>
  </si>
  <si>
    <t>R9</t>
  </si>
  <si>
    <t>Calidad</t>
  </si>
  <si>
    <t>Deficiencias en la verificación efectuada sobre las necesidades de adquisición y/o compra de bienes muebles, inmuebles o servicios.</t>
  </si>
  <si>
    <t>Afectación del presupuesto de la entidad.</t>
  </si>
  <si>
    <t>No inclusión de las características técnicas correspondientes en los estudios previos y pliego de condiciones de los procesos de adquisición de bienes muebles e inmuebles.</t>
  </si>
  <si>
    <t>Incumplimiento de los principios de transparencia, economía y responsabilidad en la contratación estatal.</t>
  </si>
  <si>
    <t>Conflicto de intereses en el proceso de contratación</t>
  </si>
  <si>
    <t>Apertura de investigaciones disciplinarias, penales y fiscales.</t>
  </si>
  <si>
    <t>R10</t>
  </si>
  <si>
    <t>Tráfico de influencias</t>
  </si>
  <si>
    <t xml:space="preserve">Imposibilidad de seleccionar a la persona natural o jurídica más idónea para la ejecución del contrato. 
</t>
  </si>
  <si>
    <t>Omisión de normativa legal y/o de procedimientos internos.</t>
  </si>
  <si>
    <t xml:space="preserve">Pérdida de oportunidad para la entidad de optimizar los recursos. </t>
  </si>
  <si>
    <t>R11</t>
  </si>
  <si>
    <t>implementación de medidas restrictivas de indole tecnico,  financiero o juridico que no permita la pluralidad de oferentes</t>
  </si>
  <si>
    <t>Vulneración a los principios de la contratación estatal principalmente el de transparencia y selección objetiva, entre otros.</t>
  </si>
  <si>
    <t xml:space="preserve"> Debilidad en los controles efectuados por el comité de contratación.</t>
  </si>
  <si>
    <t>R12</t>
  </si>
  <si>
    <t>Deficiencias en la programación financiera y física de las metas de los proyectos de inversión.</t>
  </si>
  <si>
    <t xml:space="preserve">Detrimento patrimonial </t>
  </si>
  <si>
    <t>R13</t>
  </si>
  <si>
    <t xml:space="preserve">Gerencia de TIC </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</si>
  <si>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</si>
  <si>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Tecnologìa</t>
  </si>
  <si>
    <t>Información</t>
  </si>
  <si>
    <t>Omisión de los lineamientos establecidos en el manual de seguridad de la información de la entidad.</t>
  </si>
  <si>
    <t>Incumplimiento de los principios de imparcialidad y transparencia.</t>
  </si>
  <si>
    <t>Toma de decisiones sobre la base de información inexacta.</t>
  </si>
  <si>
    <t>Afectación de la imagen institucional.</t>
  </si>
  <si>
    <t>R14</t>
  </si>
  <si>
    <t>Evaluación Independiente</t>
  </si>
  <si>
    <t>Evaluar la efectividad de sistema de Control Interno de manera independiente, objetiva y oportuna, a través de seguimientos y auditorías que permitan generar alertas tempranas para contribuir con el mejoramiento continuo en la gestión institucional.</t>
  </si>
  <si>
    <t>Perdida de independencia por conflicto de intereses o favorecimiento a terceros para el desarrollo del ejercicio auditor.</t>
  </si>
  <si>
    <t xml:space="preserve">Perdida de imagen, credibilidad y confianza  de la OCI frente a la entidad. </t>
  </si>
  <si>
    <t>Rara vez</t>
  </si>
  <si>
    <t>Omision de la normativa legal y/o instrumentos de auditoría  con el fin de no develar irregularidades para favorecer al auditado.</t>
  </si>
  <si>
    <t>Investigación Disciplinaria</t>
  </si>
  <si>
    <t>R15</t>
  </si>
  <si>
    <t>Servidor público o contratista</t>
  </si>
  <si>
    <t>Conductas delictivas de uno o más servidores públicos responsable de alguna de las funciones de liquidación de la nómina, para beneficio propio de terceros</t>
  </si>
  <si>
    <t xml:space="preserve"> Investigaciones penales, fiscales y disciplinarias, que llevan a sanciones.</t>
  </si>
  <si>
    <t>Conductas delictivas de uno o más servidores públicos responsable de alguna de las funciones de liquidación de la nómina</t>
  </si>
  <si>
    <t>Afectación económica</t>
  </si>
  <si>
    <t>R16</t>
  </si>
  <si>
    <t>Servicio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</si>
  <si>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</si>
  <si>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Los servicios de responsabilidad funcional del proceso atención a la ciudadanía son:
1. Certificado de Residencia
2. Recepción, custodia entrega o devolución de documentos de identidad extraviados.
3.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</si>
  <si>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</si>
  <si>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Afectación de la imagen y buen nombre de la Secretaría Distrital de Gobierno frente a la cuidadanía y los distintos usuarios y grupos de valor interesados.</t>
  </si>
  <si>
    <t>Desconocimiento de la información contenida en la oferta de trámites y OPAs de la entidad.</t>
  </si>
  <si>
    <t>Gestionar con la Oficina Asesora de Comunicaciones, el diseño, proyección y publicación en los medios y canales oficiales de la Secretaría Distrital de Gobierno, una pieza publicitaria semestral que permita a la ciudadanía identificar la gratuidad de los trámites y servicios dispuestos por la entidad.</t>
  </si>
  <si>
    <t>Profesional Especializado código 222 grado 24 y líder metodológico del proceso de Servicio a la Ciudadanía</t>
  </si>
  <si>
    <t>1/01/2025 a 31/12/2025</t>
  </si>
  <si>
    <t>30/06/2025
15/12/2025</t>
  </si>
  <si>
    <t>Semestral</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</si>
  <si>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</si>
  <si>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</si>
  <si>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 xml:space="preserve">Desactualización del contenido de los trámites y OPAs (requisitos, tiempos de gestión y medios para realizarlos). </t>
  </si>
  <si>
    <t>Investigaciones penales y disciplinarias, que pueden desembocar a su vez en procesos sancionatorios contra los servidores públicos y colaboradores de la Secretaría Distrital de Gobierno.</t>
  </si>
  <si>
    <t>R17</t>
  </si>
  <si>
    <t>Ambiente</t>
  </si>
  <si>
    <t>Falta de ética y/o omisión de la normatividad en beneficio particular</t>
  </si>
  <si>
    <t xml:space="preserve">Pérdida de imagen reputacional. </t>
  </si>
  <si>
    <t>Proceso sancionatorio para la entidad</t>
  </si>
  <si>
    <t>Inadecuada disposición de residuos</t>
  </si>
  <si>
    <t>R18</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</si>
  <si>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</si>
  <si>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</si>
  <si>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</si>
  <si>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</si>
  <si>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</si>
  <si>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R19</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</si>
  <si>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</si>
  <si>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</si>
  <si>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</si>
  <si>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R20</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</si>
  <si>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</si>
  <si>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</si>
  <si>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R21</t>
  </si>
  <si>
    <t>Uso indebido de la información contenida en bases de datos en beneficio propio o de un tercero.</t>
  </si>
  <si>
    <t>Sanciones disciplinarias</t>
  </si>
  <si>
    <t>R22</t>
  </si>
  <si>
    <t>Convivencia y Diálogo Social</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</si>
  <si>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 y la gestión de conflictividades de Bogotá D.C.</t>
  </si>
  <si>
    <t xml:space="preserve">Omisión de la normativa vigente </t>
  </si>
  <si>
    <t>Perdida de la credibilidad en la entidad y sus procesos</t>
  </si>
  <si>
    <t>Desconocimiento de los decretos 599 del 2013, 470 de 2021 así como de las resoluciones 569 de 2014 y 0846 de 2020, así como los alcances de la secretaria técnica del SUGA y otros eventos</t>
  </si>
  <si>
    <t>Uso inadecuado de prendas institucionales para beneficio personal o de terceros.</t>
  </si>
  <si>
    <t>Búsqueda de privilegio para acceso a eventos.</t>
  </si>
  <si>
    <t>R23</t>
  </si>
  <si>
    <t>Posible debilidad de los controles para verificación del cumplimiento de los requisitos que deben presentar para obtener el beneficio.</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</si>
  <si>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</si>
  <si>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</si>
  <si>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Desconocimiento de los requisitos para que se pueda postular la iniciativa</t>
  </si>
  <si>
    <t>R24</t>
  </si>
  <si>
    <t>Planeación y Gestión Sectorial</t>
  </si>
  <si>
    <t>Coordinar la planeación sectorial mediante la orientación metodológica en la definición, formulación, implementación y seguimiento en los diferentes niveles de planeación que permitan mejorar continuamente la gestión del sector gobierno.</t>
  </si>
  <si>
    <t>Reportes de seguimiento de cumplimiento de las metas e indicadores del Plan Estratégico Sectorial que carecen de un detalle suficiente para soportar la gestión del sector y/o sus evidencias resultan incoherentes con los reportes suministrados.</t>
  </si>
  <si>
    <t>Disminución de la credibilidad sobre la gestión del sector gobierno.</t>
  </si>
  <si>
    <t xml:space="preserve">Investigaciones Disciplinarias
</t>
  </si>
  <si>
    <t>Existencia de conflicto de interés entre persona y/o entidad responsable del reporte y el profesional que realiza el control al seguimiento del Plan Estrátegico Sectorial</t>
  </si>
  <si>
    <t>Hallazgos administrativos</t>
  </si>
  <si>
    <t>R25</t>
  </si>
  <si>
    <t>Reportes de seguimiento de avance de las políticas públicas  carecen de un detalle suficiente para soportar la gestión y las evidencias con base en las que se hacen resultan incoherentes con los reportes suministrados.</t>
  </si>
  <si>
    <t xml:space="preserve">Reducción de la credibilidad sobre los impactos de la gestión de la entidad. </t>
  </si>
  <si>
    <t>Por presión de un superior para ocultar el estado real de la gestión relacionada.</t>
  </si>
  <si>
    <t>R26</t>
  </si>
  <si>
    <t>Inspección Vigilancia y Control</t>
  </si>
  <si>
    <t>Ejercer la Inspección, la Vigilancia y el Control en el Distrito Capital, a través de acciones, actuaciones, operaciones y decisiones de las autoridades administrativas y policivas a cargo de la Secretaría Distrital de Gobierno, para garantizar la gobernabilidad y el ejercicio de derechos y libertades ciudadanas.</t>
  </si>
  <si>
    <t>La acción u omisión de un colaborador en desarrollo del proceso o de las actuaciones policivas para favorecer o desfavorecer a los sujetos procesales.</t>
  </si>
  <si>
    <t>Reducción de la credibilidad sobre los impactos de la gestión de la entidad.</t>
  </si>
  <si>
    <t>R27</t>
  </si>
  <si>
    <t>Fomento y Protección de Derechos Humanos</t>
  </si>
  <si>
    <t>Dirigir la formulación, adopción y ejecución de políticas, planes y proyectos orientados a la promoción, garantía, protección, participación ciudadana y apropiación de los derechos, deberes, libertades individuales y colectivas de la ciudadanía en el Distrito Capital, con enfoque territorial, diferencial-poblacional y de manera coordinada interinstitucionalmente, activa y participativa.</t>
  </si>
  <si>
    <t>Omisión de los lineamientos establecidos en los contratos de prestación e servicios que contienen la cláusual de confidencialidad que garantizan la seguridad de la información del proceso de la Dirección</t>
  </si>
  <si>
    <t xml:space="preserve">Perdida de imagen, credibilidad y confianza por parte de los ciudadanos frente a la Dirección de DDHH y la entidad. </t>
  </si>
  <si>
    <t>R28</t>
  </si>
  <si>
    <t>Fomento y Protección de los Derechos Étnicos</t>
  </si>
  <si>
    <t>Dirigir la formulación, adopción, ejecución, seguimiento y apoyo a la evaluación de políticas, planes y proyectos orientados a la garantía, participación y apropiación de los derechos, deberes, libertades individuales y colectivas de los pueblos y comunidades étnicas residentes en el Distrito Capital, a través de acciones encaminadas a la protección y promoción de sus derechos, costumbres, tradiciones y cultura desde el enfoque étnico y de manera coordinada interinstitucional y territorialmente, contribuyendo al cierre de brechas de desigualdad y la protección de la identidad cultural de los pueblos étnicos.</t>
  </si>
  <si>
    <t>Falta de controles robustos en la gestión y protección de información sensible, combinada con la posibilidad de ofrecimientos, solicitudes de dádivas, presiones y/o amenazas por parte de terceros hacia funcionarios o servidores públicos, con el fin de obtener acceso a datos personales para beneficio privado o favorecimiento indebido.</t>
  </si>
  <si>
    <t>Pérdida y deterioro de la imagen institucional.</t>
  </si>
  <si>
    <t>R29</t>
  </si>
  <si>
    <t>Gestión Jurídica</t>
  </si>
  <si>
    <t>Ejercer la defensa judicial y extrajudicial, la asesoría jurídica y el liderazgo en la identificación y difusión de las normas de forma acertada, oportuna, ágil y eficaz, para prevenir el daño
antijurídico y brindar seguridad jurídica a la Secretaría Distrital de Gobierno.</t>
  </si>
  <si>
    <t>Procedimiento de Autorización de actividades de aglomeración de público
en el Distrito Capital</t>
  </si>
  <si>
    <t>El trámite y procedimiento tanto para la autorización de aglomeraciones de público, la habilitación de escenarios y el prestámo de la plaza de Bolivar podría llegar a verse influenciado por presiones indebidas de los organizadores de los eventos, presión política (concejales) u eventuales ofrecimientos para agilizar los trámites o simplificar los requisitos listados en el sistema SUGA y en la normatividad vigente (Decreto 599/2013 y 622 de 2016)</t>
  </si>
  <si>
    <t>Hallazgos que tengan incidencia penal (Tráfico de Influencias/Cohecho</t>
  </si>
  <si>
    <t>En curso</t>
  </si>
  <si>
    <t>Finalizada</t>
  </si>
  <si>
    <t>Recuerde que el Riesgo de CORRUPCIÓN debe contar con los cuatro elementos descritos a continuación, para cada riesgo que ud describa, identifique claramente si esta presente cada elemento colocando una X</t>
  </si>
  <si>
    <t>Riesgo No.</t>
  </si>
  <si>
    <t>Descripción</t>
  </si>
  <si>
    <t>Acción u omisión</t>
  </si>
  <si>
    <t>Uso del poder</t>
  </si>
  <si>
    <t>Desviar la gestión de lo público</t>
  </si>
  <si>
    <t>Beneficio privado</t>
  </si>
  <si>
    <t>PIN</t>
  </si>
  <si>
    <t>Posibilidad de afectación reputacional por la manipulación de información de seguimiento a la gestión e indicadores institucionales asociados al Plan Estratégico Institucional, Planes Institucionales del Decreto 612 de 2018 y planes de gestión, e información del monitoreo de riesgos de gestión y corrupción en beneficio particular</t>
  </si>
  <si>
    <t>x</t>
  </si>
  <si>
    <t>GCI</t>
  </si>
  <si>
    <t xml:space="preserve">Posibilidad de afectación reputacional por omisión o inoportuna divulgación/publicación de información sobre la gestión contractual en las plataformas de contratación pública, limitando el conocimiento a la ciudadanía por beneficiar a un particular.
</t>
  </si>
  <si>
    <t>CES</t>
  </si>
  <si>
    <t>Posibilidad de afectación reputacional por la omisión en el cumplimiento de los lineamientos legales vigentes, para la elaboración y expedición de conceptos a las iniciativas normativas para beneficio de un particular.</t>
  </si>
  <si>
    <t>Beneficiar un grupo de interés con una iniciativa ciudadana sin garantizar la igualdad, imparcialidad  y limitando la publicidad para la participación.</t>
  </si>
  <si>
    <t>Cdis</t>
  </si>
  <si>
    <t>Posibilidad de afectación reputacional por proferir decisiones disciplinarias contrarias a derecho en beneficio del sujeto procesal o de un interés particular</t>
  </si>
  <si>
    <t>DTH</t>
  </si>
  <si>
    <t>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t>
  </si>
  <si>
    <t xml:space="preserve">Posibilidad de riesgo económico al efectuar pagos, omitiendo el debido cumplimiento de requisitos, de manera intencional para beneficio propio o de un tercero. </t>
  </si>
  <si>
    <t>GPD</t>
  </si>
  <si>
    <t>Posibilidad de afectacion reputacional por la pérdida, manipulación o alteración intencional de la información y de los expedientes físicos de los procesos, para beneficio propio o de particulares.</t>
  </si>
  <si>
    <t>Pérdida o alteración intencional de la información física de las comunicaciones oficiales que ingresan o salen de la Entidad</t>
  </si>
  <si>
    <t>Utilización inadecuada de bienes muebles o inmuebles de la SDG para beneficios propios o de particulares.</t>
  </si>
  <si>
    <t xml:space="preserve">Posibilidad de afectación económica y reputacional por adquirir y/o comprar bienes muebles e inmuebles o servicios sin el lleno de los requisitos legales y/o técnicos en beneficio propio o de un particular. </t>
  </si>
  <si>
    <t>Posibilidad de afectación reputacional por el direccionamiento de contratación en favor propio y/o de un tercero</t>
  </si>
  <si>
    <t>Posibilidad de afectación económica y reputacional por la modificación sin justificación de condiciones iniciales establecidas en los pliegos, para el beneficio propio o de un tercero.</t>
  </si>
  <si>
    <t>Posibilidad de afectación económica por sobrecosto en las actividades de los proyectos de inversión para el beneficio de un particular.</t>
  </si>
  <si>
    <t>TIC</t>
  </si>
  <si>
    <t>Probabiidad de afectación reputacional por pérdida, manipulación o adulteración de la información en repositorios datos institucionales en beneficio de un tercero.</t>
  </si>
  <si>
    <t>EIN</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</si>
  <si>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</si>
  <si>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Pérdida, manipulación de expedientes físicos y/o mutilación de documentos e información electrónica para desviar la gestión de lo público hacia un beneficio privado</t>
  </si>
  <si>
    <t>Posibilidad de afectación económica y reputacional por fraude en la liquidación de la nómina en beneficio propio o de un tercero.</t>
  </si>
  <si>
    <t>SAC</t>
  </si>
  <si>
    <t xml:space="preserve">Posibilidad de afectación  reputacional, por cobros a la ciudadanía de trámites y OPAs gratuitos que presta la entidad, para obtener un beneficio particular. </t>
  </si>
  <si>
    <t>Posibilidad de afectación reputacional por realizar la entrega de residuos sólidos a una organización a cambio de beneficios económicos y/o materiales para favorecer a un particular</t>
  </si>
  <si>
    <t>GCN</t>
  </si>
  <si>
    <t>Posibilidad de afectación reputacional por la omisión o inoportuna divulgación de información de los Observatorios para toma de decisiones en beneficio privado o de un tercero</t>
  </si>
  <si>
    <t>Posibilidad de afectación reputacional por la manipulación o alteración de la información sobre las evaluaciones institucionales para beneficio propio o de un tercero</t>
  </si>
  <si>
    <t>Posibilidad de afectación reputacional por la omisión o inoportuna divulgación de los resultados de las evaluaciones institucionales para beneficio privado o de un tercero</t>
  </si>
  <si>
    <t>Posibilidad de afectación reputacional por la manipulación y/o uso inapropiado de la información contenida en las bases de datos trabajadas en analítica institucional para beneficio privado o favorecimiento de terceros</t>
  </si>
  <si>
    <t>CDS</t>
  </si>
  <si>
    <t>Posibilidad de afectación reputacional por inadecuado uso de prendas y elementos institucionales en beneficio propio o de un tercero para acceder a eventos públicos o privados de complejidad alta en el SUGA y partidos de fútbol acompañados por el programa de goles en paz</t>
  </si>
  <si>
    <t>Posibilidad de afectación económica y reputacional por beneficiar un grupo de interés con una iniciativa ciudadana sin garantizar la igualdad e imparcialidad.</t>
  </si>
  <si>
    <t>PGS</t>
  </si>
  <si>
    <t>Posibilidad de afectación reputacional por la manipulación de información de reportes de seguimiento de avances de cumplimiento de metas e indicadores de la Planeación Estratégica Sectorial en beneficio particular</t>
  </si>
  <si>
    <t>Posibilidad de afectación reputacional por la manipulación de información de reportes de seguimiento de avances de las políticas públicas sectoriales en beneficio particular</t>
  </si>
  <si>
    <t>Posibilidad de afectación reputacional por recibir o solicitar cualquier dádiva o beneficio a nombre propio o de terceros con el fin de influir en el estudio y sustanciación para la toma de decisión de un expediente radicado en la DGAEP</t>
  </si>
  <si>
    <t>FPD</t>
  </si>
  <si>
    <t>Posibilidad de afectación reputacional por pérdida, manipulación o adulteración de la información en el sistema de información de  derechos humanos  institucional en beneficio de un tercero.</t>
  </si>
  <si>
    <t>ETN</t>
  </si>
  <si>
    <t xml:space="preserve">Posibilidad de manipulación y extracción indebida de información personal y/o sensible, registrada en la matriz de identificación de personas atendidas en el servicio de orientación de los espacios de atención diferenciada para grupos étnicos, con el proposito de obtener beneficios privaos o fvorecer a terceros  </t>
  </si>
  <si>
    <t>GJR</t>
  </si>
  <si>
    <t xml:space="preserve">Posibilidad de daño reputacional por la dilatación del trámite o la manipulación en favor de terceros del proceso de autorización de aglomeraciones de público o solicitudes de prestámo de la plaza de Bolivar </t>
  </si>
  <si>
    <t>Descripción  del control 1</t>
  </si>
  <si>
    <t>Descripción  del control 2</t>
  </si>
  <si>
    <t>Descripción  del control 3</t>
  </si>
  <si>
    <t>Descripción  del control 4</t>
  </si>
  <si>
    <t xml:space="preserve">Los profesionales designados por el jefe de la Oficina Asesora de Planeación trimestralmente realizan la revisión al reporte de seguimiento y  las evidencias aportadas al Plan Estratégico Institucional, Planes Institucionales Decreto 612 de 2018 y planes de gestión; y de forma cuatrimestral el monitoreo de evidencias aportadas frente a los riesgos de gestión y corrupción, por parte de las dependencias del nivel central y Alcaldías Locales verificando la coherencia metodológica de acuerdo con lo establecido en los procedimientos  PLE-PIN-P009 Gestión del Plan Estratégico Institucional, PLE-PIN-P013 Formulación y seguimiento de los Planes Institucionales, PLE-PIN-P005 Formulación y Seguimiento del Plan de Gestión y PLE-PIN-P015 Administración y monitoreo de riesgos de gestión y corrupción.
Cuando el reporte del Plan Estratégico Institucional, Planes Institucionales Decreto 612 de 2018 y planes de gestión no presenten coherencia con relación a los criterios de revisión, el analista de la OAP podrá realizar las modificaciones técnicas al plan de gestión que considere necesarias y pertinentes y/o solicitar aclaración al responsable, a través de correo electrónico.
Para el caso de monitoreo de riesgos, se realiza el Informe de Monitoreo de Riesgos, en el que se incluyen las observaciones encontradas en la revisión de las evidencias y recomendaciones para tener en cuenta por parte de los responsables.
Como evidencia de ejecución del control para el Plan Estratégico Institucional, Planes Institucionales Decreto 612 de 2018 y planes de gestión quedan los reportes de seguimiento publicados en la página web de la entidad, las comunicaciones oficiales (correo electrónico institucional) con las observaciones y las respuestas recibidas.
Como evidencia de ejecución del control para el Monitoreo de riesgos queda el Informe Cuatrimestral de Monitoreo de riesgos publicado en la página web de la entidad. </t>
  </si>
  <si>
    <t>El jefe de la Oficina Asesora de Planeación cuando recibe una comunicación de conflicto de interés por parte del funcionario responsable de la revisión del reporte del Plan Estratégico Institucional, planes Institucionales Decreto 612 de 2018, Plnaes de Gestión y monitoreo de riesgos, o de otra fuente (interna/externa), debe reasignar esta labor de control a otro profesional de la Oficina Asesora de Planeación antes de realizar la elaboración del reporte oficial/monitoreo,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t>
  </si>
  <si>
    <t>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</si>
  <si>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</si>
  <si>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</si>
  <si>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RES</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</si>
  <si>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</si>
  <si>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Cdisc</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</si>
  <si>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</si>
  <si>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t>
  </si>
  <si>
    <t>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</si>
  <si>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</si>
  <si>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</si>
  <si>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</si>
  <si>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</si>
  <si>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</si>
  <si>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</si>
  <si>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</si>
  <si>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</si>
  <si>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t>
  </si>
  <si>
    <t>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</si>
  <si>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</si>
  <si>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t>
  </si>
  <si>
    <t>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t>
  </si>
  <si>
    <t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t>
  </si>
  <si>
    <t>DTI</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</si>
  <si>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</si>
  <si>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</si>
  <si>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</si>
  <si>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</si>
  <si>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</si>
  <si>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</si>
  <si>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</si>
  <si>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código 222 grado 24 y líder metodológico del proceso de Servicio de Atención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</si>
  <si>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metodológico del proceso de Servicio a la Ciudadanía, garantiza que, de forma anual cada uno de los servidores publicos y colaboradores vinculados al proceso, realice y apruebe el(los) curso(s) correspondiente(s) a Servicio a la Ciudadanía (según su nivel de aprendizaje, experticia o necesidades de retroalimentación), ubicado en la plataforma Moodle,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</si>
  <si>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Control Disciplinario Interno, gestionará una capacitación semestral a todos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</si>
  <si>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</si>
  <si>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</si>
  <si>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</si>
  <si>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</si>
  <si>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</si>
  <si>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 xml:space="preserve">El profesional del equipo de analítica institucional designado por el jefe de la Oficina Asesora de Planeación junto con los delegados de las dependencias, identifican y validan anualmente las bases de datos o fuentes de información utilizadas y priorizadas por la dependencia, de acuerdo con lo establecido en el Procedimiento GCN-P006 Herramientas para uso y apropiación y analítica institucional, con el fin de determinar que la información allí registrada refleje la realidad de la operación. En caso que se presente una inconsistencia en la fase de limpieza y validación, se deja consignado en el formato GCN-F016 Diagnóstico y Score de analítica de datos, y se comunica a la dependencia. Como evidencia, queda el seguimiento en el  formato GCN-F019 Plan de Trabajo de analítica institucional, en la casilla de "Observaciones al cumplimiento de las actividades". </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</si>
  <si>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</si>
  <si>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</si>
  <si>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director de la DCDS o el profesional que él  delegue envía un correo a los administradores de escenarios relacionando 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</si>
  <si>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PGS
R24</t>
  </si>
  <si>
    <t>El profesional designado por el jefe de la Oficina Asesora de Planeación recibe trimestralmente el reporte del Plan Estratégico Sectorial por parte de los responsables de cada meta/entidad, y verifica la coherencia metodológica del reporte, realizando la verificación del seguimiento de acuerdo con lo establecido en el Procedimiento PLE-PGS-P002 Formulación, aprobación y seguimiento del Plan Estratégico Sectorial. En caso de que se presente una inconsistencia en el reporte se notificará a través de comunicación oficial al responsable del reporte de la meta para que se subsane.
Como evidencia queda el registro de las comunicaciones oficiales y el reporte final publicado en la página web.</t>
  </si>
  <si>
    <t>El jefe de la Oficina Asesora de Planeación cuando recibe una comunicación de conflicto de interés por parte del funcionario responsable de la revisión del reporte del Plan Estratégico Sectorial, o de otra fuente (interna/externa), debe reasignar esta labor de control a otro profesional de la Oficina Asesora de Planeación antes de realizar la elaboración del reporte oficial,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t>
  </si>
  <si>
    <t>PGS
R25</t>
  </si>
  <si>
    <t>El Profesional designado por el jefe de la Oficina Asesora de Planeación verifica la coherencia entre los reportes y las evidencias relacionadas de cada uno de los productos mediante una revisión de los mismos, esto se realiza mínimo de manera semestral o de acuerdo a los lineamientos distritales. Cuando se evidencia inconsistencias se solicita al jefe del área que implementa las aclaraciones del caso. Como evidencia quedan las posibles observaciones que se realizan a los profesionales de la áreas en las que se elabora el reporte mediante correo elctrónico. Si no existen observaciones queda como evidencia la comunicación de envío a Secretaría de Planeación o el líder de la política según sea el caso</t>
  </si>
  <si>
    <t>IVC
26</t>
  </si>
  <si>
    <t xml:space="preserve">Los (las) Profesionales Especializados que designe el Director(a) para la Gestión Administrativa Especial de Policía realizarán en reuniones semanales la socialización de los casos de cada expediente y la decisión proyectada por el (la) Abogado(a) Sustanciador, los cuales a través de un riguroso estudio emitirán las recomendaciones pertinentes frente a la decisión. Como evidencia queda el diligenciamiento en Excel de las Fichas de control de cada reunión con los expedientes analizados y el GDI-GPD-F029 Formato Evidencia de Reunión
En caso de evidenciarse un presunto favorecimiento a un tercero, o alguna afectación reputacional se dejará constancia en la ficha que quedará como evidencia del control realizado, adicionalmente se informará al Director(a) para la Gestión Administrativa Especial de Policía y se compulsarán las copias a los organismos competentes. </t>
  </si>
  <si>
    <t>FPD
27</t>
  </si>
  <si>
    <t>EL Director(a) de Derechos Humanos o la persona que este designe verificará que cada vez que se suscriba un contrato para brindar atención jurídica y psicosocial en las rutas  distritales de atención en derechos humanos, en las obligaciones contractuales generales de estos contratos de prestación de servicios se incorpore una obligación específica de confidencialidad de la información.  
Lo anterior con el fin de que las personas que brinden esta atención en estas rutas guarden reserva de la información que les es suministrada y deben registrarla en el Sistema de Información de Derechos Humanos. En caso, de existir incumplimiento, se adelantarán las acciones a que haya lugar en el marco del incumplimiento contractual. 
Como evidencia del control se tendra el contrato legalizado de este equipo de trabajo, donde se registre en las clausulas generales este requerimiento de confidencialidad.</t>
  </si>
  <si>
    <t>ETN
28</t>
  </si>
  <si>
    <t>El Director/a de Asuntos Étnicos o la persona que este designe, deberá realizar un seguimiento trimestral a las matrices de identificación de personas atendidas en el Servicio de Orientación Inicial de los Espacios de Atención Diferenciada para Grupos Étnicos. Este seguimiento tiene como objetivo verificar los roles y permisos asignados al personal autorizado para el diligenciamiento de dichas matrices, asegurando que solo personas con autorización tengan acceso a ellas, para evitar la fuga o perdida de la información.
Como evidencia del control, se elaborará un informe trimestral detallado que incluya: Información general de las matrices supervisadas y posibles situaciones relacionadas con la manipulación o extracción indebida de información personal y/o sensible. En caso de detectarse irregularidades, estas deberán ser reportadas de inmediato al Director/a de Asuntos Étnicos para la adopción de acciones correctivas pertinentes, a través de correo electronico institucional. 
El informe deberá incluir los datos del responsable de su elaboración y será firmado por el Director/a de Asuntos Étnicos o por la persona que este designe, quien será el encargado de supervisar e implementar este control.</t>
  </si>
  <si>
    <t>GJR
29</t>
  </si>
  <si>
    <t>El/La Director/a Jurídico/a delega al profesional lider del grupo de Aglomeraciones la verificación y el control del listado de chequeo de documentos y exigencias requeridas para que una persona natural o jurídica pueda obtener un acto administrativo de AUTORIZACIÓN de realización del evento o aglomeración de público, teniendo en cuenta el aforo, la póliza de seguro, la estructura del evento, la necesidad de un puesto de mando unificado así como la definición de la complejidad de la aglomeración. Cada solicitud para la realización de un evento es aignada por reparto a los profesionales del grupo de Aglomeraciones a través de ORFEO/Correo Electrónico y a través de estos mismos canales se efectua el control permanente de la proyección y posterior emisión del acto administrativo. 
Previo a la firma de la Resolución de APROBACIÖN/NEGACIÖN de la solicitud de AGLOMERACION por parte de la DIRECTOR JURIDICA, se presentan al menos dos revisiones del proceso, los documentos, la naturaleza del evento y el cumplimiento de la totalidad de requisitos contenidos en el SUGA (Sistema Único de Gestión para el Registro, Evaluación y Autorización de Actividades de Aglomeración de Publico en el Distrito Capital), lo anterior porque la Resolución expedida está debidamente motivada y obedece a las características, atributos y especificaciones técnicas del evento/solicitud atendida en particular. 
Evidencia: Lista de Chequeo documentos y exigencias para realizar aglomeraciones en el Distrito Capital: (No codificada), está contenida en el Capíotulo II, Artículo 7 de la Resoulición 569 de 2014
Periodicidad del Control: Permanente, a demanda según el flujo o recepción de solicitudes de autorización de aglomeraciones de público</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</si>
  <si>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</si>
  <si>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</si>
  <si>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</si>
  <si>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</si>
  <si>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</si>
  <si>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</si>
  <si>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</si>
  <si>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</si>
  <si>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</si>
  <si>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</si>
  <si>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</si>
  <si>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</si>
  <si>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 xml:space="preserve">Calidad </t>
  </si>
  <si>
    <t>Interna</t>
  </si>
  <si>
    <t>Raro</t>
  </si>
  <si>
    <t>Insignificante</t>
  </si>
  <si>
    <t>Aceptar el Riesgo</t>
  </si>
  <si>
    <t>Rara vezInsignificante</t>
  </si>
  <si>
    <t>Bajo</t>
  </si>
  <si>
    <t>Asumir el riesgo</t>
  </si>
  <si>
    <t>Fuerte</t>
  </si>
  <si>
    <t>Buen nombre y reputación</t>
  </si>
  <si>
    <t>Menor</t>
  </si>
  <si>
    <t>Evitar el Riesgo</t>
  </si>
  <si>
    <t>Correctivo</t>
  </si>
  <si>
    <t>Rara vezMenor</t>
  </si>
  <si>
    <t>Moderado</t>
  </si>
  <si>
    <t xml:space="preserve"> Reducir el riesgo</t>
  </si>
  <si>
    <t>Ambientales</t>
  </si>
  <si>
    <t>Moderada</t>
  </si>
  <si>
    <t>Compartir el Riesgo</t>
  </si>
  <si>
    <t>Rara vezModerado</t>
  </si>
  <si>
    <t>Alto</t>
  </si>
  <si>
    <t>Débil</t>
  </si>
  <si>
    <t>Infraestructura</t>
  </si>
  <si>
    <t>Probable</t>
  </si>
  <si>
    <t>Mayor</t>
  </si>
  <si>
    <t>Reducir el Riesgo</t>
  </si>
  <si>
    <t>Rara vezMayor</t>
  </si>
  <si>
    <t>Extremo</t>
  </si>
  <si>
    <t>Evitar el riesgo</t>
  </si>
  <si>
    <t>Externos (Eventos Naturales/ Terceros)</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</si>
  <si>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</si>
  <si>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</si>
  <si>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</si>
  <si>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</si>
  <si>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</si>
  <si>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</si>
  <si>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</si>
  <si>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</si>
  <si>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</si>
  <si>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</si>
  <si>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</si>
  <si>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</si>
  <si>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</si>
  <si>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</si>
  <si>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</si>
  <si>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</si>
  <si>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</si>
  <si>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</si>
  <si>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</si>
  <si>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</si>
  <si>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</si>
  <si>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</si>
  <si>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</si>
  <si>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</si>
  <si>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Casi seguroMayor</t>
  </si>
  <si>
    <t>Incompleta</t>
  </si>
  <si>
    <t>Algunas Veces</t>
  </si>
  <si>
    <t>Casi seguroCatastrófico</t>
  </si>
  <si>
    <t>No existe</t>
  </si>
  <si>
    <t xml:space="preserve">No es un control </t>
  </si>
  <si>
    <t>No se ejecuta</t>
  </si>
  <si>
    <t>Detectivo/Correctivo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</si>
</sst>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b/>
      <sz val="9"/>
      <color indexed="81"/>
      <name val="Tahoma"/>
      <family val="2"/>
    </font>
    <font>
      <sz val="9"/>
      <color indexed="81"/>
      <name val="Tahoma"/>
      <family val="2"/>
    </font>
    <font>
      <sz val="8"/>
      <name val="Calibri"/>
      <family val="2"/>
      <scheme val="minor"/>
    </font>
    <font>
      <sz val="11"/>
      <color indexed="8"/>
      <name val="Calibri"/>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b/>
      <sz val="9"/>
      <color rgb="FF000000"/>
      <name val="Tahoma"/>
      <family val="2"/>
    </font>
    <font>
      <sz val="9"/>
      <color rgb="FF000000"/>
      <name val="Tahoma"/>
      <family val="2"/>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5" fillId="0" borderId="0"/>
  </cellStyleXfs>
  <cellXfs count="178">
    <xf numFmtId="0" fontId="0" fillId="0" borderId="0" xfId="0"/>
    <xf numFmtId="0" fontId="0" fillId="0" borderId="0" xfId="0" applyAlignment="1">
      <alignment horizontal="center" wrapText="1"/>
    </xf>
    <xf numFmtId="0" fontId="0" fillId="0" borderId="0" xfId="0" applyAlignment="1">
      <alignment wrapText="1"/>
    </xf>
    <xf numFmtId="0" fontId="6" fillId="2" borderId="0" xfId="0" applyFont="1" applyFill="1"/>
    <xf numFmtId="0" fontId="7" fillId="2" borderId="0" xfId="0" applyFont="1" applyFill="1"/>
    <xf numFmtId="0" fontId="8" fillId="2" borderId="0" xfId="2" applyFont="1" applyFill="1" applyAlignment="1">
      <alignment vertical="center"/>
    </xf>
    <xf numFmtId="0" fontId="9" fillId="2" borderId="0" xfId="0" applyFont="1" applyFill="1"/>
    <xf numFmtId="0" fontId="10" fillId="2" borderId="3" xfId="0" applyFont="1" applyFill="1" applyBorder="1" applyAlignment="1">
      <alignment vertical="center" wrapText="1"/>
    </xf>
    <xf numFmtId="0" fontId="8" fillId="2" borderId="0" xfId="2" applyFont="1" applyFill="1" applyAlignment="1">
      <alignment vertical="center" wrapText="1"/>
    </xf>
    <xf numFmtId="0" fontId="9" fillId="2" borderId="0" xfId="0" applyFont="1" applyFill="1" applyAlignment="1">
      <alignment wrapText="1"/>
    </xf>
    <xf numFmtId="0" fontId="0" fillId="7" borderId="0" xfId="0" applyFill="1"/>
    <xf numFmtId="0" fontId="0" fillId="0" borderId="0" xfId="0" applyAlignment="1">
      <alignment horizontal="left" vertical="top" wrapText="1"/>
    </xf>
    <xf numFmtId="0" fontId="11"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12"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0" fillId="2" borderId="1" xfId="0" applyFill="1" applyBorder="1" applyAlignment="1">
      <alignment horizontal="left" vertical="top" wrapText="1"/>
    </xf>
    <xf numFmtId="0" fontId="13" fillId="5" borderId="1" xfId="0" applyFont="1" applyFill="1" applyBorder="1" applyAlignment="1" applyProtection="1">
      <alignment horizontal="center" vertical="center"/>
      <protection locked="0"/>
    </xf>
    <xf numFmtId="0" fontId="13" fillId="5" borderId="16" xfId="0" applyFont="1" applyFill="1" applyBorder="1" applyAlignment="1" applyProtection="1">
      <alignment horizontal="center" vertical="center"/>
      <protection locked="0"/>
    </xf>
    <xf numFmtId="0" fontId="13"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3" fillId="5" borderId="1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0" xfId="0" applyFont="1" applyFill="1" applyAlignment="1" applyProtection="1">
      <alignment horizontal="left" vertical="center" wrapText="1"/>
      <protection locked="0"/>
    </xf>
    <xf numFmtId="0" fontId="12" fillId="0" borderId="1" xfId="0" applyFont="1" applyBorder="1" applyAlignment="1">
      <alignment horizontal="center" vertical="center" wrapText="1"/>
    </xf>
    <xf numFmtId="0" fontId="0" fillId="0" borderId="11" xfId="0" applyBorder="1" applyAlignment="1">
      <alignment wrapText="1"/>
    </xf>
    <xf numFmtId="0" fontId="16" fillId="5" borderId="0" xfId="0" applyFont="1" applyFill="1" applyAlignment="1" applyProtection="1">
      <alignment horizontal="left" vertical="center" wrapText="1"/>
      <protection locked="0"/>
    </xf>
    <xf numFmtId="0" fontId="16" fillId="5" borderId="0" xfId="0" applyFont="1" applyFill="1" applyAlignment="1" applyProtection="1">
      <alignment horizontal="left" vertical="center"/>
      <protection locked="0"/>
    </xf>
    <xf numFmtId="0" fontId="16" fillId="5" borderId="0" xfId="1" applyFont="1" applyFill="1" applyAlignment="1" applyProtection="1">
      <alignment horizontal="left" vertical="center" wrapText="1"/>
      <protection locked="0"/>
    </xf>
    <xf numFmtId="0" fontId="16" fillId="5" borderId="0" xfId="1" applyFont="1" applyFill="1" applyAlignment="1" applyProtection="1">
      <alignment vertical="center" wrapText="1"/>
      <protection locked="0"/>
    </xf>
    <xf numFmtId="0" fontId="13" fillId="0" borderId="0" xfId="0" applyFont="1" applyAlignment="1" applyProtection="1">
      <alignment horizontal="right"/>
      <protection locked="0"/>
    </xf>
    <xf numFmtId="14" fontId="13" fillId="0" borderId="0" xfId="0" applyNumberFormat="1" applyFont="1" applyAlignment="1" applyProtection="1">
      <alignment horizontal="right"/>
      <protection locked="0"/>
    </xf>
    <xf numFmtId="2" fontId="13" fillId="5" borderId="0" xfId="1" applyNumberFormat="1" applyFont="1" applyFill="1" applyAlignment="1" applyProtection="1">
      <alignment horizontal="center" vertical="center" wrapText="1"/>
      <protection locked="0"/>
    </xf>
    <xf numFmtId="0" fontId="16" fillId="5" borderId="0" xfId="1" applyFont="1" applyFill="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164" fontId="16" fillId="5" borderId="0" xfId="1" applyNumberFormat="1" applyFont="1" applyFill="1" applyAlignment="1" applyProtection="1">
      <alignment horizontal="center" vertical="center"/>
      <protection locked="0"/>
    </xf>
    <xf numFmtId="2" fontId="16" fillId="5" borderId="0" xfId="1" applyNumberFormat="1" applyFont="1" applyFill="1" applyAlignment="1" applyProtection="1">
      <alignment horizontal="center" vertical="center"/>
      <protection locked="0"/>
    </xf>
    <xf numFmtId="0" fontId="16" fillId="2" borderId="0" xfId="1" applyFont="1" applyFill="1" applyAlignment="1" applyProtection="1">
      <alignment horizontal="left" vertical="center" wrapText="1"/>
      <protection locked="0"/>
    </xf>
    <xf numFmtId="0" fontId="13" fillId="5" borderId="0" xfId="0" applyFont="1" applyFill="1" applyProtection="1">
      <protection locked="0"/>
    </xf>
    <xf numFmtId="0" fontId="13" fillId="0" borderId="0" xfId="0" applyFont="1"/>
    <xf numFmtId="0" fontId="13" fillId="5" borderId="0" xfId="0" applyFont="1" applyFill="1" applyAlignment="1" applyProtection="1">
      <alignment horizontal="right" vertical="center" wrapText="1"/>
      <protection locked="0"/>
    </xf>
    <xf numFmtId="0" fontId="13" fillId="5" borderId="0" xfId="1" applyFont="1" applyFill="1" applyProtection="1">
      <protection locked="0"/>
    </xf>
    <xf numFmtId="0" fontId="13" fillId="5" borderId="0" xfId="1" applyFont="1" applyFill="1" applyAlignment="1" applyProtection="1">
      <alignment vertical="center" wrapText="1"/>
      <protection locked="0"/>
    </xf>
    <xf numFmtId="0" fontId="13" fillId="5" borderId="0" xfId="0" applyFont="1" applyFill="1" applyAlignment="1" applyProtection="1">
      <alignment horizontal="center"/>
      <protection locked="0"/>
    </xf>
    <xf numFmtId="0" fontId="16" fillId="5" borderId="0" xfId="0" applyFont="1" applyFill="1" applyAlignment="1" applyProtection="1">
      <alignment horizontal="right" vertical="center" wrapText="1"/>
      <protection locked="0"/>
    </xf>
    <xf numFmtId="14" fontId="13" fillId="5" borderId="0" xfId="0" applyNumberFormat="1" applyFont="1" applyFill="1" applyAlignment="1" applyProtection="1">
      <alignment horizontal="right" vertical="center" wrapText="1"/>
      <protection locked="0"/>
    </xf>
    <xf numFmtId="0" fontId="16" fillId="5" borderId="0" xfId="0" applyFont="1" applyFill="1" applyAlignment="1" applyProtection="1">
      <alignment horizontal="right" wrapText="1"/>
      <protection locked="0"/>
    </xf>
    <xf numFmtId="0" fontId="16" fillId="2" borderId="0" xfId="0" applyFont="1" applyFill="1" applyAlignment="1" applyProtection="1">
      <alignment horizontal="right" vertical="center" wrapText="1"/>
      <protection locked="0"/>
    </xf>
    <xf numFmtId="0" fontId="13" fillId="2" borderId="0" xfId="0" applyFont="1" applyFill="1" applyAlignment="1" applyProtection="1">
      <alignment vertical="center" wrapText="1"/>
      <protection locked="0"/>
    </xf>
    <xf numFmtId="0" fontId="13" fillId="5" borderId="0" xfId="0" applyFont="1" applyFill="1" applyAlignment="1" applyProtection="1">
      <alignment vertical="center" wrapText="1"/>
      <protection locked="0"/>
    </xf>
    <xf numFmtId="0" fontId="13" fillId="5" borderId="0" xfId="1" applyFont="1" applyFill="1" applyAlignment="1" applyProtection="1">
      <alignment horizontal="center" vertical="center" wrapText="1"/>
      <protection locked="0"/>
    </xf>
    <xf numFmtId="0" fontId="13" fillId="5" borderId="0" xfId="0" applyFont="1" applyFill="1" applyAlignment="1" applyProtection="1">
      <alignment horizontal="center" vertical="center"/>
      <protection locked="0"/>
    </xf>
    <xf numFmtId="0" fontId="13" fillId="5" borderId="0" xfId="0" applyFont="1" applyFill="1" applyAlignment="1" applyProtection="1">
      <alignment horizontal="left"/>
      <protection locked="0"/>
    </xf>
    <xf numFmtId="0" fontId="16" fillId="0" borderId="0" xfId="0" applyFont="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6" fillId="0" borderId="1" xfId="0" applyFont="1" applyBorder="1" applyAlignment="1" applyProtection="1">
      <alignment horizontal="center" vertical="center" wrapText="1"/>
      <protection locked="0"/>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wrapText="1"/>
    </xf>
    <xf numFmtId="0" fontId="13" fillId="0" borderId="22" xfId="0" applyFont="1" applyBorder="1"/>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7" xfId="0" applyFont="1" applyFill="1" applyBorder="1" applyAlignment="1">
      <alignment horizontal="center" vertical="center" textRotation="90" wrapText="1"/>
    </xf>
    <xf numFmtId="0" fontId="16" fillId="6" borderId="11"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3" fillId="0" borderId="29" xfId="0" applyFont="1" applyBorder="1"/>
    <xf numFmtId="0" fontId="13" fillId="0" borderId="1" xfId="0" applyFont="1" applyBorder="1"/>
    <xf numFmtId="0" fontId="13" fillId="0" borderId="11" xfId="0" applyFont="1" applyBorder="1" applyAlignment="1">
      <alignment horizontal="center" vertical="center" wrapText="1"/>
    </xf>
    <xf numFmtId="0" fontId="13" fillId="0" borderId="13"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justify" vertical="center" wrapText="1"/>
      <protection locked="0"/>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3" fillId="0" borderId="13" xfId="0" applyFont="1" applyBorder="1"/>
    <xf numFmtId="0" fontId="13" fillId="0" borderId="1" xfId="0" applyFont="1" applyBorder="1" applyAlignment="1" applyProtection="1">
      <alignment horizontal="center" vertical="center"/>
      <protection locked="0"/>
    </xf>
    <xf numFmtId="0" fontId="13" fillId="0" borderId="11"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8" borderId="1" xfId="0" applyFont="1" applyFill="1" applyBorder="1" applyAlignment="1">
      <alignment horizontal="center" vertical="center" wrapText="1"/>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3" fillId="0" borderId="1" xfId="0" applyFont="1" applyBorder="1"/>
    <xf numFmtId="0" fontId="13" fillId="6" borderId="1" xfId="0" applyFont="1" applyFill="1" applyBorder="1" applyAlignment="1">
      <alignment horizontal="center" vertical="center"/>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3" borderId="1" xfId="0" applyFont="1" applyFill="1" applyBorder="1" applyAlignment="1">
      <alignment horizontal="center" vertical="center" wrapText="1"/>
    </xf>
    <xf numFmtId="0" fontId="13" fillId="0" borderId="1" xfId="0" applyFont="1" applyBorder="1" applyAlignment="1">
      <alignment wrapText="1"/>
    </xf>
    <xf numFmtId="0" fontId="13" fillId="0" borderId="1" xfId="0" applyFont="1" applyBorder="1" applyAlignment="1" applyProtection="1">
      <alignment vertical="center" wrapText="1"/>
      <protection locked="0"/>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 xfId="0" applyFont="1" applyBorder="1" applyAlignment="1">
      <alignment vertical="center" wrapText="1"/>
    </xf>
    <xf numFmtId="0" fontId="13" fillId="5" borderId="15" xfId="0" applyFont="1" applyFill="1" applyBorder="1" applyAlignment="1" applyProtection="1">
      <alignment horizontal="left" vertical="center" wrapText="1"/>
      <protection locked="0"/>
    </xf>
    <xf numFmtId="0" fontId="13" fillId="5" borderId="17" xfId="0" applyFont="1" applyFill="1" applyBorder="1" applyAlignment="1" applyProtection="1">
      <alignment horizontal="left" vertical="center" wrapText="1"/>
      <protection locked="0"/>
    </xf>
    <xf numFmtId="0" fontId="13" fillId="5" borderId="18"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0" borderId="30"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14" fontId="13" fillId="0" borderId="1" xfId="0" applyNumberFormat="1" applyFont="1" applyBorder="1" applyAlignment="1">
      <alignment horizontal="center" vertical="center"/>
    </xf>
    <xf numFmtId="14" fontId="13" fillId="0" borderId="11"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0" fontId="16" fillId="4" borderId="23" xfId="1" applyFont="1" applyFill="1" applyBorder="1" applyAlignment="1" applyProtection="1">
      <alignment horizontal="center" vertical="center" wrapText="1"/>
      <protection locked="0"/>
    </xf>
    <xf numFmtId="0" fontId="16" fillId="4" borderId="22" xfId="1" applyFont="1" applyFill="1" applyBorder="1" applyAlignment="1" applyProtection="1">
      <alignment horizontal="center" vertical="center" wrapText="1"/>
      <protection locked="0"/>
    </xf>
    <xf numFmtId="0" fontId="16" fillId="4" borderId="24" xfId="1" applyFont="1" applyFill="1" applyBorder="1" applyAlignment="1" applyProtection="1">
      <alignment horizontal="center" vertical="center" wrapText="1"/>
      <protection locked="0"/>
    </xf>
    <xf numFmtId="0" fontId="16" fillId="4" borderId="19" xfId="1" applyFont="1" applyFill="1" applyBorder="1" applyAlignment="1" applyProtection="1">
      <alignment horizontal="center" vertical="center" wrapText="1"/>
      <protection locked="0"/>
    </xf>
    <xf numFmtId="0" fontId="16" fillId="4" borderId="20" xfId="1" applyFont="1" applyFill="1" applyBorder="1" applyAlignment="1" applyProtection="1">
      <alignment horizontal="center" vertical="center" wrapText="1"/>
      <protection locked="0"/>
    </xf>
    <xf numFmtId="0" fontId="16" fillId="4" borderId="25" xfId="1" applyFont="1" applyFill="1" applyBorder="1" applyAlignment="1" applyProtection="1">
      <alignment horizontal="center" vertical="center"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6" fillId="5" borderId="6" xfId="0" applyFont="1" applyFill="1" applyBorder="1" applyAlignment="1" applyProtection="1">
      <alignment horizontal="center" vertical="center" wrapText="1"/>
      <protection locked="0"/>
    </xf>
    <xf numFmtId="0" fontId="16" fillId="5" borderId="8"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3" fillId="3" borderId="13" xfId="0" applyFont="1" applyFill="1" applyBorder="1" applyAlignment="1">
      <alignment horizontal="center" vertical="center" wrapText="1"/>
    </xf>
    <xf numFmtId="0" fontId="13" fillId="0" borderId="13" xfId="0" applyFont="1" applyBorder="1" applyAlignment="1">
      <alignment vertical="center" wrapText="1"/>
    </xf>
    <xf numFmtId="49" fontId="16" fillId="5" borderId="0" xfId="0" applyNumberFormat="1" applyFont="1" applyFill="1" applyAlignment="1" applyProtection="1">
      <alignment horizontal="center" vertical="center" wrapText="1"/>
      <protection locked="0"/>
    </xf>
    <xf numFmtId="0" fontId="13" fillId="5" borderId="0" xfId="0" applyFont="1" applyFill="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6" fillId="0" borderId="4"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3" fillId="5" borderId="1"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16" fillId="4" borderId="2" xfId="1" applyFont="1" applyFill="1" applyBorder="1" applyAlignment="1" applyProtection="1">
      <alignment horizontal="center" vertical="center" wrapText="1"/>
      <protection locked="0"/>
    </xf>
    <xf numFmtId="0" fontId="13" fillId="5" borderId="11" xfId="0" applyFont="1" applyFill="1" applyBorder="1" applyAlignment="1" applyProtection="1">
      <alignment horizontal="left" vertical="center" wrapText="1"/>
      <protection locked="0"/>
    </xf>
    <xf numFmtId="0" fontId="13" fillId="5" borderId="14" xfId="0" applyFont="1" applyFill="1" applyBorder="1" applyAlignment="1" applyProtection="1">
      <alignment horizontal="center" vertical="center" wrapText="1"/>
      <protection locked="0"/>
    </xf>
    <xf numFmtId="0" fontId="16" fillId="4" borderId="5" xfId="1" applyFont="1" applyFill="1" applyBorder="1" applyAlignment="1" applyProtection="1">
      <alignment horizontal="center" vertical="center" wrapText="1"/>
      <protection locked="0"/>
    </xf>
    <xf numFmtId="0" fontId="16" fillId="4" borderId="7" xfId="1" applyFont="1" applyFill="1" applyBorder="1" applyAlignment="1" applyProtection="1">
      <alignment horizontal="center" vertical="center" wrapText="1"/>
      <protection locked="0"/>
    </xf>
    <xf numFmtId="0" fontId="16" fillId="4" borderId="1" xfId="1" applyFont="1" applyFill="1" applyBorder="1" applyAlignment="1" applyProtection="1">
      <alignment horizontal="center" vertical="center" wrapText="1"/>
      <protection locked="0"/>
    </xf>
    <xf numFmtId="0" fontId="13" fillId="6" borderId="21" xfId="0" applyFont="1" applyFill="1" applyBorder="1" applyAlignment="1">
      <alignment horizontal="center" vertical="center"/>
    </xf>
    <xf numFmtId="0" fontId="13" fillId="0" borderId="15"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0" fillId="6" borderId="0" xfId="0" applyFill="1" applyAlignment="1">
      <alignment horizontal="center" wrapText="1"/>
    </xf>
    <xf numFmtId="0" fontId="0" fillId="6" borderId="10" xfId="0" applyFill="1" applyBorder="1" applyAlignment="1">
      <alignment horizontal="center" wrapText="1"/>
    </xf>
    <xf numFmtId="0" fontId="7" fillId="2" borderId="0" xfId="0" applyFont="1" applyFill="1" applyAlignment="1">
      <alignment horizontal="center"/>
    </xf>
  </cellXfs>
  <cellStyles count="3">
    <cellStyle name="Excel Built-in Normal" xfId="2" xr:uid="{00000000-0005-0000-0000-000000000000}"/>
    <cellStyle name="Normal" xfId="0" builtinId="0"/>
    <cellStyle name="Normal 2" xfId="1" xr:uid="{00000000-0005-0000-0000-000002000000}"/>
  </cellStyles>
  <dxfs count="54">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ont>
        <b/>
        <i val="0"/>
      </font>
      <fill>
        <patternFill>
          <bgColor indexed="13"/>
        </patternFill>
      </fill>
    </dxf>
    <dxf>
      <font>
        <b/>
        <i val="0"/>
        <color indexed="9"/>
        <name val="Cambria"/>
        <scheme val="none"/>
      </font>
      <fill>
        <patternFill>
          <bgColor indexed="10"/>
        </patternFill>
      </fill>
    </dxf>
    <dxf>
      <font>
        <b/>
        <i val="0"/>
        <color indexed="9"/>
      </font>
      <fill>
        <patternFill>
          <bgColor indexed="10"/>
        </patternFill>
      </fill>
    </dxf>
    <dxf>
      <font>
        <color auto="1"/>
      </font>
      <fill>
        <patternFill>
          <bgColor rgb="FF00B050"/>
        </patternFill>
      </fill>
    </dxf>
    <dxf>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530112</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8"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213"/>
  <sheetViews>
    <sheetView showGridLines="0" tabSelected="1" topLeftCell="G8" zoomScale="70" zoomScaleNormal="70" zoomScaleSheetLayoutView="50" workbookViewId="0">
      <selection activeCell="G8" sqref="G8:AM8"/>
    </sheetView>
  </sheetViews>
  <sheetFormatPr baseColWidth="10" defaultColWidth="11.42578125" defaultRowHeight="15.75" x14ac:dyDescent="0.25"/>
  <cols>
    <col min="1" max="1" width="7.7109375" style="69" customWidth="1"/>
    <col min="2" max="2" width="33.42578125" style="51" customWidth="1"/>
    <col min="3" max="3" width="59.42578125" style="51" customWidth="1"/>
    <col min="4" max="4" width="54.140625" style="70" customWidth="1"/>
    <col min="5" max="5" width="43.42578125" style="70" customWidth="1"/>
    <col min="6" max="6" width="22.85546875" style="70" customWidth="1"/>
    <col min="7" max="7" width="28.85546875" style="70" customWidth="1"/>
    <col min="8" max="8" width="49.85546875" style="70" customWidth="1"/>
    <col min="9" max="9" width="27.28515625" style="70" customWidth="1"/>
    <col min="10" max="10" width="25.42578125" style="70" customWidth="1"/>
    <col min="11" max="11" width="56.140625" style="71" customWidth="1"/>
    <col min="12" max="12" width="15.7109375" style="51" customWidth="1"/>
    <col min="13" max="13" width="16.7109375" style="51" customWidth="1"/>
    <col min="14" max="14" width="18.85546875" style="51" customWidth="1"/>
    <col min="15" max="15" width="17.42578125" style="51" customWidth="1"/>
    <col min="16" max="16" width="15" style="51" customWidth="1"/>
    <col min="17" max="17" width="14.42578125" style="51" customWidth="1"/>
    <col min="18" max="18" width="16.140625" style="51" customWidth="1"/>
    <col min="19" max="19" width="18.7109375" style="51" customWidth="1"/>
    <col min="20" max="20" width="14" style="51" customWidth="1"/>
    <col min="21" max="21" width="15.42578125" style="51" customWidth="1"/>
    <col min="22" max="22" width="17.140625" style="51" customWidth="1"/>
    <col min="23" max="23" width="15.140625" style="51" customWidth="1"/>
    <col min="24" max="24" width="14.140625" style="51" customWidth="1"/>
    <col min="25" max="25" width="16.28515625" style="51" customWidth="1"/>
    <col min="26" max="26" width="13.85546875" style="51" customWidth="1"/>
    <col min="27" max="27" width="16.28515625" style="51" customWidth="1"/>
    <col min="28" max="28" width="13.85546875" style="51" customWidth="1"/>
    <col min="29" max="29" width="13" style="51" customWidth="1"/>
    <col min="30" max="30" width="15.42578125" style="51" customWidth="1"/>
    <col min="31" max="31" width="16" style="51" customWidth="1"/>
    <col min="32" max="32" width="13.42578125" style="72" customWidth="1"/>
    <col min="33" max="33" width="8.5703125" style="72" hidden="1" customWidth="1"/>
    <col min="34" max="34" width="15.42578125" style="72" customWidth="1"/>
    <col min="35" max="35" width="0.42578125" style="72" customWidth="1"/>
    <col min="36" max="36" width="20.28515625" style="72" customWidth="1"/>
    <col min="37" max="37" width="156.42578125" style="51" customWidth="1"/>
    <col min="38" max="38" width="52.7109375" style="51" customWidth="1"/>
    <col min="39" max="39" width="17.85546875" style="51" customWidth="1"/>
    <col min="40" max="40" width="19.140625" style="51" customWidth="1"/>
    <col min="41" max="41" width="9.140625" style="51" hidden="1" customWidth="1"/>
    <col min="42" max="42" width="18.7109375" style="51" customWidth="1"/>
    <col min="43" max="43" width="10" style="51" hidden="1" customWidth="1"/>
    <col min="44" max="44" width="24.140625" style="51" customWidth="1"/>
    <col min="45" max="45" width="5.7109375" style="51" hidden="1" customWidth="1"/>
    <col min="46" max="46" width="27.28515625" style="51" customWidth="1"/>
    <col min="47" max="47" width="10.42578125" style="51" hidden="1" customWidth="1"/>
    <col min="48" max="48" width="20.140625" style="51" customWidth="1"/>
    <col min="49" max="49" width="5.7109375" style="51" hidden="1" customWidth="1"/>
    <col min="50" max="50" width="21.140625" style="51" customWidth="1"/>
    <col min="51" max="51" width="5.140625" style="51" hidden="1" customWidth="1"/>
    <col min="52" max="52" width="23.5703125" style="51" customWidth="1"/>
    <col min="53" max="53" width="7.7109375" style="51" hidden="1" customWidth="1"/>
    <col min="54" max="54" width="15.85546875" style="51" customWidth="1"/>
    <col min="55" max="55" width="27" style="51" customWidth="1"/>
    <col min="56" max="57" width="20.42578125" style="51" customWidth="1"/>
    <col min="58" max="60" width="15.42578125" style="51" customWidth="1"/>
    <col min="61" max="61" width="18.85546875" style="51" customWidth="1"/>
    <col min="62" max="62" width="15.42578125" style="51" customWidth="1"/>
    <col min="63" max="63" width="14.140625" style="51" hidden="1" customWidth="1"/>
    <col min="64" max="64" width="22.28515625" style="72" customWidth="1"/>
    <col min="65" max="65" width="23.7109375" style="72" customWidth="1"/>
    <col min="66" max="66" width="19.42578125" style="51" customWidth="1"/>
    <col min="67" max="67" width="33" style="51" customWidth="1"/>
    <col min="68" max="82" width="0" style="51" hidden="1" customWidth="1"/>
    <col min="83" max="83" width="29.28515625" style="51" customWidth="1"/>
    <col min="84" max="84" width="23.140625" style="51" customWidth="1"/>
    <col min="85" max="85" width="25.42578125" style="51" customWidth="1"/>
    <col min="86" max="88" width="23.140625" style="51" customWidth="1"/>
    <col min="89" max="16384" width="11.42578125" style="51"/>
  </cols>
  <sheetData>
    <row r="1" spans="1:81" ht="147.75" customHeight="1" x14ac:dyDescent="0.25">
      <c r="A1" s="158" t="s">
        <v>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50"/>
      <c r="BY1" s="50"/>
      <c r="BZ1" s="50"/>
      <c r="CA1" s="50"/>
      <c r="CB1" s="50"/>
      <c r="CC1" s="50"/>
    </row>
    <row r="2" spans="1:81" x14ac:dyDescent="0.25">
      <c r="A2" s="38"/>
      <c r="B2" s="38"/>
      <c r="C2" s="38"/>
      <c r="D2" s="38"/>
      <c r="E2" s="38"/>
      <c r="F2" s="38"/>
      <c r="G2" s="50"/>
      <c r="H2" s="50"/>
      <c r="I2" s="38"/>
      <c r="J2" s="38"/>
      <c r="K2" s="38"/>
      <c r="L2" s="38"/>
      <c r="M2" s="38"/>
      <c r="P2" s="38"/>
      <c r="Q2" s="38"/>
      <c r="R2" s="38"/>
      <c r="S2" s="38"/>
      <c r="T2" s="38"/>
      <c r="U2" s="38"/>
      <c r="V2" s="38"/>
      <c r="W2" s="38"/>
      <c r="X2" s="38"/>
      <c r="Y2" s="38"/>
      <c r="Z2" s="38"/>
      <c r="AA2" s="38"/>
      <c r="AB2" s="38"/>
      <c r="AC2" s="38"/>
      <c r="AD2" s="38"/>
      <c r="AE2" s="38"/>
      <c r="AF2" s="38"/>
      <c r="AG2" s="38"/>
      <c r="AH2" s="38"/>
      <c r="AI2" s="38"/>
      <c r="AJ2" s="38"/>
      <c r="AK2" s="38"/>
      <c r="AL2" s="39" t="s">
        <v>1</v>
      </c>
      <c r="AM2" s="52" t="s">
        <v>2</v>
      </c>
      <c r="AN2" s="40"/>
      <c r="AO2" s="40"/>
      <c r="AP2" s="40"/>
      <c r="AQ2" s="40"/>
      <c r="AR2" s="53"/>
      <c r="AS2" s="53"/>
      <c r="AT2" s="53"/>
      <c r="AU2" s="53"/>
      <c r="AV2" s="41"/>
      <c r="AW2" s="41"/>
      <c r="AX2" s="41"/>
      <c r="AY2" s="41"/>
      <c r="AZ2" s="41"/>
      <c r="BA2" s="41"/>
      <c r="BB2" s="41"/>
      <c r="BC2" s="41"/>
      <c r="BD2" s="41"/>
      <c r="BE2" s="41"/>
      <c r="BF2" s="41"/>
      <c r="BG2" s="41"/>
      <c r="BH2" s="41"/>
      <c r="BI2" s="50"/>
      <c r="BJ2" s="50"/>
      <c r="BK2" s="50"/>
      <c r="BL2" s="50"/>
      <c r="BM2" s="50"/>
      <c r="BN2" s="50"/>
      <c r="BO2" s="54"/>
      <c r="BP2" s="54"/>
      <c r="BQ2" s="50"/>
      <c r="BR2" s="50"/>
      <c r="BS2" s="55"/>
      <c r="BT2" s="50"/>
      <c r="BU2" s="50"/>
      <c r="BV2" s="50"/>
      <c r="BW2" s="55"/>
      <c r="BX2" s="50"/>
      <c r="BY2" s="50"/>
      <c r="BZ2" s="50"/>
      <c r="CA2" s="50"/>
      <c r="CB2" s="50"/>
      <c r="CC2" s="50"/>
    </row>
    <row r="3" spans="1:81" ht="31.5" customHeight="1" x14ac:dyDescent="0.25">
      <c r="A3" s="38"/>
      <c r="B3" s="38"/>
      <c r="C3" s="38"/>
      <c r="D3" s="38"/>
      <c r="E3" s="38"/>
      <c r="F3" s="38"/>
      <c r="G3" s="50"/>
      <c r="H3" s="50"/>
      <c r="I3" s="38"/>
      <c r="J3" s="38"/>
      <c r="K3" s="38"/>
      <c r="L3" s="38"/>
      <c r="M3" s="38"/>
      <c r="P3" s="38"/>
      <c r="Q3" s="38"/>
      <c r="R3" s="38"/>
      <c r="S3" s="38"/>
      <c r="T3" s="38"/>
      <c r="U3" s="38"/>
      <c r="V3" s="38"/>
      <c r="W3" s="38"/>
      <c r="X3" s="38"/>
      <c r="Y3" s="38"/>
      <c r="Z3" s="38"/>
      <c r="AA3" s="38"/>
      <c r="AB3" s="38"/>
      <c r="AC3" s="38"/>
      <c r="AD3" s="38"/>
      <c r="AE3" s="38"/>
      <c r="AF3" s="38"/>
      <c r="AG3" s="38"/>
      <c r="AH3" s="38"/>
      <c r="AI3" s="38"/>
      <c r="AJ3" s="38"/>
      <c r="AK3" s="38"/>
      <c r="AL3" s="38" t="s">
        <v>3</v>
      </c>
      <c r="AM3" s="52">
        <v>5</v>
      </c>
      <c r="AN3" s="40"/>
      <c r="AO3" s="40"/>
      <c r="AP3" s="42"/>
      <c r="AQ3" s="40"/>
      <c r="AR3" s="53"/>
      <c r="AS3" s="53"/>
      <c r="AT3" s="53"/>
      <c r="AU3" s="53"/>
      <c r="AV3" s="41"/>
      <c r="AW3" s="41"/>
      <c r="AX3" s="41"/>
      <c r="AY3" s="41"/>
      <c r="AZ3" s="41"/>
      <c r="BA3" s="41"/>
      <c r="BB3" s="41"/>
      <c r="BC3" s="41"/>
      <c r="BD3" s="41"/>
      <c r="BE3" s="41"/>
      <c r="BF3" s="41"/>
      <c r="BG3" s="41"/>
      <c r="BH3" s="41"/>
      <c r="BI3" s="50"/>
      <c r="BJ3" s="50"/>
      <c r="BK3" s="50"/>
      <c r="BL3" s="50"/>
      <c r="BM3" s="50"/>
      <c r="BN3" s="50"/>
      <c r="BO3" s="54"/>
      <c r="BP3" s="54"/>
      <c r="BQ3" s="50"/>
      <c r="BR3" s="50"/>
      <c r="BS3" s="55"/>
      <c r="BT3" s="50"/>
      <c r="BU3" s="50"/>
      <c r="BV3" s="50"/>
      <c r="BW3" s="55"/>
      <c r="BX3" s="50"/>
      <c r="BY3" s="50"/>
      <c r="BZ3" s="50"/>
      <c r="CA3" s="50"/>
      <c r="CB3" s="50"/>
      <c r="CC3" s="50"/>
    </row>
    <row r="4" spans="1:81" ht="31.5" customHeight="1" x14ac:dyDescent="0.25">
      <c r="A4" s="38"/>
      <c r="B4" s="56" t="s">
        <v>4</v>
      </c>
      <c r="C4" s="159" t="s">
        <v>5</v>
      </c>
      <c r="D4" s="159"/>
      <c r="E4" s="159"/>
      <c r="F4" s="159"/>
      <c r="G4" s="159"/>
      <c r="H4" s="50"/>
      <c r="I4" s="38"/>
      <c r="J4" s="38"/>
      <c r="K4" s="38"/>
      <c r="L4" s="38"/>
      <c r="M4" s="38"/>
      <c r="P4" s="38"/>
      <c r="Q4" s="38"/>
      <c r="R4" s="38"/>
      <c r="S4" s="38"/>
      <c r="T4" s="38"/>
      <c r="U4" s="38"/>
      <c r="V4" s="38"/>
      <c r="W4" s="38"/>
      <c r="X4" s="38"/>
      <c r="Y4" s="38"/>
      <c r="Z4" s="38"/>
      <c r="AA4" s="38"/>
      <c r="AB4" s="38"/>
      <c r="AC4" s="38"/>
      <c r="AD4" s="38"/>
      <c r="AE4" s="38"/>
      <c r="AF4" s="38"/>
      <c r="AG4" s="38"/>
      <c r="AH4" s="38"/>
      <c r="AI4" s="38"/>
      <c r="AJ4" s="38"/>
      <c r="AK4" s="38"/>
      <c r="AL4" s="38" t="s">
        <v>6</v>
      </c>
      <c r="AM4" s="57">
        <v>44890</v>
      </c>
      <c r="AN4" s="40"/>
      <c r="AO4" s="40"/>
      <c r="AP4" s="42"/>
      <c r="AQ4" s="40"/>
      <c r="AR4" s="53"/>
      <c r="AS4" s="53"/>
      <c r="AT4" s="53"/>
      <c r="AU4" s="53"/>
      <c r="AV4" s="41"/>
      <c r="AW4" s="41"/>
      <c r="AX4" s="41"/>
      <c r="AY4" s="41"/>
      <c r="AZ4" s="41"/>
      <c r="BA4" s="41"/>
      <c r="BB4" s="41"/>
      <c r="BC4" s="41"/>
      <c r="BD4" s="41"/>
      <c r="BE4" s="50"/>
      <c r="BF4" s="50"/>
      <c r="BG4" s="50"/>
      <c r="BH4" s="50"/>
      <c r="BI4" s="50"/>
      <c r="BJ4" s="50"/>
      <c r="BK4" s="58"/>
      <c r="BL4" s="50"/>
      <c r="BM4" s="50"/>
      <c r="BN4" s="50"/>
      <c r="BO4" s="54"/>
      <c r="BP4" s="54"/>
      <c r="BQ4" s="50"/>
      <c r="BR4" s="50"/>
      <c r="BS4" s="55"/>
      <c r="BT4" s="50"/>
      <c r="BU4" s="50"/>
      <c r="BV4" s="50"/>
      <c r="BW4" s="55"/>
      <c r="BX4" s="50"/>
      <c r="BY4" s="50"/>
      <c r="BZ4" s="50"/>
      <c r="CA4" s="50"/>
      <c r="CB4" s="50"/>
      <c r="CC4" s="50"/>
    </row>
    <row r="5" spans="1:81" ht="31.5" customHeight="1" x14ac:dyDescent="0.25">
      <c r="A5" s="38"/>
      <c r="B5" s="59" t="s">
        <v>7</v>
      </c>
      <c r="C5" s="160" t="s">
        <v>8</v>
      </c>
      <c r="D5" s="160"/>
      <c r="E5" s="160"/>
      <c r="F5" s="160"/>
      <c r="G5" s="160"/>
      <c r="H5" s="50"/>
      <c r="I5" s="38"/>
      <c r="J5" s="38"/>
      <c r="K5" s="38"/>
      <c r="L5" s="38"/>
      <c r="M5" s="38"/>
      <c r="P5" s="38"/>
      <c r="Q5" s="38"/>
      <c r="R5" s="38"/>
      <c r="S5" s="38"/>
      <c r="T5" s="38"/>
      <c r="U5" s="38"/>
      <c r="V5" s="38"/>
      <c r="W5" s="38"/>
      <c r="X5" s="38"/>
      <c r="Y5" s="38"/>
      <c r="Z5" s="38"/>
      <c r="AA5" s="38"/>
      <c r="AB5" s="38"/>
      <c r="AC5" s="38"/>
      <c r="AD5" s="38"/>
      <c r="AE5" s="38"/>
      <c r="AF5" s="38"/>
      <c r="AG5" s="38"/>
      <c r="AH5" s="38"/>
      <c r="AI5" s="38"/>
      <c r="AJ5" s="38"/>
      <c r="AK5" s="38"/>
      <c r="AL5" s="38" t="s">
        <v>9</v>
      </c>
      <c r="AM5" s="52">
        <v>278926</v>
      </c>
      <c r="AN5" s="40"/>
      <c r="AO5" s="40"/>
      <c r="AP5" s="43"/>
      <c r="AQ5" s="40"/>
      <c r="AR5" s="53"/>
      <c r="AS5" s="53"/>
      <c r="AT5" s="53"/>
      <c r="AU5" s="53"/>
      <c r="AV5" s="41"/>
      <c r="AW5" s="41"/>
      <c r="AX5" s="41"/>
      <c r="AY5" s="41"/>
      <c r="AZ5" s="41"/>
      <c r="BA5" s="41"/>
      <c r="BB5" s="41"/>
      <c r="BC5" s="41"/>
      <c r="BD5" s="44"/>
      <c r="BE5" s="44"/>
      <c r="BF5" s="44"/>
      <c r="BG5" s="44"/>
      <c r="BH5" s="44"/>
      <c r="BI5" s="44"/>
      <c r="BJ5" s="44"/>
      <c r="BK5" s="44"/>
      <c r="BL5" s="44"/>
      <c r="BM5" s="44"/>
      <c r="BN5" s="44"/>
      <c r="BO5" s="44"/>
      <c r="BP5" s="54"/>
      <c r="BQ5" s="50"/>
      <c r="BR5" s="50"/>
      <c r="BS5" s="55"/>
      <c r="BT5" s="50"/>
      <c r="BU5" s="50"/>
      <c r="BV5" s="50"/>
      <c r="BW5" s="55"/>
      <c r="BX5" s="50"/>
      <c r="BY5" s="50"/>
      <c r="BZ5" s="50"/>
      <c r="CA5" s="50"/>
      <c r="CB5" s="50"/>
      <c r="CC5" s="50"/>
    </row>
    <row r="6" spans="1:81" ht="42" customHeight="1" x14ac:dyDescent="0.25">
      <c r="A6" s="46"/>
      <c r="B6" s="59" t="s">
        <v>10</v>
      </c>
      <c r="C6" s="60" t="s">
        <v>8</v>
      </c>
      <c r="D6" s="60"/>
      <c r="E6" s="60"/>
      <c r="F6" s="60"/>
      <c r="G6" s="60"/>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46"/>
      <c r="AT6" s="46"/>
      <c r="AU6" s="46"/>
      <c r="AV6" s="46"/>
      <c r="AW6" s="46"/>
      <c r="AX6" s="46"/>
      <c r="AY6" s="46"/>
      <c r="AZ6" s="45"/>
      <c r="BA6" s="45"/>
      <c r="BB6" s="45"/>
      <c r="BC6" s="45"/>
      <c r="BD6" s="44"/>
      <c r="BE6" s="44"/>
      <c r="BF6" s="44"/>
      <c r="BG6" s="44"/>
      <c r="BH6" s="44"/>
      <c r="BI6" s="44"/>
      <c r="BJ6" s="44"/>
      <c r="BK6" s="44"/>
      <c r="BL6" s="44"/>
      <c r="BM6" s="44"/>
      <c r="BN6" s="44"/>
      <c r="BO6" s="44"/>
      <c r="BP6" s="62"/>
      <c r="BQ6" s="63"/>
      <c r="BR6" s="63"/>
      <c r="BS6" s="63"/>
      <c r="BT6" s="63"/>
      <c r="BU6" s="63"/>
      <c r="BV6" s="63"/>
      <c r="BW6" s="63"/>
      <c r="BX6" s="63"/>
      <c r="BY6" s="63"/>
      <c r="BZ6" s="63"/>
      <c r="CA6" s="63"/>
      <c r="CB6" s="63"/>
      <c r="CC6" s="63"/>
    </row>
    <row r="7" spans="1:81" x14ac:dyDescent="0.25">
      <c r="A7" s="46"/>
      <c r="B7" s="50"/>
      <c r="C7" s="50"/>
      <c r="D7" s="50"/>
      <c r="E7" s="50"/>
      <c r="F7" s="50"/>
      <c r="G7" s="50"/>
      <c r="H7" s="50"/>
      <c r="I7" s="50"/>
      <c r="J7" s="50"/>
      <c r="K7" s="64"/>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65"/>
      <c r="AT7" s="66"/>
      <c r="AU7" s="65"/>
      <c r="AV7" s="61"/>
      <c r="AW7" s="61"/>
      <c r="AX7" s="46"/>
      <c r="AY7" s="46"/>
      <c r="AZ7" s="40"/>
      <c r="BA7" s="40"/>
      <c r="BB7" s="40"/>
      <c r="BC7" s="40"/>
      <c r="BD7" s="44"/>
      <c r="BE7" s="44"/>
      <c r="BF7" s="44"/>
      <c r="BG7" s="44"/>
      <c r="BH7" s="44"/>
      <c r="BI7" s="44"/>
      <c r="BJ7" s="44"/>
      <c r="BK7" s="44"/>
      <c r="BL7" s="44"/>
      <c r="BM7" s="44"/>
      <c r="BO7" s="44"/>
      <c r="BP7" s="54"/>
      <c r="BQ7" s="50"/>
      <c r="BR7" s="50"/>
      <c r="BS7" s="50"/>
      <c r="BT7" s="50"/>
      <c r="BU7" s="50"/>
      <c r="BV7" s="50"/>
      <c r="BW7" s="55">
        <v>25</v>
      </c>
      <c r="BX7" s="50" t="s">
        <v>11</v>
      </c>
      <c r="BY7" s="50"/>
      <c r="BZ7" s="50"/>
      <c r="CA7" s="50"/>
      <c r="CB7" s="50"/>
      <c r="CC7" s="50"/>
    </row>
    <row r="8" spans="1:81" x14ac:dyDescent="0.25">
      <c r="A8" s="46"/>
      <c r="B8" s="50"/>
      <c r="C8" s="67"/>
      <c r="D8" s="67"/>
      <c r="E8" s="67"/>
      <c r="F8" s="67"/>
      <c r="G8" s="161" t="s">
        <v>12</v>
      </c>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50"/>
      <c r="AO8" s="50"/>
      <c r="AP8" s="50"/>
      <c r="AQ8" s="50"/>
      <c r="AR8" s="50"/>
      <c r="AS8" s="66"/>
      <c r="AT8" s="66"/>
      <c r="AU8" s="65"/>
      <c r="AV8" s="61"/>
      <c r="AW8" s="61"/>
      <c r="AX8" s="46"/>
      <c r="AY8" s="46"/>
      <c r="AZ8" s="40"/>
      <c r="BA8" s="40"/>
      <c r="BB8" s="40"/>
      <c r="BC8" s="40"/>
      <c r="BD8" s="44"/>
      <c r="BE8" s="44"/>
      <c r="BF8" s="44"/>
      <c r="BG8" s="44"/>
      <c r="BH8" s="44"/>
      <c r="BI8" s="44"/>
      <c r="BJ8" s="44"/>
      <c r="BK8" s="44"/>
      <c r="BL8" s="44"/>
      <c r="BM8" s="44"/>
      <c r="BO8" s="44"/>
      <c r="BP8" s="54"/>
      <c r="BQ8" s="50"/>
      <c r="BR8" s="50"/>
      <c r="BS8" s="50"/>
      <c r="BT8" s="50"/>
      <c r="BU8" s="50"/>
      <c r="BV8" s="50"/>
      <c r="BW8" s="55"/>
      <c r="BX8" s="50"/>
      <c r="BY8" s="50"/>
      <c r="BZ8" s="50"/>
      <c r="CA8" s="50"/>
      <c r="CB8" s="50"/>
      <c r="CC8" s="50"/>
    </row>
    <row r="9" spans="1:81" x14ac:dyDescent="0.25">
      <c r="A9" s="39"/>
      <c r="B9" s="50"/>
      <c r="C9" s="50"/>
      <c r="D9" s="50"/>
      <c r="E9" s="50"/>
      <c r="F9" s="50"/>
      <c r="G9" s="68" t="s">
        <v>13</v>
      </c>
      <c r="H9" s="68" t="s">
        <v>14</v>
      </c>
      <c r="I9" s="162" t="s">
        <v>15</v>
      </c>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50"/>
      <c r="AO9" s="50"/>
      <c r="AP9" s="50"/>
      <c r="AQ9" s="50"/>
      <c r="AR9" s="50"/>
      <c r="AS9" s="66"/>
      <c r="AT9" s="46"/>
      <c r="AU9" s="46"/>
      <c r="AV9" s="40"/>
      <c r="AW9" s="40"/>
      <c r="AX9" s="40"/>
      <c r="AY9" s="40"/>
      <c r="AZ9" s="40"/>
      <c r="BA9" s="40"/>
      <c r="BB9" s="40"/>
      <c r="BC9" s="40"/>
      <c r="BD9" s="44"/>
      <c r="BE9" s="44"/>
      <c r="BF9" s="44"/>
      <c r="BG9" s="44"/>
      <c r="BH9" s="44"/>
      <c r="BI9" s="44"/>
      <c r="BJ9" s="44"/>
      <c r="BK9" s="44"/>
      <c r="BL9" s="44"/>
      <c r="BM9" s="44"/>
      <c r="BO9" s="44"/>
      <c r="BP9" s="54"/>
      <c r="BQ9" s="50"/>
      <c r="BR9" s="50"/>
      <c r="BS9" s="50"/>
      <c r="BT9" s="50"/>
      <c r="BU9" s="50"/>
      <c r="BV9" s="50"/>
      <c r="BW9" s="55"/>
      <c r="BX9" s="50"/>
      <c r="BY9" s="50"/>
      <c r="BZ9" s="50"/>
      <c r="CA9" s="50"/>
      <c r="CB9" s="50"/>
      <c r="CC9" s="50"/>
    </row>
    <row r="10" spans="1:81" ht="74.25" customHeight="1" x14ac:dyDescent="0.25">
      <c r="A10" s="39"/>
      <c r="B10" s="50"/>
      <c r="C10" s="50"/>
      <c r="D10" s="50"/>
      <c r="E10" s="50"/>
      <c r="F10" s="50"/>
      <c r="G10" s="30">
        <v>1</v>
      </c>
      <c r="H10" s="29" t="s">
        <v>16</v>
      </c>
      <c r="I10" s="163" t="s">
        <v>17</v>
      </c>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50"/>
      <c r="AO10" s="50"/>
      <c r="AP10" s="50"/>
      <c r="AQ10" s="50"/>
      <c r="AR10" s="50"/>
      <c r="AS10" s="66"/>
      <c r="AT10" s="46"/>
      <c r="AU10" s="46"/>
      <c r="AV10" s="40"/>
      <c r="AW10" s="40"/>
      <c r="AX10" s="40"/>
      <c r="AY10" s="40"/>
      <c r="AZ10" s="40"/>
      <c r="BA10" s="40"/>
      <c r="BB10" s="40"/>
      <c r="BC10" s="40"/>
      <c r="BD10" s="44"/>
      <c r="BE10" s="44"/>
      <c r="BF10" s="44"/>
      <c r="BG10" s="44"/>
      <c r="BH10" s="44"/>
      <c r="BI10" s="44"/>
      <c r="BJ10" s="44"/>
      <c r="BK10" s="44"/>
      <c r="BL10" s="44"/>
      <c r="BM10" s="44"/>
      <c r="BO10" s="44"/>
      <c r="BP10" s="54"/>
      <c r="BQ10" s="50"/>
      <c r="BR10" s="50"/>
      <c r="BS10" s="50"/>
      <c r="BT10" s="50"/>
      <c r="BU10" s="50"/>
      <c r="BV10" s="50"/>
      <c r="BW10" s="55"/>
      <c r="BX10" s="50"/>
      <c r="BY10" s="50"/>
      <c r="BZ10" s="50"/>
      <c r="CA10" s="50"/>
      <c r="CB10" s="50"/>
      <c r="CC10" s="50"/>
    </row>
    <row r="11" spans="1:81" ht="60.75" customHeight="1" x14ac:dyDescent="0.25">
      <c r="A11" s="39"/>
      <c r="B11" s="50"/>
      <c r="C11" s="50"/>
      <c r="D11" s="50"/>
      <c r="E11" s="50"/>
      <c r="F11" s="50"/>
      <c r="G11" s="30">
        <v>2</v>
      </c>
      <c r="H11" s="29" t="s">
        <v>18</v>
      </c>
      <c r="I11" s="163" t="s">
        <v>19</v>
      </c>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50"/>
      <c r="AO11" s="50"/>
      <c r="AP11" s="50"/>
      <c r="AQ11" s="50"/>
      <c r="AR11" s="50"/>
      <c r="AS11" s="66"/>
      <c r="AT11" s="46"/>
      <c r="AU11" s="46"/>
      <c r="AV11" s="40"/>
      <c r="AW11" s="40"/>
      <c r="AX11" s="40"/>
      <c r="AY11" s="40"/>
      <c r="AZ11" s="40"/>
      <c r="BA11" s="40"/>
      <c r="BB11" s="40"/>
      <c r="BC11" s="40"/>
      <c r="BD11" s="44"/>
      <c r="BE11" s="44"/>
      <c r="BF11" s="44"/>
      <c r="BG11" s="44"/>
      <c r="BH11" s="44"/>
      <c r="BI11" s="44"/>
      <c r="BJ11" s="44"/>
      <c r="BK11" s="44"/>
      <c r="BL11" s="44"/>
      <c r="BM11" s="44"/>
      <c r="BO11" s="44"/>
      <c r="BP11" s="54"/>
      <c r="BQ11" s="50"/>
      <c r="BR11" s="50"/>
      <c r="BS11" s="50"/>
      <c r="BT11" s="50"/>
      <c r="BU11" s="50"/>
      <c r="BV11" s="50"/>
      <c r="BW11" s="55"/>
      <c r="BX11" s="50"/>
      <c r="BY11" s="50"/>
      <c r="BZ11" s="50"/>
      <c r="CA11" s="50"/>
      <c r="CB11" s="50"/>
      <c r="CC11" s="50"/>
    </row>
    <row r="12" spans="1:81" ht="53.25" customHeight="1" x14ac:dyDescent="0.25">
      <c r="A12" s="39"/>
      <c r="B12" s="50"/>
      <c r="C12" s="50"/>
      <c r="D12" s="50"/>
      <c r="E12" s="50"/>
      <c r="F12" s="50"/>
      <c r="G12" s="30">
        <v>3</v>
      </c>
      <c r="H12" s="29" t="s">
        <v>20</v>
      </c>
      <c r="I12" s="163" t="s">
        <v>21</v>
      </c>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50"/>
      <c r="AO12" s="50"/>
      <c r="AP12" s="50"/>
      <c r="AQ12" s="50"/>
      <c r="AR12" s="50"/>
      <c r="AS12" s="66"/>
      <c r="AT12" s="46"/>
      <c r="AU12" s="46"/>
      <c r="AV12" s="40"/>
      <c r="AW12" s="40"/>
      <c r="AX12" s="40"/>
      <c r="AY12" s="40"/>
      <c r="AZ12" s="40"/>
      <c r="BA12" s="40"/>
      <c r="BB12" s="40"/>
      <c r="BC12" s="40"/>
      <c r="BD12" s="44"/>
      <c r="BE12" s="44"/>
      <c r="BF12" s="44"/>
      <c r="BG12" s="44"/>
      <c r="BH12" s="44"/>
      <c r="BI12" s="44"/>
      <c r="BJ12" s="44"/>
      <c r="BK12" s="44"/>
      <c r="BL12" s="44"/>
      <c r="BM12" s="44"/>
      <c r="BO12" s="44"/>
      <c r="BP12" s="54"/>
      <c r="BQ12" s="50"/>
      <c r="BR12" s="50"/>
      <c r="BS12" s="50"/>
      <c r="BT12" s="50"/>
      <c r="BU12" s="50"/>
      <c r="BV12" s="50"/>
      <c r="BW12" s="55"/>
      <c r="BX12" s="50"/>
      <c r="BY12" s="50"/>
      <c r="BZ12" s="50"/>
      <c r="CA12" s="50"/>
      <c r="CB12" s="50"/>
      <c r="CC12" s="50"/>
    </row>
    <row r="13" spans="1:81" ht="36" customHeight="1" x14ac:dyDescent="0.25">
      <c r="A13" s="39"/>
      <c r="B13" s="50"/>
      <c r="C13" s="50"/>
      <c r="D13" s="50"/>
      <c r="E13" s="50"/>
      <c r="F13" s="50"/>
      <c r="G13" s="30">
        <v>4</v>
      </c>
      <c r="H13" s="29" t="s">
        <v>22</v>
      </c>
      <c r="I13" s="163" t="s">
        <v>23</v>
      </c>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50"/>
      <c r="AO13" s="50"/>
      <c r="AP13" s="50"/>
      <c r="AQ13" s="50"/>
      <c r="AR13" s="50"/>
      <c r="AS13" s="66"/>
      <c r="AT13" s="46"/>
      <c r="AU13" s="46"/>
      <c r="AV13" s="40"/>
      <c r="AW13" s="40"/>
      <c r="AX13" s="40"/>
      <c r="AY13" s="40"/>
      <c r="AZ13" s="40"/>
      <c r="BA13" s="40"/>
      <c r="BB13" s="40"/>
      <c r="BC13" s="40"/>
      <c r="BD13" s="44"/>
      <c r="BE13" s="44"/>
      <c r="BF13" s="44"/>
      <c r="BG13" s="44"/>
      <c r="BH13" s="44"/>
      <c r="BI13" s="44"/>
      <c r="BJ13" s="44"/>
      <c r="BK13" s="44"/>
      <c r="BL13" s="44"/>
      <c r="BM13" s="44"/>
      <c r="BO13" s="44"/>
      <c r="BP13" s="54"/>
      <c r="BQ13" s="50"/>
      <c r="BR13" s="50"/>
      <c r="BS13" s="50"/>
      <c r="BT13" s="50"/>
      <c r="BU13" s="50"/>
      <c r="BV13" s="50"/>
      <c r="BW13" s="55"/>
      <c r="BX13" s="50"/>
      <c r="BY13" s="50"/>
      <c r="BZ13" s="50"/>
      <c r="CA13" s="50"/>
      <c r="CB13" s="50"/>
      <c r="CC13" s="50"/>
    </row>
    <row r="14" spans="1:81" ht="57" customHeight="1" x14ac:dyDescent="0.25">
      <c r="A14" s="39"/>
      <c r="B14" s="50"/>
      <c r="C14" s="50"/>
      <c r="D14" s="50"/>
      <c r="E14" s="50"/>
      <c r="F14" s="50"/>
      <c r="G14" s="30">
        <v>5</v>
      </c>
      <c r="H14" s="29" t="s">
        <v>24</v>
      </c>
      <c r="I14" s="163" t="s">
        <v>25</v>
      </c>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50"/>
      <c r="AO14" s="50"/>
      <c r="AP14" s="50"/>
      <c r="AQ14" s="50"/>
      <c r="AR14" s="50"/>
      <c r="AS14" s="66"/>
      <c r="AT14" s="46"/>
      <c r="AU14" s="46"/>
      <c r="AV14" s="40"/>
      <c r="AW14" s="40"/>
      <c r="AX14" s="40"/>
      <c r="AY14" s="40"/>
      <c r="AZ14" s="40"/>
      <c r="BA14" s="40"/>
      <c r="BB14" s="40"/>
      <c r="BC14" s="40"/>
      <c r="BD14" s="44"/>
      <c r="BE14" s="44"/>
      <c r="BF14" s="44"/>
      <c r="BG14" s="44"/>
      <c r="BH14" s="44"/>
      <c r="BI14" s="44"/>
      <c r="BJ14" s="44"/>
      <c r="BK14" s="44"/>
      <c r="BL14" s="44"/>
      <c r="BM14" s="44"/>
      <c r="BO14" s="44"/>
      <c r="BP14" s="54"/>
      <c r="BQ14" s="50"/>
      <c r="BR14" s="50"/>
      <c r="BS14" s="50"/>
      <c r="BT14" s="50"/>
      <c r="BU14" s="50"/>
      <c r="BV14" s="50"/>
      <c r="BW14" s="55"/>
      <c r="BX14" s="50"/>
      <c r="BY14" s="50"/>
      <c r="BZ14" s="50"/>
      <c r="CA14" s="50"/>
      <c r="CB14" s="50"/>
      <c r="CC14" s="50"/>
    </row>
    <row r="15" spans="1:81" ht="42.75" customHeight="1" x14ac:dyDescent="0.25">
      <c r="A15" s="39"/>
      <c r="B15" s="50"/>
      <c r="C15" s="50"/>
      <c r="D15" s="50"/>
      <c r="E15" s="50"/>
      <c r="F15" s="50"/>
      <c r="G15" s="30">
        <v>6</v>
      </c>
      <c r="H15" s="29" t="s">
        <v>26</v>
      </c>
      <c r="I15" s="163" t="s">
        <v>27</v>
      </c>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50"/>
      <c r="AO15" s="50"/>
      <c r="AP15" s="50"/>
      <c r="AQ15" s="50"/>
      <c r="AR15" s="50"/>
      <c r="AS15" s="66"/>
      <c r="AT15" s="46"/>
      <c r="AU15" s="46"/>
      <c r="AV15" s="40"/>
      <c r="AW15" s="40"/>
      <c r="AX15" s="40"/>
      <c r="AY15" s="40"/>
      <c r="AZ15" s="40"/>
      <c r="BA15" s="40"/>
      <c r="BB15" s="40"/>
      <c r="BC15" s="40"/>
      <c r="BD15" s="44"/>
      <c r="BE15" s="44"/>
      <c r="BF15" s="44"/>
      <c r="BG15" s="44"/>
      <c r="BH15" s="44"/>
      <c r="BI15" s="44"/>
      <c r="BJ15" s="44"/>
      <c r="BK15" s="44"/>
      <c r="BL15" s="44"/>
      <c r="BM15" s="44"/>
      <c r="BO15" s="44"/>
      <c r="BP15" s="54"/>
      <c r="BQ15" s="50"/>
      <c r="BR15" s="50"/>
      <c r="BS15" s="50"/>
      <c r="BT15" s="50"/>
      <c r="BU15" s="50"/>
      <c r="BV15" s="50"/>
      <c r="BW15" s="55"/>
      <c r="BX15" s="50"/>
      <c r="BY15" s="50"/>
      <c r="BZ15" s="50"/>
      <c r="CA15" s="50"/>
      <c r="CB15" s="50"/>
      <c r="CC15" s="50"/>
    </row>
    <row r="16" spans="1:81" ht="49.5" customHeight="1" x14ac:dyDescent="0.25">
      <c r="A16" s="39"/>
      <c r="B16" s="50"/>
      <c r="C16" s="50"/>
      <c r="D16" s="50"/>
      <c r="E16" s="50"/>
      <c r="F16" s="50"/>
      <c r="G16" s="30">
        <v>7</v>
      </c>
      <c r="H16" s="29" t="s">
        <v>28</v>
      </c>
      <c r="I16" s="163" t="s">
        <v>29</v>
      </c>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50"/>
      <c r="AO16" s="50"/>
      <c r="AP16" s="50"/>
      <c r="AQ16" s="50"/>
      <c r="AR16" s="50"/>
      <c r="AS16" s="66"/>
      <c r="AT16" s="46"/>
      <c r="AU16" s="46"/>
      <c r="AV16" s="40"/>
      <c r="AW16" s="40"/>
      <c r="AX16" s="40"/>
      <c r="AY16" s="40"/>
      <c r="AZ16" s="40"/>
      <c r="BA16" s="40"/>
      <c r="BB16" s="40"/>
      <c r="BC16" s="40"/>
      <c r="BD16" s="44"/>
      <c r="BE16" s="44"/>
      <c r="BF16" s="44"/>
      <c r="BG16" s="44"/>
      <c r="BH16" s="44"/>
      <c r="BI16" s="44"/>
      <c r="BJ16" s="44"/>
      <c r="BK16" s="44"/>
      <c r="BL16" s="44"/>
      <c r="BM16" s="44"/>
      <c r="BO16" s="44"/>
      <c r="BP16" s="54"/>
      <c r="BQ16" s="50"/>
      <c r="BR16" s="50"/>
      <c r="BS16" s="50"/>
      <c r="BT16" s="50"/>
      <c r="BU16" s="50"/>
      <c r="BV16" s="50"/>
      <c r="BW16" s="55"/>
      <c r="BX16" s="50"/>
      <c r="BY16" s="50"/>
      <c r="BZ16" s="50"/>
      <c r="CA16" s="50"/>
      <c r="CB16" s="50"/>
      <c r="CC16" s="50"/>
    </row>
    <row r="17" spans="1:81" ht="51.75" customHeight="1" x14ac:dyDescent="0.25">
      <c r="A17" s="39"/>
      <c r="B17" s="50"/>
      <c r="C17" s="50"/>
      <c r="D17" s="50"/>
      <c r="E17" s="50"/>
      <c r="F17" s="50"/>
      <c r="G17" s="30">
        <v>8</v>
      </c>
      <c r="H17" s="29" t="s">
        <v>30</v>
      </c>
      <c r="I17" s="163" t="s">
        <v>31</v>
      </c>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50"/>
      <c r="AO17" s="50"/>
      <c r="AP17" s="50"/>
      <c r="AQ17" s="50"/>
      <c r="AR17" s="50"/>
      <c r="AS17" s="66"/>
      <c r="AT17" s="46"/>
      <c r="AU17" s="46"/>
      <c r="AV17" s="40"/>
      <c r="AW17" s="40"/>
      <c r="AX17" s="40"/>
      <c r="AY17" s="40"/>
      <c r="AZ17" s="40"/>
      <c r="BA17" s="40"/>
      <c r="BB17" s="40"/>
      <c r="BC17" s="40"/>
      <c r="BD17" s="44"/>
      <c r="BE17" s="44"/>
      <c r="BF17" s="44"/>
      <c r="BG17" s="44"/>
      <c r="BH17" s="44"/>
      <c r="BI17" s="44"/>
      <c r="BJ17" s="44"/>
      <c r="BK17" s="44"/>
      <c r="BL17" s="44"/>
      <c r="BM17" s="44"/>
      <c r="BO17" s="44"/>
      <c r="BP17" s="54"/>
      <c r="BQ17" s="50"/>
      <c r="BR17" s="50"/>
      <c r="BS17" s="50"/>
      <c r="BT17" s="50"/>
      <c r="BU17" s="50"/>
      <c r="BV17" s="50"/>
      <c r="BW17" s="55"/>
      <c r="BX17" s="50"/>
      <c r="BY17" s="50"/>
      <c r="BZ17" s="50"/>
      <c r="CA17" s="50"/>
      <c r="CB17" s="50"/>
      <c r="CC17" s="50"/>
    </row>
    <row r="18" spans="1:81" ht="55.5" customHeight="1" x14ac:dyDescent="0.25">
      <c r="A18" s="39"/>
      <c r="B18" s="50"/>
      <c r="C18" s="50"/>
      <c r="D18" s="50"/>
      <c r="E18" s="50"/>
      <c r="F18" s="50"/>
      <c r="G18" s="30">
        <v>9</v>
      </c>
      <c r="H18" s="29" t="s">
        <v>32</v>
      </c>
      <c r="I18" s="163" t="s">
        <v>33</v>
      </c>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50"/>
      <c r="AO18" s="50"/>
      <c r="AP18" s="50"/>
      <c r="AQ18" s="50"/>
      <c r="AR18" s="50"/>
      <c r="AS18" s="66"/>
      <c r="AT18" s="46"/>
      <c r="AU18" s="46"/>
      <c r="AV18" s="40"/>
      <c r="AW18" s="40"/>
      <c r="AX18" s="40"/>
      <c r="AY18" s="40"/>
      <c r="AZ18" s="40"/>
      <c r="BA18" s="40"/>
      <c r="BB18" s="40"/>
      <c r="BC18" s="40"/>
      <c r="BD18" s="44"/>
      <c r="BE18" s="44"/>
      <c r="BF18" s="44"/>
      <c r="BG18" s="44"/>
      <c r="BH18" s="44"/>
      <c r="BI18" s="44"/>
      <c r="BJ18" s="44"/>
      <c r="BK18" s="44"/>
      <c r="BL18" s="44"/>
      <c r="BM18" s="44"/>
      <c r="BO18" s="44"/>
      <c r="BP18" s="54"/>
      <c r="BQ18" s="50"/>
      <c r="BR18" s="50"/>
      <c r="BS18" s="50"/>
      <c r="BT18" s="50"/>
      <c r="BU18" s="50"/>
      <c r="BV18" s="50"/>
      <c r="BW18" s="55"/>
      <c r="BX18" s="50"/>
      <c r="BY18" s="50"/>
      <c r="BZ18" s="50"/>
      <c r="CA18" s="50"/>
      <c r="CB18" s="50"/>
      <c r="CC18" s="50"/>
    </row>
    <row r="19" spans="1:81" ht="30.75" customHeight="1" x14ac:dyDescent="0.25">
      <c r="A19" s="39"/>
      <c r="B19" s="50"/>
      <c r="C19" s="50"/>
      <c r="D19" s="50"/>
      <c r="E19" s="50"/>
      <c r="F19" s="50"/>
      <c r="G19" s="30">
        <v>10</v>
      </c>
      <c r="H19" s="29" t="s">
        <v>34</v>
      </c>
      <c r="I19" s="163" t="s">
        <v>35</v>
      </c>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50"/>
      <c r="AO19" s="50"/>
      <c r="AP19" s="50"/>
      <c r="AQ19" s="50"/>
      <c r="AR19" s="50"/>
      <c r="AS19" s="66" t="s">
        <v>36</v>
      </c>
      <c r="AT19" s="46"/>
      <c r="AU19" s="46"/>
      <c r="AV19" s="40"/>
      <c r="AW19" s="40"/>
      <c r="AX19" s="40"/>
      <c r="AY19" s="40"/>
      <c r="AZ19" s="40"/>
      <c r="BA19" s="40"/>
      <c r="BB19" s="40"/>
      <c r="BC19" s="40"/>
      <c r="BD19" s="44"/>
      <c r="BE19" s="44"/>
      <c r="BF19" s="44"/>
      <c r="BG19" s="44"/>
      <c r="BH19" s="44"/>
      <c r="BI19" s="44"/>
      <c r="BJ19" s="44"/>
      <c r="BK19" s="44"/>
      <c r="BL19" s="44"/>
      <c r="BM19" s="44"/>
      <c r="BO19" s="44"/>
      <c r="BP19" s="54"/>
      <c r="BQ19" s="50"/>
      <c r="BR19" s="50"/>
      <c r="BS19" s="50"/>
      <c r="BT19" s="50"/>
      <c r="BU19" s="50"/>
      <c r="BV19" s="50"/>
      <c r="BW19" s="55"/>
      <c r="BX19" s="50"/>
      <c r="BY19" s="50"/>
      <c r="BZ19" s="50"/>
      <c r="CA19" s="50"/>
      <c r="CB19" s="50"/>
      <c r="CC19" s="50"/>
    </row>
    <row r="20" spans="1:81" ht="45" customHeight="1" x14ac:dyDescent="0.25">
      <c r="A20" s="39"/>
      <c r="B20" s="50"/>
      <c r="C20" s="50"/>
      <c r="D20" s="50"/>
      <c r="E20" s="50"/>
      <c r="F20" s="50"/>
      <c r="G20" s="30">
        <v>11</v>
      </c>
      <c r="H20" s="29" t="s">
        <v>37</v>
      </c>
      <c r="I20" s="164" t="s">
        <v>38</v>
      </c>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40"/>
      <c r="AO20" s="40"/>
      <c r="AP20" s="40"/>
      <c r="AQ20" s="45"/>
      <c r="AR20" s="47"/>
      <c r="AS20" s="48"/>
      <c r="AT20" s="48"/>
      <c r="AU20" s="48"/>
      <c r="AV20" s="40"/>
      <c r="AW20" s="40"/>
      <c r="AX20" s="40"/>
      <c r="AY20" s="40"/>
      <c r="AZ20" s="40"/>
      <c r="BA20" s="40"/>
      <c r="BB20" s="40"/>
      <c r="BC20" s="40"/>
      <c r="BD20" s="44"/>
      <c r="BE20" s="44"/>
      <c r="BF20" s="44"/>
      <c r="BG20" s="44"/>
      <c r="BH20" s="44"/>
      <c r="BI20" s="44"/>
      <c r="BJ20" s="44"/>
      <c r="BK20" s="44"/>
      <c r="BL20" s="44"/>
      <c r="BM20" s="44"/>
      <c r="BO20" s="44"/>
      <c r="BP20" s="54"/>
      <c r="BQ20" s="50"/>
      <c r="BR20" s="50"/>
      <c r="BS20" s="50"/>
      <c r="BT20" s="50"/>
      <c r="BU20" s="50"/>
      <c r="BV20" s="50"/>
      <c r="BW20" s="55"/>
      <c r="BX20" s="50"/>
      <c r="BY20" s="50"/>
      <c r="BZ20" s="50"/>
      <c r="CA20" s="50"/>
      <c r="CB20" s="50"/>
      <c r="CC20" s="50"/>
    </row>
    <row r="21" spans="1:81" ht="60" customHeight="1" x14ac:dyDescent="0.25">
      <c r="A21" s="39"/>
      <c r="B21" s="50"/>
      <c r="C21" s="50"/>
      <c r="D21" s="50"/>
      <c r="E21" s="50"/>
      <c r="F21" s="50"/>
      <c r="G21" s="30">
        <v>12</v>
      </c>
      <c r="H21" s="29" t="s">
        <v>39</v>
      </c>
      <c r="I21" s="164" t="s">
        <v>40</v>
      </c>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40"/>
      <c r="AO21" s="40"/>
      <c r="AP21" s="40"/>
      <c r="AQ21" s="45"/>
      <c r="AR21" s="47"/>
      <c r="AS21" s="48"/>
      <c r="AT21" s="48"/>
      <c r="AU21" s="48"/>
      <c r="AV21" s="40"/>
      <c r="AW21" s="40"/>
      <c r="AX21" s="40"/>
      <c r="AY21" s="40"/>
      <c r="AZ21" s="40"/>
      <c r="BA21" s="40"/>
      <c r="BB21" s="40"/>
      <c r="BC21" s="40"/>
      <c r="BD21" s="44"/>
      <c r="BE21" s="44"/>
      <c r="BF21" s="44"/>
      <c r="BG21" s="44"/>
      <c r="BH21" s="44"/>
      <c r="BI21" s="44"/>
      <c r="BJ21" s="44"/>
      <c r="BK21" s="44"/>
      <c r="BL21" s="44"/>
      <c r="BM21" s="44"/>
      <c r="BO21" s="44"/>
      <c r="BP21" s="54"/>
      <c r="BQ21" s="50"/>
      <c r="BR21" s="50"/>
      <c r="BS21" s="50"/>
      <c r="BT21" s="50"/>
      <c r="BU21" s="50"/>
      <c r="BV21" s="50"/>
      <c r="BW21" s="55"/>
      <c r="BX21" s="50"/>
      <c r="BY21" s="50"/>
      <c r="BZ21" s="50"/>
      <c r="CA21" s="50"/>
      <c r="CB21" s="50"/>
      <c r="CC21" s="50"/>
    </row>
    <row r="22" spans="1:81" ht="67.5" customHeight="1" x14ac:dyDescent="0.25">
      <c r="A22" s="39"/>
      <c r="B22" s="50"/>
      <c r="C22" s="50"/>
      <c r="D22" s="50"/>
      <c r="E22" s="50"/>
      <c r="F22" s="50"/>
      <c r="G22" s="30">
        <v>13</v>
      </c>
      <c r="H22" s="30" t="s">
        <v>41</v>
      </c>
      <c r="I22" s="164" t="s">
        <v>42</v>
      </c>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40"/>
      <c r="AO22" s="40"/>
      <c r="AP22" s="40"/>
      <c r="AQ22" s="45"/>
      <c r="AR22" s="31"/>
      <c r="AS22" s="48"/>
      <c r="AT22" s="48"/>
      <c r="AU22" s="48"/>
      <c r="AV22" s="40"/>
      <c r="AW22" s="40"/>
      <c r="AX22" s="40"/>
      <c r="AY22" s="40"/>
      <c r="AZ22" s="40"/>
      <c r="BA22" s="40"/>
      <c r="BB22" s="40"/>
      <c r="BC22" s="40"/>
      <c r="BD22" s="44"/>
      <c r="BE22" s="44"/>
      <c r="BF22" s="44"/>
      <c r="BG22" s="44"/>
      <c r="BH22" s="44"/>
      <c r="BI22" s="44"/>
      <c r="BJ22" s="44"/>
      <c r="BK22" s="44"/>
      <c r="BL22" s="44"/>
      <c r="BM22" s="44"/>
      <c r="BO22" s="44"/>
      <c r="BP22" s="54"/>
      <c r="BQ22" s="50"/>
      <c r="BR22" s="50"/>
      <c r="BS22" s="50"/>
      <c r="BT22" s="50"/>
      <c r="BU22" s="50"/>
      <c r="BV22" s="50"/>
      <c r="BW22" s="55"/>
      <c r="BX22" s="50"/>
      <c r="BY22" s="50"/>
      <c r="BZ22" s="50"/>
      <c r="CA22" s="50"/>
      <c r="CB22" s="50"/>
      <c r="CC22" s="50"/>
    </row>
    <row r="23" spans="1:81" ht="59.25" customHeight="1" x14ac:dyDescent="0.25">
      <c r="A23" s="39"/>
      <c r="B23" s="39"/>
      <c r="C23" s="39"/>
      <c r="D23" s="39"/>
      <c r="E23" s="39"/>
      <c r="F23" s="39"/>
      <c r="G23" s="21">
        <v>14</v>
      </c>
      <c r="H23" s="21" t="s">
        <v>43</v>
      </c>
      <c r="I23" s="164" t="s">
        <v>44</v>
      </c>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40"/>
      <c r="AO23" s="40"/>
      <c r="AP23" s="40"/>
      <c r="AQ23" s="45"/>
      <c r="AR23" s="45"/>
      <c r="AS23" s="48"/>
      <c r="AT23" s="48"/>
      <c r="AU23" s="48"/>
      <c r="AV23" s="40"/>
      <c r="AW23" s="40"/>
      <c r="AX23" s="40"/>
      <c r="AY23" s="40"/>
      <c r="AZ23" s="40"/>
      <c r="BA23" s="40"/>
      <c r="BB23" s="40"/>
      <c r="BC23" s="40"/>
      <c r="BD23" s="44"/>
      <c r="BE23" s="44"/>
      <c r="BF23" s="44"/>
      <c r="BG23" s="44"/>
      <c r="BH23" s="44"/>
      <c r="BI23" s="44"/>
      <c r="BJ23" s="44"/>
      <c r="BK23" s="44"/>
      <c r="BL23" s="44"/>
      <c r="BM23" s="44"/>
      <c r="BO23" s="44"/>
      <c r="BP23" s="54"/>
      <c r="BQ23" s="50"/>
      <c r="BR23" s="50"/>
      <c r="BS23" s="50"/>
      <c r="BT23" s="50"/>
      <c r="BU23" s="50"/>
      <c r="BV23" s="50"/>
      <c r="BW23" s="55"/>
      <c r="BX23" s="50"/>
      <c r="BY23" s="50"/>
      <c r="BZ23" s="50"/>
      <c r="CA23" s="50"/>
      <c r="CB23" s="50"/>
      <c r="CC23" s="50"/>
    </row>
    <row r="24" spans="1:81" ht="59.25" customHeight="1" x14ac:dyDescent="0.25">
      <c r="A24" s="39"/>
      <c r="B24" s="39"/>
      <c r="C24" s="39"/>
      <c r="D24" s="39"/>
      <c r="E24" s="39"/>
      <c r="F24" s="39"/>
      <c r="G24" s="32">
        <v>15</v>
      </c>
      <c r="H24" s="22" t="s">
        <v>45</v>
      </c>
      <c r="I24" s="166" t="s">
        <v>46</v>
      </c>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7"/>
      <c r="AH24" s="166"/>
      <c r="AI24" s="166"/>
      <c r="AJ24" s="166"/>
      <c r="AK24" s="166"/>
      <c r="AL24" s="166"/>
      <c r="AM24" s="166"/>
      <c r="AN24" s="40"/>
      <c r="AO24" s="40"/>
      <c r="AP24" s="40"/>
      <c r="AQ24" s="45"/>
      <c r="AR24" s="45"/>
      <c r="AS24" s="48"/>
      <c r="AT24" s="48"/>
      <c r="AU24" s="48"/>
      <c r="AV24" s="40"/>
      <c r="AW24" s="40"/>
      <c r="AX24" s="40"/>
      <c r="AY24" s="40"/>
      <c r="AZ24" s="40"/>
      <c r="BA24" s="40"/>
      <c r="BB24" s="40"/>
      <c r="BC24" s="40"/>
      <c r="BD24" s="44"/>
      <c r="BE24" s="44"/>
      <c r="BF24" s="44"/>
      <c r="BG24" s="44"/>
      <c r="BH24" s="44"/>
      <c r="BI24" s="44"/>
      <c r="BJ24" s="44"/>
      <c r="BK24" s="44"/>
      <c r="BL24" s="44"/>
      <c r="BM24" s="44"/>
      <c r="BO24" s="44"/>
      <c r="BP24" s="54"/>
      <c r="BQ24" s="50"/>
      <c r="BR24" s="50"/>
      <c r="BS24" s="50"/>
      <c r="BT24" s="50"/>
      <c r="BU24" s="50"/>
      <c r="BV24" s="50"/>
      <c r="BW24" s="55"/>
      <c r="BX24" s="50"/>
      <c r="BY24" s="50"/>
      <c r="BZ24" s="50"/>
      <c r="CA24" s="50"/>
      <c r="CB24" s="50"/>
      <c r="CC24" s="50"/>
    </row>
    <row r="25" spans="1:81" ht="66.75" customHeight="1" x14ac:dyDescent="0.25">
      <c r="A25" s="39"/>
      <c r="B25" s="39"/>
      <c r="C25" s="39"/>
      <c r="D25" s="39"/>
      <c r="E25" s="39"/>
      <c r="F25" s="39"/>
      <c r="G25" s="21">
        <v>16</v>
      </c>
      <c r="H25" s="21" t="s">
        <v>47</v>
      </c>
      <c r="I25" s="119" t="s">
        <v>48</v>
      </c>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1"/>
      <c r="AN25" s="40"/>
      <c r="AO25" s="40"/>
      <c r="AP25" s="40"/>
      <c r="AQ25" s="45"/>
      <c r="AR25" s="45"/>
      <c r="AS25" s="48"/>
      <c r="AT25" s="48"/>
      <c r="AU25" s="48"/>
      <c r="AV25" s="40"/>
      <c r="AW25" s="40"/>
      <c r="AX25" s="40"/>
      <c r="AY25" s="40"/>
      <c r="AZ25" s="40"/>
      <c r="BA25" s="40"/>
      <c r="BB25" s="40"/>
      <c r="BC25" s="40"/>
      <c r="BD25" s="44"/>
      <c r="BE25" s="44"/>
      <c r="BF25" s="44"/>
      <c r="BG25" s="44"/>
      <c r="BH25" s="44"/>
      <c r="BI25" s="44"/>
      <c r="BJ25" s="44"/>
      <c r="BK25" s="44"/>
      <c r="BL25" s="44"/>
      <c r="BM25" s="44"/>
      <c r="BO25" s="44"/>
      <c r="BP25" s="54"/>
      <c r="BQ25" s="50"/>
      <c r="BR25" s="50"/>
      <c r="BS25" s="50"/>
      <c r="BT25" s="50"/>
      <c r="BU25" s="50"/>
      <c r="BV25" s="50"/>
      <c r="BW25" s="55"/>
      <c r="BX25" s="50"/>
      <c r="BY25" s="50"/>
      <c r="BZ25" s="50"/>
      <c r="CA25" s="50"/>
      <c r="CB25" s="50"/>
      <c r="CC25" s="50"/>
    </row>
    <row r="26" spans="1:81" ht="212.25" customHeight="1" x14ac:dyDescent="0.25">
      <c r="A26" s="39"/>
      <c r="B26" s="39"/>
      <c r="C26" s="39"/>
      <c r="D26" s="39"/>
      <c r="E26" s="39"/>
      <c r="F26" s="39"/>
      <c r="G26" s="21">
        <v>17</v>
      </c>
      <c r="H26" s="21" t="s">
        <v>49</v>
      </c>
      <c r="I26" s="119" t="s">
        <v>50</v>
      </c>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c r="AN26" s="40"/>
      <c r="AO26" s="40"/>
      <c r="AP26" s="40"/>
      <c r="AQ26" s="45"/>
      <c r="AR26" s="45"/>
      <c r="AS26" s="48"/>
      <c r="AT26" s="48"/>
      <c r="AU26" s="48"/>
      <c r="AV26" s="40"/>
      <c r="AW26" s="40"/>
      <c r="AX26" s="40"/>
      <c r="AY26" s="40"/>
      <c r="AZ26" s="40"/>
      <c r="BA26" s="40"/>
      <c r="BB26" s="40"/>
      <c r="BC26" s="40"/>
      <c r="BD26" s="44"/>
      <c r="BE26" s="44"/>
      <c r="BF26" s="44"/>
      <c r="BG26" s="44"/>
      <c r="BH26" s="44"/>
      <c r="BI26" s="44"/>
      <c r="BJ26" s="44"/>
      <c r="BK26" s="44"/>
      <c r="BL26" s="44"/>
      <c r="BM26" s="44"/>
      <c r="BO26" s="44"/>
      <c r="BP26" s="54"/>
      <c r="BQ26" s="50"/>
      <c r="BR26" s="50"/>
      <c r="BS26" s="50"/>
      <c r="BT26" s="50"/>
      <c r="BU26" s="50"/>
      <c r="BV26" s="50"/>
      <c r="BW26" s="55"/>
      <c r="BX26" s="50"/>
      <c r="BY26" s="50"/>
      <c r="BZ26" s="50"/>
      <c r="CA26" s="50"/>
      <c r="CB26" s="50"/>
      <c r="CC26" s="50"/>
    </row>
    <row r="27" spans="1:81" ht="56.25" customHeight="1" x14ac:dyDescent="0.25">
      <c r="A27" s="39"/>
      <c r="B27" s="39"/>
      <c r="C27" s="39"/>
      <c r="D27" s="39"/>
      <c r="E27" s="39"/>
      <c r="F27" s="39"/>
      <c r="G27" s="21">
        <v>18</v>
      </c>
      <c r="H27" s="21" t="s">
        <v>51</v>
      </c>
      <c r="I27" s="119" t="s">
        <v>52</v>
      </c>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1"/>
      <c r="AN27" s="40"/>
      <c r="AO27" s="40"/>
      <c r="AP27" s="40"/>
      <c r="AQ27" s="45"/>
      <c r="AR27" s="45"/>
      <c r="AS27" s="48"/>
      <c r="AT27" s="48"/>
      <c r="AU27" s="48"/>
      <c r="AV27" s="40"/>
      <c r="AW27" s="40"/>
      <c r="AX27" s="40"/>
      <c r="AY27" s="40"/>
      <c r="AZ27" s="40"/>
      <c r="BA27" s="40"/>
      <c r="BB27" s="40"/>
      <c r="BC27" s="40"/>
      <c r="BD27" s="44"/>
      <c r="BE27" s="44"/>
      <c r="BF27" s="44"/>
      <c r="BG27" s="44"/>
      <c r="BH27" s="44"/>
      <c r="BI27" s="44"/>
      <c r="BJ27" s="44"/>
      <c r="BK27" s="44"/>
      <c r="BL27" s="44"/>
      <c r="BM27" s="44"/>
      <c r="BO27" s="44"/>
      <c r="BP27" s="54"/>
      <c r="BQ27" s="50"/>
      <c r="BR27" s="50"/>
      <c r="BS27" s="50"/>
      <c r="BT27" s="50"/>
      <c r="BU27" s="50"/>
      <c r="BV27" s="50"/>
      <c r="BW27" s="55"/>
      <c r="BX27" s="50"/>
      <c r="BY27" s="50"/>
      <c r="BZ27" s="50"/>
      <c r="CA27" s="50"/>
      <c r="CB27" s="50"/>
      <c r="CC27" s="50"/>
    </row>
    <row r="28" spans="1:81" ht="66.75" customHeight="1" x14ac:dyDescent="0.25">
      <c r="A28" s="39"/>
      <c r="B28" s="39"/>
      <c r="C28" s="39"/>
      <c r="D28" s="39"/>
      <c r="E28" s="39"/>
      <c r="F28" s="39"/>
      <c r="G28" s="21">
        <v>19</v>
      </c>
      <c r="H28" s="21" t="s">
        <v>53</v>
      </c>
      <c r="I28" s="119" t="s">
        <v>54</v>
      </c>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1"/>
      <c r="AN28" s="40"/>
      <c r="AO28" s="40"/>
      <c r="AP28" s="40"/>
      <c r="AQ28" s="45"/>
      <c r="AR28" s="45"/>
      <c r="AS28" s="48"/>
      <c r="AT28" s="48"/>
      <c r="AU28" s="48"/>
      <c r="AV28" s="40"/>
      <c r="AW28" s="40"/>
      <c r="AX28" s="40"/>
      <c r="AY28" s="40"/>
      <c r="AZ28" s="40"/>
      <c r="BA28" s="40"/>
      <c r="BB28" s="40"/>
      <c r="BC28" s="40"/>
      <c r="BD28" s="44"/>
      <c r="BE28" s="44"/>
      <c r="BF28" s="44"/>
      <c r="BG28" s="44"/>
      <c r="BH28" s="44"/>
      <c r="BI28" s="44"/>
      <c r="BJ28" s="44"/>
      <c r="BK28" s="44"/>
      <c r="BL28" s="44"/>
      <c r="BM28" s="44"/>
      <c r="BO28" s="44"/>
      <c r="BP28" s="54"/>
      <c r="BQ28" s="50"/>
      <c r="BR28" s="50"/>
      <c r="BS28" s="50"/>
      <c r="BT28" s="50"/>
      <c r="BU28" s="50"/>
      <c r="BV28" s="50"/>
      <c r="BW28" s="55"/>
      <c r="BX28" s="50"/>
      <c r="BY28" s="50"/>
      <c r="BZ28" s="50"/>
      <c r="CA28" s="50"/>
      <c r="CB28" s="50"/>
      <c r="CC28" s="50"/>
    </row>
    <row r="29" spans="1:81" ht="66.75" customHeight="1" x14ac:dyDescent="0.25">
      <c r="A29" s="39"/>
      <c r="B29" s="39"/>
      <c r="C29" s="39"/>
      <c r="D29" s="39"/>
      <c r="E29" s="39"/>
      <c r="F29" s="39"/>
      <c r="G29" s="21">
        <v>20</v>
      </c>
      <c r="H29" s="21" t="s">
        <v>55</v>
      </c>
      <c r="I29" s="119" t="s">
        <v>56</v>
      </c>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c r="AN29" s="40"/>
      <c r="AO29" s="40"/>
      <c r="AP29" s="40"/>
      <c r="AQ29" s="45"/>
      <c r="AR29" s="45"/>
      <c r="AS29" s="48"/>
      <c r="AT29" s="48"/>
      <c r="AU29" s="48"/>
      <c r="AV29" s="40"/>
      <c r="AW29" s="40"/>
      <c r="AX29" s="40"/>
      <c r="AY29" s="40"/>
      <c r="AZ29" s="40"/>
      <c r="BA29" s="40"/>
      <c r="BB29" s="40"/>
      <c r="BC29" s="40"/>
      <c r="BD29" s="44"/>
      <c r="BE29" s="44"/>
      <c r="BF29" s="44"/>
      <c r="BG29" s="44"/>
      <c r="BH29" s="44"/>
      <c r="BI29" s="44"/>
      <c r="BJ29" s="44"/>
      <c r="BK29" s="44"/>
      <c r="BL29" s="44"/>
      <c r="BM29" s="44"/>
      <c r="BO29" s="44"/>
      <c r="BP29" s="54"/>
      <c r="BQ29" s="50"/>
      <c r="BR29" s="50"/>
      <c r="BS29" s="50"/>
      <c r="BT29" s="50"/>
      <c r="BU29" s="50"/>
      <c r="BV29" s="50"/>
      <c r="BW29" s="55"/>
      <c r="BX29" s="50"/>
      <c r="BY29" s="50"/>
      <c r="BZ29" s="50"/>
      <c r="CA29" s="50"/>
      <c r="CB29" s="50"/>
      <c r="CC29" s="50"/>
    </row>
    <row r="30" spans="1:81" ht="94.5" customHeight="1" x14ac:dyDescent="0.25">
      <c r="A30" s="39"/>
      <c r="B30" s="39"/>
      <c r="C30" s="39"/>
      <c r="D30" s="39"/>
      <c r="E30" s="39"/>
      <c r="F30" s="39"/>
      <c r="G30" s="33">
        <v>21</v>
      </c>
      <c r="H30" s="33" t="s">
        <v>57</v>
      </c>
      <c r="I30" s="122" t="s">
        <v>58</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4"/>
      <c r="AN30" s="49"/>
      <c r="AO30" s="40"/>
      <c r="AP30" s="40"/>
      <c r="AQ30" s="45"/>
      <c r="AR30" s="45"/>
      <c r="AS30" s="48"/>
      <c r="AT30" s="48"/>
      <c r="AU30" s="48"/>
      <c r="AV30" s="40"/>
      <c r="AW30" s="40"/>
      <c r="AX30" s="40"/>
      <c r="AY30" s="40"/>
      <c r="AZ30" s="40"/>
      <c r="BA30" s="40"/>
      <c r="BB30" s="40"/>
      <c r="BC30" s="40"/>
      <c r="BD30" s="44"/>
      <c r="BE30" s="44"/>
      <c r="BF30" s="44"/>
      <c r="BG30" s="44"/>
      <c r="BH30" s="44"/>
      <c r="BI30" s="44"/>
      <c r="BJ30" s="44"/>
      <c r="BK30" s="44"/>
      <c r="BL30" s="44"/>
      <c r="BM30" s="44"/>
      <c r="BO30" s="44"/>
      <c r="BP30" s="54"/>
      <c r="BQ30" s="50"/>
      <c r="BR30" s="50"/>
      <c r="BS30" s="50"/>
      <c r="BT30" s="50"/>
      <c r="BU30" s="50"/>
      <c r="BV30" s="50"/>
      <c r="BW30" s="55"/>
      <c r="BX30" s="50"/>
      <c r="BY30" s="50"/>
      <c r="BZ30" s="50"/>
      <c r="CA30" s="50"/>
      <c r="CB30" s="50"/>
      <c r="CC30" s="50"/>
    </row>
    <row r="31" spans="1:81" ht="91.5" customHeight="1" x14ac:dyDescent="0.25">
      <c r="A31" s="39"/>
      <c r="B31" s="39"/>
      <c r="C31" s="39"/>
      <c r="D31" s="39"/>
      <c r="E31" s="39"/>
      <c r="F31" s="39"/>
      <c r="G31" s="89">
        <v>22</v>
      </c>
      <c r="H31" s="89" t="s">
        <v>59</v>
      </c>
      <c r="I31" s="172" t="s">
        <v>60</v>
      </c>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4"/>
      <c r="AN31" s="40"/>
      <c r="AO31" s="40"/>
      <c r="AP31" s="40"/>
      <c r="AQ31" s="45"/>
      <c r="AR31" s="45"/>
      <c r="AS31" s="48"/>
      <c r="AT31" s="48"/>
      <c r="AU31" s="48"/>
      <c r="AV31" s="40"/>
      <c r="AW31" s="40"/>
      <c r="AX31" s="40"/>
      <c r="AY31" s="40"/>
      <c r="AZ31" s="40"/>
      <c r="BA31" s="40"/>
      <c r="BB31" s="40"/>
      <c r="BC31" s="40"/>
      <c r="BD31" s="44"/>
      <c r="BE31" s="44"/>
      <c r="BF31" s="44"/>
      <c r="BG31" s="44"/>
      <c r="BH31" s="44"/>
      <c r="BI31" s="44"/>
      <c r="BJ31" s="44"/>
      <c r="BK31" s="44"/>
      <c r="BL31" s="44"/>
      <c r="BM31" s="44"/>
      <c r="BO31" s="44"/>
      <c r="BP31" s="54"/>
      <c r="BQ31" s="50"/>
      <c r="BR31" s="50"/>
      <c r="BS31" s="50"/>
      <c r="BT31" s="50"/>
      <c r="BU31" s="50"/>
      <c r="BV31" s="50"/>
      <c r="BW31" s="55"/>
      <c r="BX31" s="50"/>
      <c r="BY31" s="50"/>
      <c r="BZ31" s="50"/>
      <c r="CA31" s="50"/>
      <c r="CB31" s="50"/>
      <c r="CC31" s="50"/>
    </row>
    <row r="32" spans="1:81" ht="66.75" customHeight="1" x14ac:dyDescent="0.25">
      <c r="A32" s="39"/>
      <c r="B32" s="39"/>
      <c r="C32" s="39"/>
      <c r="D32" s="39"/>
      <c r="E32" s="39"/>
      <c r="F32" s="39"/>
      <c r="G32" s="34"/>
      <c r="H32" s="34"/>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40"/>
      <c r="AO32" s="40"/>
      <c r="AP32" s="40"/>
      <c r="AQ32" s="45"/>
      <c r="AR32" s="45"/>
      <c r="AS32" s="48"/>
      <c r="AT32" s="48"/>
      <c r="AU32" s="48"/>
      <c r="AV32" s="40"/>
      <c r="AW32" s="40"/>
      <c r="AX32" s="40"/>
      <c r="AY32" s="40"/>
      <c r="AZ32" s="40"/>
      <c r="BA32" s="40"/>
      <c r="BB32" s="40"/>
      <c r="BC32" s="40"/>
      <c r="BD32" s="44"/>
      <c r="BE32" s="44"/>
      <c r="BF32" s="44"/>
      <c r="BG32" s="44"/>
      <c r="BH32" s="44"/>
      <c r="BI32" s="44"/>
      <c r="BJ32" s="44"/>
      <c r="BK32" s="44"/>
      <c r="BL32" s="44"/>
      <c r="BM32" s="44"/>
      <c r="BO32" s="44"/>
      <c r="BP32" s="54"/>
      <c r="BQ32" s="50"/>
      <c r="BR32" s="50"/>
      <c r="BS32" s="50"/>
      <c r="BT32" s="50"/>
      <c r="BU32" s="50"/>
      <c r="BV32" s="50"/>
      <c r="BW32" s="55"/>
      <c r="BX32" s="50"/>
      <c r="BY32" s="50"/>
      <c r="BZ32" s="50"/>
      <c r="CA32" s="50"/>
      <c r="CB32" s="50"/>
      <c r="CC32" s="50"/>
    </row>
    <row r="33" spans="1:88" ht="16.5" thickBot="1" x14ac:dyDescent="0.3">
      <c r="BD33" s="44"/>
      <c r="BE33" s="44"/>
      <c r="BF33" s="44"/>
      <c r="BG33" s="44"/>
      <c r="BH33" s="44"/>
      <c r="BI33" s="44"/>
      <c r="BJ33" s="44"/>
      <c r="BK33" s="44"/>
      <c r="BL33" s="44"/>
      <c r="BM33" s="44"/>
      <c r="BN33" s="44"/>
      <c r="BO33" s="44"/>
    </row>
    <row r="34" spans="1:88" ht="29.25" customHeight="1" x14ac:dyDescent="0.25">
      <c r="A34" s="168" t="s">
        <v>61</v>
      </c>
      <c r="B34" s="165"/>
      <c r="C34" s="165"/>
      <c r="D34" s="165"/>
      <c r="E34" s="165"/>
      <c r="F34" s="165"/>
      <c r="G34" s="165"/>
      <c r="H34" s="165"/>
      <c r="I34" s="165"/>
      <c r="J34" s="165"/>
      <c r="K34" s="165"/>
      <c r="L34" s="165" t="s">
        <v>62</v>
      </c>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53" t="s">
        <v>63</v>
      </c>
      <c r="BP34" s="73"/>
      <c r="BQ34" s="73"/>
      <c r="BR34" s="73"/>
      <c r="BS34" s="73"/>
      <c r="BT34" s="73"/>
      <c r="BU34" s="73"/>
      <c r="BV34" s="73"/>
      <c r="BW34" s="73"/>
      <c r="BX34" s="73"/>
      <c r="BY34" s="73"/>
      <c r="BZ34" s="73"/>
      <c r="CA34" s="73"/>
      <c r="CB34" s="73"/>
      <c r="CC34" s="73"/>
      <c r="CD34" s="73"/>
      <c r="CE34" s="134" t="s">
        <v>64</v>
      </c>
      <c r="CF34" s="135"/>
      <c r="CG34" s="135"/>
      <c r="CH34" s="135"/>
      <c r="CI34" s="135"/>
      <c r="CJ34" s="136"/>
    </row>
    <row r="35" spans="1:88" ht="40.5" customHeight="1" x14ac:dyDescent="0.25">
      <c r="A35" s="169"/>
      <c r="B35" s="170"/>
      <c r="C35" s="170"/>
      <c r="D35" s="170"/>
      <c r="E35" s="170"/>
      <c r="F35" s="170"/>
      <c r="G35" s="170"/>
      <c r="H35" s="170"/>
      <c r="I35" s="170"/>
      <c r="J35" s="170"/>
      <c r="K35" s="170"/>
      <c r="L35" s="155" t="s">
        <v>65</v>
      </c>
      <c r="M35" s="155"/>
      <c r="N35" s="155"/>
      <c r="O35" s="155"/>
      <c r="P35" s="155"/>
      <c r="Q35" s="155"/>
      <c r="R35" s="155"/>
      <c r="S35" s="155"/>
      <c r="T35" s="155"/>
      <c r="U35" s="155"/>
      <c r="V35" s="155"/>
      <c r="W35" s="155"/>
      <c r="X35" s="155"/>
      <c r="Y35" s="155"/>
      <c r="Z35" s="155"/>
      <c r="AA35" s="155"/>
      <c r="AB35" s="155"/>
      <c r="AC35" s="155"/>
      <c r="AD35" s="155"/>
      <c r="AE35" s="155"/>
      <c r="AF35" s="155" t="s">
        <v>66</v>
      </c>
      <c r="AG35" s="155"/>
      <c r="AH35" s="155"/>
      <c r="AI35" s="155"/>
      <c r="AJ35" s="155"/>
      <c r="AK35" s="155" t="s">
        <v>67</v>
      </c>
      <c r="AL35" s="155"/>
      <c r="AM35" s="155"/>
      <c r="AN35" s="155" t="s">
        <v>68</v>
      </c>
      <c r="AO35" s="155"/>
      <c r="AP35" s="155"/>
      <c r="AQ35" s="155"/>
      <c r="AR35" s="155"/>
      <c r="AS35" s="155"/>
      <c r="AT35" s="155"/>
      <c r="AU35" s="155"/>
      <c r="AV35" s="155"/>
      <c r="AW35" s="155"/>
      <c r="AX35" s="155"/>
      <c r="AY35" s="155"/>
      <c r="AZ35" s="155"/>
      <c r="BA35" s="155"/>
      <c r="BB35" s="155"/>
      <c r="BC35" s="155"/>
      <c r="BD35" s="155" t="s">
        <v>69</v>
      </c>
      <c r="BE35" s="155"/>
      <c r="BF35" s="155" t="s">
        <v>70</v>
      </c>
      <c r="BG35" s="155"/>
      <c r="BH35" s="155" t="s">
        <v>71</v>
      </c>
      <c r="BI35" s="155"/>
      <c r="BJ35" s="155"/>
      <c r="BK35" s="155"/>
      <c r="BL35" s="155" t="s">
        <v>72</v>
      </c>
      <c r="BM35" s="155"/>
      <c r="BN35" s="155"/>
      <c r="BO35" s="154"/>
      <c r="CE35" s="137"/>
      <c r="CF35" s="138"/>
      <c r="CG35" s="138"/>
      <c r="CH35" s="138"/>
      <c r="CI35" s="138"/>
      <c r="CJ35" s="139"/>
    </row>
    <row r="36" spans="1:88" ht="152.25" customHeight="1" thickBot="1" x14ac:dyDescent="0.3">
      <c r="A36" s="74" t="s">
        <v>73</v>
      </c>
      <c r="B36" s="75" t="s">
        <v>74</v>
      </c>
      <c r="C36" s="75" t="s">
        <v>75</v>
      </c>
      <c r="D36" s="75" t="s">
        <v>76</v>
      </c>
      <c r="E36" s="75" t="s">
        <v>77</v>
      </c>
      <c r="F36" s="75" t="s">
        <v>78</v>
      </c>
      <c r="G36" s="75" t="s">
        <v>79</v>
      </c>
      <c r="H36" s="75" t="s">
        <v>80</v>
      </c>
      <c r="I36" s="75" t="s">
        <v>81</v>
      </c>
      <c r="J36" s="75" t="s">
        <v>82</v>
      </c>
      <c r="K36" s="75" t="s">
        <v>83</v>
      </c>
      <c r="L36" s="75" t="s">
        <v>84</v>
      </c>
      <c r="M36" s="75" t="s">
        <v>85</v>
      </c>
      <c r="N36" s="75" t="s">
        <v>86</v>
      </c>
      <c r="O36" s="75" t="s">
        <v>87</v>
      </c>
      <c r="P36" s="75" t="s">
        <v>88</v>
      </c>
      <c r="Q36" s="75" t="s">
        <v>89</v>
      </c>
      <c r="R36" s="75" t="s">
        <v>90</v>
      </c>
      <c r="S36" s="75" t="s">
        <v>91</v>
      </c>
      <c r="T36" s="75" t="s">
        <v>92</v>
      </c>
      <c r="U36" s="75" t="s">
        <v>93</v>
      </c>
      <c r="V36" s="75" t="s">
        <v>94</v>
      </c>
      <c r="W36" s="75" t="s">
        <v>95</v>
      </c>
      <c r="X36" s="75" t="s">
        <v>96</v>
      </c>
      <c r="Y36" s="75" t="s">
        <v>97</v>
      </c>
      <c r="Z36" s="75" t="s">
        <v>98</v>
      </c>
      <c r="AA36" s="75" t="s">
        <v>99</v>
      </c>
      <c r="AB36" s="75" t="s">
        <v>100</v>
      </c>
      <c r="AC36" s="75" t="s">
        <v>101</v>
      </c>
      <c r="AD36" s="75" t="s">
        <v>102</v>
      </c>
      <c r="AE36" s="75" t="s">
        <v>103</v>
      </c>
      <c r="AF36" s="76" t="s">
        <v>104</v>
      </c>
      <c r="AG36" s="76"/>
      <c r="AH36" s="76" t="s">
        <v>105</v>
      </c>
      <c r="AI36" s="76"/>
      <c r="AJ36" s="76" t="s">
        <v>106</v>
      </c>
      <c r="AK36" s="77" t="s">
        <v>107</v>
      </c>
      <c r="AL36" s="75" t="s">
        <v>108</v>
      </c>
      <c r="AM36" s="77" t="s">
        <v>109</v>
      </c>
      <c r="AN36" s="77" t="s">
        <v>110</v>
      </c>
      <c r="AO36" s="77"/>
      <c r="AP36" s="77" t="s">
        <v>111</v>
      </c>
      <c r="AQ36" s="77"/>
      <c r="AR36" s="77" t="s">
        <v>112</v>
      </c>
      <c r="AS36" s="77"/>
      <c r="AT36" s="77" t="s">
        <v>113</v>
      </c>
      <c r="AU36" s="77"/>
      <c r="AV36" s="77" t="s">
        <v>114</v>
      </c>
      <c r="AW36" s="77"/>
      <c r="AX36" s="77" t="s">
        <v>115</v>
      </c>
      <c r="AY36" s="77"/>
      <c r="AZ36" s="77" t="s">
        <v>116</v>
      </c>
      <c r="BA36" s="77"/>
      <c r="BB36" s="77" t="s">
        <v>117</v>
      </c>
      <c r="BC36" s="77" t="s">
        <v>118</v>
      </c>
      <c r="BD36" s="77" t="s">
        <v>119</v>
      </c>
      <c r="BE36" s="77" t="s">
        <v>120</v>
      </c>
      <c r="BF36" s="77" t="s">
        <v>121</v>
      </c>
      <c r="BG36" s="77" t="s">
        <v>122</v>
      </c>
      <c r="BH36" s="75" t="s">
        <v>123</v>
      </c>
      <c r="BI36" s="75" t="s">
        <v>124</v>
      </c>
      <c r="BJ36" s="75" t="s">
        <v>125</v>
      </c>
      <c r="BK36" s="75"/>
      <c r="BL36" s="75" t="s">
        <v>104</v>
      </c>
      <c r="BM36" s="75" t="s">
        <v>105</v>
      </c>
      <c r="BN36" s="75" t="s">
        <v>106</v>
      </c>
      <c r="BO36" s="78" t="s">
        <v>126</v>
      </c>
      <c r="BP36" s="79"/>
      <c r="BQ36" s="79"/>
      <c r="BR36" s="79"/>
      <c r="BS36" s="79"/>
      <c r="BT36" s="79"/>
      <c r="BU36" s="79"/>
      <c r="BV36" s="79"/>
      <c r="BW36" s="79"/>
      <c r="BX36" s="79"/>
      <c r="BY36" s="79"/>
      <c r="BZ36" s="79"/>
      <c r="CA36" s="79"/>
      <c r="CB36" s="79"/>
      <c r="CC36" s="79"/>
      <c r="CD36" s="79"/>
      <c r="CE36" s="75" t="s">
        <v>64</v>
      </c>
      <c r="CF36" s="75" t="s">
        <v>127</v>
      </c>
      <c r="CG36" s="75" t="s">
        <v>128</v>
      </c>
      <c r="CH36" s="75" t="s">
        <v>129</v>
      </c>
      <c r="CI36" s="75" t="s">
        <v>130</v>
      </c>
      <c r="CJ36" s="78" t="s">
        <v>131</v>
      </c>
    </row>
    <row r="37" spans="1:88" ht="119.25" customHeight="1" x14ac:dyDescent="0.25">
      <c r="A37" s="171" t="s">
        <v>132</v>
      </c>
      <c r="B37" s="106" t="s">
        <v>133</v>
      </c>
      <c r="C37" s="157" t="s">
        <v>134</v>
      </c>
      <c r="D37" s="152" t="str">
        <f>+'Riesgo Corrupción'!C8</f>
        <v>Posibilidad de afectación reputacional por la manipulación de información de seguimiento a la gestión e indicadores institucionales asociados al Plan Estratégico Institucional, Planes Institucionales del Decreto 612 de 2018 y planes de gestión, e información del monitoreo de riesgos de gestión y corrupción en beneficio particular</v>
      </c>
      <c r="E37" s="105" t="s">
        <v>8</v>
      </c>
      <c r="F37" s="128" t="s">
        <v>135</v>
      </c>
      <c r="G37" s="128" t="s">
        <v>136</v>
      </c>
      <c r="H37" s="151" t="s">
        <v>137</v>
      </c>
      <c r="I37" s="105" t="s">
        <v>138</v>
      </c>
      <c r="J37" s="128" t="s">
        <v>139</v>
      </c>
      <c r="K37" s="92" t="s">
        <v>140</v>
      </c>
      <c r="L37" s="106" t="s">
        <v>141</v>
      </c>
      <c r="M37" s="106" t="s">
        <v>141</v>
      </c>
      <c r="N37" s="106" t="s">
        <v>142</v>
      </c>
      <c r="O37" s="106" t="s">
        <v>142</v>
      </c>
      <c r="P37" s="106" t="s">
        <v>141</v>
      </c>
      <c r="Q37" s="106" t="s">
        <v>142</v>
      </c>
      <c r="R37" s="106" t="s">
        <v>142</v>
      </c>
      <c r="S37" s="106" t="s">
        <v>142</v>
      </c>
      <c r="T37" s="106" t="s">
        <v>141</v>
      </c>
      <c r="U37" s="106" t="s">
        <v>141</v>
      </c>
      <c r="V37" s="106" t="s">
        <v>141</v>
      </c>
      <c r="W37" s="106" t="s">
        <v>141</v>
      </c>
      <c r="X37" s="106" t="s">
        <v>142</v>
      </c>
      <c r="Y37" s="106" t="s">
        <v>142</v>
      </c>
      <c r="Z37" s="106" t="s">
        <v>142</v>
      </c>
      <c r="AA37" s="106" t="s">
        <v>142</v>
      </c>
      <c r="AB37" s="106" t="s">
        <v>142</v>
      </c>
      <c r="AC37" s="106" t="s">
        <v>142</v>
      </c>
      <c r="AD37" s="106" t="s">
        <v>142</v>
      </c>
      <c r="AE37" s="128">
        <f>COUNTIF(L37:AD42, "SI")</f>
        <v>7</v>
      </c>
      <c r="AF37" s="106" t="s">
        <v>143</v>
      </c>
      <c r="AG37" s="128">
        <f>+VLOOKUP(AF37,[6]Listados!$K$8:$L$12,2,0)</f>
        <v>1</v>
      </c>
      <c r="AH37" s="128" t="str">
        <f>+IF(OR(AE37=1,AE37&lt;=5),"Moderado",IF(OR(AE37=6,AE37&lt;=11),"Mayor","Catastrófico"))</f>
        <v>Mayor</v>
      </c>
      <c r="AI37" s="156">
        <f>+VLOOKUP(AH37,[6]Listados!K13:L17,2,0)</f>
        <v>4</v>
      </c>
      <c r="AJ37" s="128" t="str">
        <f>IF(AND(AF37&lt;&gt;"",AH37&lt;&gt;""),VLOOKUP(AF37&amp;AH37,Listados!$M$3:$N$27,2,FALSE),"")</f>
        <v>Alto</v>
      </c>
      <c r="AK37" s="93" t="str">
        <f>+'Descripción del Control '!B$3</f>
        <v xml:space="preserve">Los profesionales designados por el jefe de la Oficina Asesora de Planeación trimestralmente realizan la revisión al reporte de seguimiento y  las evidencias aportadas al Plan Estratégico Institucional, Planes Institucionales Decreto 612 de 2018 y planes de gestión; y de forma cuatrimestral el monitoreo de evidencias aportadas frente a los riesgos de gestión y corrupción, por parte de las dependencias del nivel central y Alcaldías Locales verificando la coherencia metodológica de acuerdo con lo establecido en los procedimientos  PLE-PIN-P009 Gestión del Plan Estratégico Institucional, PLE-PIN-P013 Formulación y seguimiento de los Planes Institucionales, PLE-PIN-P005 Formulación y Seguimiento del Plan de Gestión y PLE-PIN-P015 Administración y monitoreo de riesgos de gestión y corrupción.
Cuando el reporte del Plan Estratégico Institucional, Planes Institucionales Decreto 612 de 2018 y planes de gestión no presenten coherencia con relación a los criterios de revisión, el analista de la OAP podrá realizar las modificaciones técnicas al plan de gestión que considere necesarias y pertinentes y/o solicitar aclaración al responsable, a través de correo electrónico.
Para el caso de monitoreo de riesgos, se realiza el Informe de Monitoreo de Riesgos, en el que se incluyen las observaciones encontradas en la revisión de las evidencias y recomendaciones para tener en cuenta por parte de los responsables.
Como evidencia de ejecución del control para el Plan Estratégico Institucional, Planes Institucionales Decreto 612 de 2018 y planes de gestión quedan los reportes de seguimiento publicados en la página web de la entidad, las comunicaciones oficiales (correo electrónico institucional) con las observaciones y las respuestas recibidas.
Como evidencia de ejecución del control para el Monitoreo de riesgos queda el Informe Cuatrimestral de Monitoreo de riesgos publicado en la página web de la entidad. </v>
      </c>
      <c r="AL37" s="125" t="str">
        <f>H37</f>
        <v>Existencia de conflicto de interés o de intereses particulares entre el funcionario responsable del seguimiento /monitoreo y el responsable de aportar las evidencias y reportes de las áreas /Alcaldías Locales.</v>
      </c>
      <c r="AM37" s="110" t="s">
        <v>144</v>
      </c>
      <c r="AN37" s="110" t="s">
        <v>141</v>
      </c>
      <c r="AO37" s="29">
        <f>+IF(AN37="si",15,"")</f>
        <v>15</v>
      </c>
      <c r="AP37" s="110" t="s">
        <v>141</v>
      </c>
      <c r="AQ37" s="29">
        <f>+IF(AP37="si",15,"")</f>
        <v>15</v>
      </c>
      <c r="AR37" s="110" t="s">
        <v>141</v>
      </c>
      <c r="AS37" s="29">
        <f>+IF(AR37="si",15,"")</f>
        <v>15</v>
      </c>
      <c r="AT37" s="110" t="s">
        <v>145</v>
      </c>
      <c r="AU37" s="29">
        <f>+IF(AT37="Prevenir",15,IF(AT37="Detectar",10,""))</f>
        <v>15</v>
      </c>
      <c r="AV37" s="110" t="s">
        <v>141</v>
      </c>
      <c r="AW37" s="29">
        <f>+IF(AV37="si",15,"")</f>
        <v>15</v>
      </c>
      <c r="AX37" s="110" t="s">
        <v>141</v>
      </c>
      <c r="AY37" s="29">
        <f>+IF(AX37="si",15,"")</f>
        <v>15</v>
      </c>
      <c r="AZ37" s="110" t="s">
        <v>146</v>
      </c>
      <c r="BA37" s="29">
        <f>+IF(AZ37="Completa",10,IF(AZ37="Incompleta",5,""))</f>
        <v>10</v>
      </c>
      <c r="BB37" s="95">
        <f>IF((SUM(AO37,AQ37,AS37,AU37,AW37,AY37,BA37)=0),"",(SUM(AO37,AQ37,AS37,AU37,AW37,AY37,BA37)))</f>
        <v>100</v>
      </c>
      <c r="BC37" s="95" t="str">
        <f>IF(BB37&lt;=85,"Débil",IF(BB37&lt;=95,"Moderado",IF(BB37=100,"Fuerte","")))</f>
        <v>Fuerte</v>
      </c>
      <c r="BD37" s="110" t="s">
        <v>147</v>
      </c>
      <c r="BE37" s="95" t="str">
        <f>+IF(BD37="siempre","Fuerte",IF(BD37="Algunas veces","Moderado","Débil"))</f>
        <v>Fuerte</v>
      </c>
      <c r="BF37" s="95" t="str">
        <f>IF(AND(BC37="Fuerte",BE37="Fuerte"),"Fuerte",IF(AND(BC37="Fuerte",BE37="Moderado"),"Moderado",IF(AND(BC37="Moderado",BE37="Fuerte"),"Moderado",IF(AND(BC37="Moderado",BE37="Moderado"),"Moderado","Débil"))))</f>
        <v>Fuerte</v>
      </c>
      <c r="BG37" s="95">
        <f>IF(ISBLANK(BF37),"",IF(BF37="Débil", 0, IF(BF37="Moderado",50,100)))</f>
        <v>100</v>
      </c>
      <c r="BH37" s="128">
        <f>AVERAGE(BG37:BG42)</f>
        <v>100</v>
      </c>
      <c r="BI37" s="149" t="str">
        <f>IF(BH37&lt;=50, "Débil", IF(BH37&lt;=99,"Moderado","Fuerte"))</f>
        <v>Fuerte</v>
      </c>
      <c r="BJ37" s="145">
        <f>+IF(BI37="Fuerte",2,IF(BI37="Moderado",1,0))</f>
        <v>2</v>
      </c>
      <c r="BK37" s="145">
        <f>+AG37-BJ37</f>
        <v>-1</v>
      </c>
      <c r="BL37" s="149" t="str">
        <f>+VLOOKUP(BK37,Listados!$J$18:$K$24,2,TRUE)</f>
        <v>Rara Vez</v>
      </c>
      <c r="BM37" s="149" t="str">
        <f>IF(ISBLANK(AH37),"",AH37)</f>
        <v>Mayor</v>
      </c>
      <c r="BN37" s="128" t="str">
        <f>IF(AND(BL37&lt;&gt;"",BM37&lt;&gt;""),VLOOKUP(BL37&amp;BM37,Listados!$M$3:$N$27,2,FALSE),"")</f>
        <v>Alto</v>
      </c>
      <c r="BO37" s="128" t="str">
        <f>+VLOOKUP(BN37,Listados!$P$3:$Q$6,2,FALSE)</f>
        <v>Reducir el riesgo</v>
      </c>
      <c r="BP37" s="88"/>
      <c r="BQ37" s="88"/>
      <c r="BR37" s="88"/>
      <c r="BS37" s="88"/>
      <c r="BT37" s="88"/>
      <c r="BU37" s="88"/>
      <c r="BV37" s="88"/>
      <c r="BW37" s="88"/>
      <c r="BX37" s="88"/>
      <c r="BY37" s="88"/>
      <c r="BZ37" s="88"/>
      <c r="CA37" s="88"/>
      <c r="CB37" s="88"/>
      <c r="CC37" s="88"/>
      <c r="CD37" s="88"/>
      <c r="CE37" s="129" t="s">
        <v>8</v>
      </c>
      <c r="CF37" s="129" t="s">
        <v>8</v>
      </c>
      <c r="CG37" s="129" t="s">
        <v>8</v>
      </c>
      <c r="CH37" s="129" t="s">
        <v>8</v>
      </c>
      <c r="CI37" s="129" t="s">
        <v>8</v>
      </c>
      <c r="CJ37" s="129" t="s">
        <v>8</v>
      </c>
    </row>
    <row r="38" spans="1:88" ht="78.75" customHeight="1" x14ac:dyDescent="0.25">
      <c r="A38" s="146"/>
      <c r="B38" s="110"/>
      <c r="C38" s="118"/>
      <c r="D38" s="114"/>
      <c r="E38" s="105"/>
      <c r="F38" s="95"/>
      <c r="G38" s="95"/>
      <c r="H38" s="151"/>
      <c r="I38" s="105"/>
      <c r="J38" s="95"/>
      <c r="K38" s="92"/>
      <c r="L38" s="110"/>
      <c r="M38" s="110"/>
      <c r="N38" s="110"/>
      <c r="O38" s="110"/>
      <c r="P38" s="110"/>
      <c r="Q38" s="110"/>
      <c r="R38" s="110"/>
      <c r="S38" s="110"/>
      <c r="T38" s="110"/>
      <c r="U38" s="110"/>
      <c r="V38" s="110"/>
      <c r="W38" s="110"/>
      <c r="X38" s="110"/>
      <c r="Y38" s="110"/>
      <c r="Z38" s="110"/>
      <c r="AA38" s="110"/>
      <c r="AB38" s="110"/>
      <c r="AC38" s="110"/>
      <c r="AD38" s="110"/>
      <c r="AE38" s="95"/>
      <c r="AF38" s="110"/>
      <c r="AG38" s="95"/>
      <c r="AH38" s="95" t="str">
        <f>+IF(OR(AF38=1,AF38&lt;=5),"Moderado",IF(OR(AF38=6,AF38&lt;=11),"Mayor","Catastrófico"))</f>
        <v>Moderado</v>
      </c>
      <c r="AI38" s="112"/>
      <c r="AJ38" s="95"/>
      <c r="AK38" s="93"/>
      <c r="AL38" s="116"/>
      <c r="AM38" s="110"/>
      <c r="AN38" s="110"/>
      <c r="AO38" s="29" t="str">
        <f t="shared" ref="AO38:AO84" si="0">+IF(AN38="si",15,"")</f>
        <v/>
      </c>
      <c r="AP38" s="110"/>
      <c r="AQ38" s="29" t="str">
        <f t="shared" ref="AQ38:AQ84" si="1">+IF(AP38="si",15,"")</f>
        <v/>
      </c>
      <c r="AR38" s="110"/>
      <c r="AS38" s="29" t="str">
        <f t="shared" ref="AS38:AS84" si="2">+IF(AR38="si",15,"")</f>
        <v/>
      </c>
      <c r="AT38" s="110"/>
      <c r="AU38" s="29" t="str">
        <f t="shared" ref="AU38:AU84" si="3">+IF(AT38="Prevenir",15,IF(AT38="Detectar",10,""))</f>
        <v/>
      </c>
      <c r="AV38" s="110"/>
      <c r="AW38" s="29" t="str">
        <f t="shared" ref="AW38:AW84" si="4">+IF(AV38="si",15,"")</f>
        <v/>
      </c>
      <c r="AX38" s="110"/>
      <c r="AY38" s="29" t="str">
        <f t="shared" ref="AY38:AY84" si="5">+IF(AX38="si",15,"")</f>
        <v/>
      </c>
      <c r="AZ38" s="110"/>
      <c r="BA38" s="29" t="str">
        <f t="shared" ref="BA38:BA84" si="6">+IF(AZ38="Completa",10,IF(AZ38="Incompleta",5,""))</f>
        <v/>
      </c>
      <c r="BB38" s="95"/>
      <c r="BC38" s="95"/>
      <c r="BD38" s="110"/>
      <c r="BE38" s="95"/>
      <c r="BF38" s="95"/>
      <c r="BG38" s="95"/>
      <c r="BH38" s="95"/>
      <c r="BI38" s="100"/>
      <c r="BJ38" s="101"/>
      <c r="BK38" s="101"/>
      <c r="BL38" s="100"/>
      <c r="BM38" s="100"/>
      <c r="BN38" s="95"/>
      <c r="BO38" s="95"/>
      <c r="BP38" s="80"/>
      <c r="BQ38" s="80"/>
      <c r="BR38" s="80"/>
      <c r="BS38" s="80"/>
      <c r="BT38" s="80"/>
      <c r="BU38" s="80"/>
      <c r="BV38" s="80"/>
      <c r="BW38" s="80"/>
      <c r="BX38" s="80"/>
      <c r="BY38" s="80"/>
      <c r="BZ38" s="80"/>
      <c r="CA38" s="80"/>
      <c r="CB38" s="80"/>
      <c r="CC38" s="80"/>
      <c r="CD38" s="80"/>
      <c r="CE38" s="102"/>
      <c r="CF38" s="102"/>
      <c r="CG38" s="102"/>
      <c r="CH38" s="102"/>
      <c r="CI38" s="102"/>
      <c r="CJ38" s="102"/>
    </row>
    <row r="39" spans="1:88" ht="111" customHeight="1" x14ac:dyDescent="0.25">
      <c r="A39" s="146"/>
      <c r="B39" s="110"/>
      <c r="C39" s="118"/>
      <c r="D39" s="114"/>
      <c r="E39" s="105"/>
      <c r="F39" s="95"/>
      <c r="G39" s="95"/>
      <c r="H39" s="151"/>
      <c r="I39" s="105"/>
      <c r="J39" s="95"/>
      <c r="K39" s="90" t="s">
        <v>148</v>
      </c>
      <c r="L39" s="110"/>
      <c r="M39" s="110"/>
      <c r="N39" s="110"/>
      <c r="O39" s="110"/>
      <c r="P39" s="110"/>
      <c r="Q39" s="110"/>
      <c r="R39" s="110"/>
      <c r="S39" s="110"/>
      <c r="T39" s="110"/>
      <c r="U39" s="110"/>
      <c r="V39" s="110"/>
      <c r="W39" s="110"/>
      <c r="X39" s="110"/>
      <c r="Y39" s="110"/>
      <c r="Z39" s="110"/>
      <c r="AA39" s="110"/>
      <c r="AB39" s="110"/>
      <c r="AC39" s="110"/>
      <c r="AD39" s="110"/>
      <c r="AE39" s="95"/>
      <c r="AF39" s="110"/>
      <c r="AG39" s="95"/>
      <c r="AH39" s="95" t="str">
        <f>+IF(OR(AF39=1,AF39&lt;=5),"Moderado",IF(OR(AF39=6,AF39&lt;=11),"Mayor","Catastrófico"))</f>
        <v>Moderado</v>
      </c>
      <c r="AI39" s="112"/>
      <c r="AJ39" s="95"/>
      <c r="AK39" s="93"/>
      <c r="AL39" s="116"/>
      <c r="AM39" s="110"/>
      <c r="AN39" s="110"/>
      <c r="AO39" s="29" t="str">
        <f t="shared" si="0"/>
        <v/>
      </c>
      <c r="AP39" s="110"/>
      <c r="AQ39" s="29" t="str">
        <f t="shared" si="1"/>
        <v/>
      </c>
      <c r="AR39" s="110"/>
      <c r="AS39" s="29" t="str">
        <f t="shared" si="2"/>
        <v/>
      </c>
      <c r="AT39" s="110"/>
      <c r="AU39" s="29" t="str">
        <f t="shared" si="3"/>
        <v/>
      </c>
      <c r="AV39" s="110"/>
      <c r="AW39" s="29" t="str">
        <f t="shared" si="4"/>
        <v/>
      </c>
      <c r="AX39" s="110"/>
      <c r="AY39" s="29" t="str">
        <f t="shared" si="5"/>
        <v/>
      </c>
      <c r="AZ39" s="110"/>
      <c r="BA39" s="29" t="str">
        <f t="shared" si="6"/>
        <v/>
      </c>
      <c r="BB39" s="95"/>
      <c r="BC39" s="95"/>
      <c r="BD39" s="110"/>
      <c r="BE39" s="95"/>
      <c r="BF39" s="95"/>
      <c r="BG39" s="95"/>
      <c r="BH39" s="95"/>
      <c r="BI39" s="100"/>
      <c r="BJ39" s="101"/>
      <c r="BK39" s="101"/>
      <c r="BL39" s="100"/>
      <c r="BM39" s="100"/>
      <c r="BN39" s="95"/>
      <c r="BO39" s="95"/>
      <c r="BP39" s="80"/>
      <c r="BQ39" s="80"/>
      <c r="BR39" s="80"/>
      <c r="BS39" s="80"/>
      <c r="BT39" s="80"/>
      <c r="BU39" s="80"/>
      <c r="BV39" s="80"/>
      <c r="BW39" s="80"/>
      <c r="BX39" s="80"/>
      <c r="BY39" s="80"/>
      <c r="BZ39" s="80"/>
      <c r="CA39" s="80"/>
      <c r="CB39" s="80"/>
      <c r="CC39" s="80"/>
      <c r="CD39" s="80"/>
      <c r="CE39" s="102"/>
      <c r="CF39" s="102"/>
      <c r="CG39" s="102"/>
      <c r="CH39" s="102"/>
      <c r="CI39" s="102"/>
      <c r="CJ39" s="102"/>
    </row>
    <row r="40" spans="1:88" ht="31.5" customHeight="1" x14ac:dyDescent="0.25">
      <c r="A40" s="146"/>
      <c r="B40" s="110"/>
      <c r="C40" s="118"/>
      <c r="D40" s="114"/>
      <c r="E40" s="105"/>
      <c r="F40" s="95"/>
      <c r="G40" s="95"/>
      <c r="H40" s="151"/>
      <c r="I40" s="105"/>
      <c r="J40" s="95"/>
      <c r="K40" s="91"/>
      <c r="L40" s="110"/>
      <c r="M40" s="110"/>
      <c r="N40" s="110"/>
      <c r="O40" s="110"/>
      <c r="P40" s="110"/>
      <c r="Q40" s="110"/>
      <c r="R40" s="110"/>
      <c r="S40" s="110"/>
      <c r="T40" s="110"/>
      <c r="U40" s="110"/>
      <c r="V40" s="110"/>
      <c r="W40" s="110"/>
      <c r="X40" s="110"/>
      <c r="Y40" s="110"/>
      <c r="Z40" s="110"/>
      <c r="AA40" s="110"/>
      <c r="AB40" s="110"/>
      <c r="AC40" s="110"/>
      <c r="AD40" s="110"/>
      <c r="AE40" s="95"/>
      <c r="AF40" s="110"/>
      <c r="AG40" s="95"/>
      <c r="AH40" s="95" t="str">
        <f>+IF(OR(AF40=1,AF40&lt;=5),"Moderado",IF(OR(AF40=6,AF40&lt;=11),"Mayor","Catastrófico"))</f>
        <v>Moderado</v>
      </c>
      <c r="AI40" s="112"/>
      <c r="AJ40" s="95"/>
      <c r="AK40" s="93" t="str">
        <f>'Descripción del Control '!C3</f>
        <v>El jefe de la Oficina Asesora de Planeación cuando recibe una comunicación de conflicto de interés por parte del funcionario responsable de la revisión del reporte del Plan Estratégico Institucional, planes Institucionales Decreto 612 de 2018, Plnaes de Gestión y monitoreo de riesgos, o de otra fuente (interna/externa), debe reasignar esta labor de control a otro profesional de la Oficina Asesora de Planeación antes de realizar la elaboración del reporte oficial/monitoreo,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v>
      </c>
      <c r="AL40" s="116"/>
      <c r="AM40" s="110" t="s">
        <v>144</v>
      </c>
      <c r="AN40" s="110" t="s">
        <v>141</v>
      </c>
      <c r="AO40" s="29">
        <f t="shared" si="0"/>
        <v>15</v>
      </c>
      <c r="AP40" s="110" t="s">
        <v>141</v>
      </c>
      <c r="AQ40" s="29">
        <f t="shared" si="1"/>
        <v>15</v>
      </c>
      <c r="AR40" s="110" t="s">
        <v>141</v>
      </c>
      <c r="AS40" s="29">
        <f t="shared" si="2"/>
        <v>15</v>
      </c>
      <c r="AT40" s="110" t="s">
        <v>145</v>
      </c>
      <c r="AU40" s="29">
        <f t="shared" si="3"/>
        <v>15</v>
      </c>
      <c r="AV40" s="110" t="s">
        <v>141</v>
      </c>
      <c r="AW40" s="29">
        <f t="shared" si="4"/>
        <v>15</v>
      </c>
      <c r="AX40" s="110" t="s">
        <v>141</v>
      </c>
      <c r="AY40" s="29">
        <f t="shared" si="5"/>
        <v>15</v>
      </c>
      <c r="AZ40" s="110" t="s">
        <v>146</v>
      </c>
      <c r="BA40" s="29">
        <f t="shared" si="6"/>
        <v>10</v>
      </c>
      <c r="BB40" s="95">
        <f>IF((SUM(AO40,AQ40,AS40,AU40,AW40,AY40,BA40)=0),"",(SUM(AO40,AQ40,AS40,AU40,AW40,AY40,BA40)))</f>
        <v>100</v>
      </c>
      <c r="BC40" s="95" t="str">
        <f>IF(BB40&lt;=85,"Débil",IF(BB40&lt;=95,"Moderado",IF(BB40=100,"Fuerte","")))</f>
        <v>Fuerte</v>
      </c>
      <c r="BD40" s="110" t="s">
        <v>147</v>
      </c>
      <c r="BE40" s="95" t="str">
        <f>+IF(BD40="siempre","Fuerte",IF(BD40="Algunas veces","Moderado","Débil"))</f>
        <v>Fuerte</v>
      </c>
      <c r="BF40" s="95" t="str">
        <f>IF(AND(BC40="Fuerte",BE40="Fuerte"),"Fuerte",IF(AND(BC40="Fuerte",BE40="Moderado"),"Moderado",IF(AND(BC40="Moderado",BE40="Fuerte"),"Moderado",IF(AND(BC40="Moderado",BE40="Moderado"),"Moderado","Débil"))))</f>
        <v>Fuerte</v>
      </c>
      <c r="BG40" s="95">
        <f>IF(ISBLANK(BF40),"",IF(BF40="Débil", 0, IF(BF40="Moderado",50,100)))</f>
        <v>100</v>
      </c>
      <c r="BH40" s="95"/>
      <c r="BI40" s="100"/>
      <c r="BJ40" s="101"/>
      <c r="BK40" s="101"/>
      <c r="BL40" s="100"/>
      <c r="BM40" s="100"/>
      <c r="BN40" s="95"/>
      <c r="BO40" s="95"/>
      <c r="BP40" s="80"/>
      <c r="BQ40" s="80"/>
      <c r="BR40" s="80"/>
      <c r="BS40" s="80"/>
      <c r="BT40" s="80"/>
      <c r="BU40" s="80"/>
      <c r="BV40" s="80"/>
      <c r="BW40" s="80"/>
      <c r="BX40" s="80"/>
      <c r="BY40" s="80"/>
      <c r="BZ40" s="80"/>
      <c r="CA40" s="80"/>
      <c r="CB40" s="80"/>
      <c r="CC40" s="80"/>
      <c r="CD40" s="80"/>
      <c r="CE40" s="102"/>
      <c r="CF40" s="102"/>
      <c r="CG40" s="102"/>
      <c r="CH40" s="102"/>
      <c r="CI40" s="102"/>
      <c r="CJ40" s="102"/>
    </row>
    <row r="41" spans="1:88" ht="43.5" customHeight="1" x14ac:dyDescent="0.25">
      <c r="A41" s="146"/>
      <c r="B41" s="110"/>
      <c r="C41" s="118"/>
      <c r="D41" s="114"/>
      <c r="E41" s="105"/>
      <c r="F41" s="95"/>
      <c r="G41" s="95"/>
      <c r="H41" s="151"/>
      <c r="I41" s="105"/>
      <c r="J41" s="95"/>
      <c r="K41" s="90" t="s">
        <v>149</v>
      </c>
      <c r="L41" s="110"/>
      <c r="M41" s="110"/>
      <c r="N41" s="110"/>
      <c r="O41" s="110"/>
      <c r="P41" s="110"/>
      <c r="Q41" s="110"/>
      <c r="R41" s="110"/>
      <c r="S41" s="110"/>
      <c r="T41" s="110"/>
      <c r="U41" s="110"/>
      <c r="V41" s="110"/>
      <c r="W41" s="110"/>
      <c r="X41" s="110"/>
      <c r="Y41" s="110"/>
      <c r="Z41" s="110"/>
      <c r="AA41" s="110"/>
      <c r="AB41" s="110"/>
      <c r="AC41" s="110"/>
      <c r="AD41" s="110"/>
      <c r="AE41" s="95"/>
      <c r="AF41" s="110"/>
      <c r="AG41" s="95"/>
      <c r="AH41" s="95" t="str">
        <f>+IF(OR(AF41=1,AF41&lt;=5),"Moderado",IF(OR(AF41=6,AF41&lt;=11),"Mayor","Catastrófico"))</f>
        <v>Moderado</v>
      </c>
      <c r="AI41" s="112"/>
      <c r="AJ41" s="95"/>
      <c r="AK41" s="93"/>
      <c r="AL41" s="116"/>
      <c r="AM41" s="110"/>
      <c r="AN41" s="110"/>
      <c r="AO41" s="29" t="str">
        <f t="shared" si="0"/>
        <v/>
      </c>
      <c r="AP41" s="110"/>
      <c r="AQ41" s="29" t="str">
        <f t="shared" si="1"/>
        <v/>
      </c>
      <c r="AR41" s="110"/>
      <c r="AS41" s="29" t="str">
        <f t="shared" si="2"/>
        <v/>
      </c>
      <c r="AT41" s="110"/>
      <c r="AU41" s="29" t="str">
        <f t="shared" si="3"/>
        <v/>
      </c>
      <c r="AV41" s="110"/>
      <c r="AW41" s="29" t="str">
        <f t="shared" si="4"/>
        <v/>
      </c>
      <c r="AX41" s="110"/>
      <c r="AY41" s="29" t="str">
        <f t="shared" si="5"/>
        <v/>
      </c>
      <c r="AZ41" s="110"/>
      <c r="BA41" s="29" t="str">
        <f t="shared" si="6"/>
        <v/>
      </c>
      <c r="BB41" s="95"/>
      <c r="BC41" s="95"/>
      <c r="BD41" s="110"/>
      <c r="BE41" s="95"/>
      <c r="BF41" s="95"/>
      <c r="BG41" s="95"/>
      <c r="BH41" s="95"/>
      <c r="BI41" s="100"/>
      <c r="BJ41" s="101"/>
      <c r="BK41" s="101"/>
      <c r="BL41" s="100"/>
      <c r="BM41" s="100"/>
      <c r="BN41" s="95"/>
      <c r="BO41" s="95"/>
      <c r="BP41" s="80"/>
      <c r="BQ41" s="80"/>
      <c r="BR41" s="80"/>
      <c r="BS41" s="80"/>
      <c r="BT41" s="80"/>
      <c r="BU41" s="80"/>
      <c r="BV41" s="80"/>
      <c r="BW41" s="80"/>
      <c r="BX41" s="80"/>
      <c r="BY41" s="80"/>
      <c r="BZ41" s="80"/>
      <c r="CA41" s="80"/>
      <c r="CB41" s="80"/>
      <c r="CC41" s="80"/>
      <c r="CD41" s="80"/>
      <c r="CE41" s="102"/>
      <c r="CF41" s="102"/>
      <c r="CG41" s="102"/>
      <c r="CH41" s="102"/>
      <c r="CI41" s="102"/>
      <c r="CJ41" s="102"/>
    </row>
    <row r="42" spans="1:88" ht="51" customHeight="1" x14ac:dyDescent="0.25">
      <c r="A42" s="146"/>
      <c r="B42" s="110"/>
      <c r="C42" s="118"/>
      <c r="D42" s="114"/>
      <c r="E42" s="106"/>
      <c r="F42" s="95"/>
      <c r="G42" s="95"/>
      <c r="H42" s="152"/>
      <c r="I42" s="106"/>
      <c r="J42" s="95"/>
      <c r="K42" s="91"/>
      <c r="L42" s="110"/>
      <c r="M42" s="110"/>
      <c r="N42" s="110"/>
      <c r="O42" s="110"/>
      <c r="P42" s="110"/>
      <c r="Q42" s="110"/>
      <c r="R42" s="110"/>
      <c r="S42" s="110"/>
      <c r="T42" s="110"/>
      <c r="U42" s="110"/>
      <c r="V42" s="110"/>
      <c r="W42" s="110"/>
      <c r="X42" s="110"/>
      <c r="Y42" s="110"/>
      <c r="Z42" s="110"/>
      <c r="AA42" s="110"/>
      <c r="AB42" s="110"/>
      <c r="AC42" s="110"/>
      <c r="AD42" s="110"/>
      <c r="AE42" s="95"/>
      <c r="AF42" s="110"/>
      <c r="AG42" s="95"/>
      <c r="AH42" s="95" t="str">
        <f>+IF(OR(AF42=1,AF42&lt;=5),"Moderado",IF(OR(AF42=6,AF42&lt;=11),"Mayor","Catastrófico"))</f>
        <v>Moderado</v>
      </c>
      <c r="AI42" s="112"/>
      <c r="AJ42" s="95"/>
      <c r="AK42" s="93"/>
      <c r="AL42" s="117"/>
      <c r="AM42" s="110"/>
      <c r="AN42" s="110"/>
      <c r="AO42" s="29" t="str">
        <f t="shared" si="0"/>
        <v/>
      </c>
      <c r="AP42" s="110"/>
      <c r="AQ42" s="29" t="str">
        <f t="shared" si="1"/>
        <v/>
      </c>
      <c r="AR42" s="110"/>
      <c r="AS42" s="29" t="str">
        <f t="shared" si="2"/>
        <v/>
      </c>
      <c r="AT42" s="110"/>
      <c r="AU42" s="29" t="str">
        <f t="shared" si="3"/>
        <v/>
      </c>
      <c r="AV42" s="110"/>
      <c r="AW42" s="29" t="str">
        <f t="shared" si="4"/>
        <v/>
      </c>
      <c r="AX42" s="110"/>
      <c r="AY42" s="29" t="str">
        <f t="shared" si="5"/>
        <v/>
      </c>
      <c r="AZ42" s="110"/>
      <c r="BA42" s="29" t="str">
        <f t="shared" si="6"/>
        <v/>
      </c>
      <c r="BB42" s="95"/>
      <c r="BC42" s="95"/>
      <c r="BD42" s="110"/>
      <c r="BE42" s="95"/>
      <c r="BF42" s="95"/>
      <c r="BG42" s="95"/>
      <c r="BH42" s="95"/>
      <c r="BI42" s="100"/>
      <c r="BJ42" s="101"/>
      <c r="BK42" s="101"/>
      <c r="BL42" s="100"/>
      <c r="BM42" s="100"/>
      <c r="BN42" s="95"/>
      <c r="BO42" s="95"/>
      <c r="BP42" s="80"/>
      <c r="BQ42" s="80"/>
      <c r="BR42" s="80"/>
      <c r="BS42" s="80"/>
      <c r="BT42" s="80"/>
      <c r="BU42" s="80"/>
      <c r="BV42" s="80"/>
      <c r="BW42" s="80"/>
      <c r="BX42" s="80"/>
      <c r="BY42" s="80"/>
      <c r="BZ42" s="80"/>
      <c r="CA42" s="80"/>
      <c r="CB42" s="80"/>
      <c r="CC42" s="80"/>
      <c r="CD42" s="80"/>
      <c r="CE42" s="102"/>
      <c r="CF42" s="102"/>
      <c r="CG42" s="102"/>
      <c r="CH42" s="102"/>
      <c r="CI42" s="102"/>
      <c r="CJ42" s="102"/>
    </row>
    <row r="43" spans="1:88" ht="141.75" customHeight="1" x14ac:dyDescent="0.25">
      <c r="A43" s="146" t="s">
        <v>150</v>
      </c>
      <c r="B43" s="110" t="s">
        <v>151</v>
      </c>
      <c r="C43" s="118" t="s">
        <v>152</v>
      </c>
      <c r="D43" s="114"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3" s="104" t="s">
        <v>8</v>
      </c>
      <c r="F43" s="95" t="s">
        <v>135</v>
      </c>
      <c r="G43" s="95" t="s">
        <v>136</v>
      </c>
      <c r="H43" s="90" t="s">
        <v>153</v>
      </c>
      <c r="I43" s="104" t="s">
        <v>138</v>
      </c>
      <c r="J43" s="95" t="s">
        <v>154</v>
      </c>
      <c r="K43" s="84" t="s">
        <v>155</v>
      </c>
      <c r="L43" s="110" t="s">
        <v>141</v>
      </c>
      <c r="M43" s="110" t="s">
        <v>141</v>
      </c>
      <c r="N43" s="110" t="s">
        <v>141</v>
      </c>
      <c r="O43" s="110" t="s">
        <v>141</v>
      </c>
      <c r="P43" s="110" t="s">
        <v>141</v>
      </c>
      <c r="Q43" s="110" t="s">
        <v>142</v>
      </c>
      <c r="R43" s="110" t="s">
        <v>142</v>
      </c>
      <c r="S43" s="110" t="s">
        <v>142</v>
      </c>
      <c r="T43" s="110" t="s">
        <v>141</v>
      </c>
      <c r="U43" s="110" t="s">
        <v>141</v>
      </c>
      <c r="V43" s="110" t="s">
        <v>141</v>
      </c>
      <c r="W43" s="110" t="s">
        <v>141</v>
      </c>
      <c r="X43" s="110" t="s">
        <v>142</v>
      </c>
      <c r="Y43" s="110" t="s">
        <v>142</v>
      </c>
      <c r="Z43" s="110" t="s">
        <v>141</v>
      </c>
      <c r="AA43" s="110" t="s">
        <v>142</v>
      </c>
      <c r="AB43" s="110" t="s">
        <v>141</v>
      </c>
      <c r="AC43" s="110" t="s">
        <v>142</v>
      </c>
      <c r="AD43" s="110" t="s">
        <v>142</v>
      </c>
      <c r="AE43" s="95">
        <f>COUNTIF(L43:AD48, "SI")</f>
        <v>11</v>
      </c>
      <c r="AF43" s="110" t="s">
        <v>143</v>
      </c>
      <c r="AG43" s="95">
        <f>+VLOOKUP(AF43,[6]Listados!$K$8:$L$12,2,0)</f>
        <v>1</v>
      </c>
      <c r="AH43" s="95" t="str">
        <f>+IF(OR(AE43=1,AE43&lt;=5),"Moderado",IF(OR(AE43=6,AE43&lt;=11),"Mayor","Catastrófico"))</f>
        <v>Mayor</v>
      </c>
      <c r="AI43" s="112" t="e">
        <f>+VLOOKUP(AH43,[6]Listados!K19:L23,2,0)</f>
        <v>#N/A</v>
      </c>
      <c r="AJ43" s="95" t="str">
        <f>IF(AND(AF43&lt;&gt;"",AH43&lt;&gt;""),VLOOKUP(AF43&amp;AH43,Listados!$M$3:$N$27,2,FALSE),"")</f>
        <v>Alto</v>
      </c>
      <c r="AK43" s="90" t="str">
        <f>+'Descripción del Control '!B$4</f>
        <v>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v>
      </c>
      <c r="AL43" s="90" t="s">
        <v>153</v>
      </c>
      <c r="AM43" s="104" t="s">
        <v>144</v>
      </c>
      <c r="AN43" s="104" t="s">
        <v>141</v>
      </c>
      <c r="AO43" s="29">
        <f>+IF(AN43="si",15,"")</f>
        <v>15</v>
      </c>
      <c r="AP43" s="104" t="s">
        <v>141</v>
      </c>
      <c r="AQ43" s="29">
        <f>+IF(AP43="si",15,"")</f>
        <v>15</v>
      </c>
      <c r="AR43" s="104" t="s">
        <v>141</v>
      </c>
      <c r="AS43" s="29">
        <f t="shared" si="2"/>
        <v>15</v>
      </c>
      <c r="AT43" s="104" t="s">
        <v>145</v>
      </c>
      <c r="AU43" s="29">
        <f t="shared" si="3"/>
        <v>15</v>
      </c>
      <c r="AV43" s="104" t="s">
        <v>141</v>
      </c>
      <c r="AW43" s="29">
        <f>+IF(AV43="si",15,"")</f>
        <v>15</v>
      </c>
      <c r="AX43" s="104" t="s">
        <v>141</v>
      </c>
      <c r="AY43" s="29">
        <f t="shared" si="5"/>
        <v>15</v>
      </c>
      <c r="AZ43" s="104" t="s">
        <v>146</v>
      </c>
      <c r="BA43" s="29">
        <f t="shared" si="6"/>
        <v>10</v>
      </c>
      <c r="BB43" s="126">
        <f t="shared" ref="BB43:BB84" si="7">IF((SUM(AO43,AQ43,AS43,AU43,AW43,AY43,BA43)=0),"",(SUM(AO43,AQ43,AS43,AU43,AW43,AY43,BA43)))</f>
        <v>100</v>
      </c>
      <c r="BC43" s="126" t="str">
        <f t="shared" ref="BC43:BC84" si="8">IF(BB43&lt;=85,"Débil",IF(BB43&lt;=95,"Moderado",IF(BB43=100,"Fuerte","")))</f>
        <v>Fuerte</v>
      </c>
      <c r="BD43" s="104" t="s">
        <v>147</v>
      </c>
      <c r="BE43" s="126" t="str">
        <f t="shared" ref="BE43:BE84" si="9">+IF(BD43="siempre","Fuerte",IF(BD43="Algunas veces","Moderado","Débil"))</f>
        <v>Fuerte</v>
      </c>
      <c r="BF43" s="126" t="str">
        <f t="shared" ref="BF43:BF84" si="10">IF(AND(BC43="Fuerte",BE43="Fuerte"),"Fuerte",IF(AND(BC43="Fuerte",BE43="Moderado"),"Moderado",IF(AND(BC43="Moderado",BE43="Fuerte"),"Moderado",IF(AND(BC43="Moderado",BE43="Moderado"),"Moderado","Débil"))))</f>
        <v>Fuerte</v>
      </c>
      <c r="BG43" s="126">
        <f t="shared" ref="BG43:BG84" si="11">IF(ISBLANK(BF43),"",IF(BF43="Débil", 0, IF(BF43="Moderado",50,100)))</f>
        <v>100</v>
      </c>
      <c r="BH43" s="95">
        <f>AVERAGE(BG43:BG48)</f>
        <v>100</v>
      </c>
      <c r="BI43" s="100" t="str">
        <f>IF(BH43&lt;=50, "Débil", IF(BH43&lt;=99,"Moderado","Fuerte"))</f>
        <v>Fuerte</v>
      </c>
      <c r="BJ43" s="101">
        <f>+IF(BI43="Fuerte",2,IF(BI43="Moderado",1,0))</f>
        <v>2</v>
      </c>
      <c r="BK43" s="101">
        <f>+AG43-BJ43</f>
        <v>-1</v>
      </c>
      <c r="BL43" s="100" t="str">
        <f>+VLOOKUP(BK43,Listados!$J$18:$K$24,2,TRUE)</f>
        <v>Rara Vez</v>
      </c>
      <c r="BM43" s="100" t="str">
        <f>IF(ISBLANK(AH43),"",AH43)</f>
        <v>Mayor</v>
      </c>
      <c r="BN43" s="95" t="str">
        <f>IF(AND(BL43&lt;&gt;"",BM43&lt;&gt;""),VLOOKUP(BL43&amp;BM43,Listados!$M$3:$N$27,2,FALSE),"")</f>
        <v>Alto</v>
      </c>
      <c r="BO43" s="95" t="str">
        <f>+VLOOKUP(BN43,Listados!$P$3:$Q$6,2,FALSE)</f>
        <v>Reducir el riesgo</v>
      </c>
      <c r="BP43" s="80"/>
      <c r="BQ43" s="80"/>
      <c r="BR43" s="80"/>
      <c r="BS43" s="80"/>
      <c r="BT43" s="80"/>
      <c r="BU43" s="80"/>
      <c r="BV43" s="80"/>
      <c r="BW43" s="80"/>
      <c r="BX43" s="80"/>
      <c r="BY43" s="80"/>
      <c r="BZ43" s="80"/>
      <c r="CA43" s="80"/>
      <c r="CB43" s="80"/>
      <c r="CC43" s="80"/>
      <c r="CD43" s="80"/>
      <c r="CE43" s="102" t="s">
        <v>8</v>
      </c>
      <c r="CF43" s="102" t="s">
        <v>8</v>
      </c>
      <c r="CG43" s="102" t="s">
        <v>8</v>
      </c>
      <c r="CH43" s="102" t="s">
        <v>8</v>
      </c>
      <c r="CI43" s="102" t="s">
        <v>8</v>
      </c>
      <c r="CJ43" s="102" t="s">
        <v>8</v>
      </c>
    </row>
    <row r="44" spans="1:88" ht="65.25" customHeight="1" x14ac:dyDescent="0.25">
      <c r="A44" s="146"/>
      <c r="B44" s="110"/>
      <c r="C44" s="118"/>
      <c r="D44" s="114"/>
      <c r="E44" s="105"/>
      <c r="F44" s="95"/>
      <c r="G44" s="95"/>
      <c r="H44" s="92"/>
      <c r="I44" s="105"/>
      <c r="J44" s="95"/>
      <c r="K44" s="90" t="s">
        <v>156</v>
      </c>
      <c r="L44" s="110"/>
      <c r="M44" s="110"/>
      <c r="N44" s="110"/>
      <c r="O44" s="110"/>
      <c r="P44" s="110"/>
      <c r="Q44" s="110"/>
      <c r="R44" s="110"/>
      <c r="S44" s="110"/>
      <c r="T44" s="110"/>
      <c r="U44" s="110"/>
      <c r="V44" s="110"/>
      <c r="W44" s="110"/>
      <c r="X44" s="110"/>
      <c r="Y44" s="110"/>
      <c r="Z44" s="110"/>
      <c r="AA44" s="110"/>
      <c r="AB44" s="110"/>
      <c r="AC44" s="110"/>
      <c r="AD44" s="110"/>
      <c r="AE44" s="95"/>
      <c r="AF44" s="110"/>
      <c r="AG44" s="95"/>
      <c r="AH44" s="95" t="str">
        <f>+IF(OR(AF44=1,AF44&lt;=5),"Moderado",IF(OR(AF44=6,AF44&lt;=11),"Mayor","Catastrófico"))</f>
        <v>Moderado</v>
      </c>
      <c r="AI44" s="112"/>
      <c r="AJ44" s="95"/>
      <c r="AK44" s="92"/>
      <c r="AL44" s="92"/>
      <c r="AM44" s="105"/>
      <c r="AN44" s="105"/>
      <c r="AO44" s="29"/>
      <c r="AP44" s="105"/>
      <c r="AQ44" s="29"/>
      <c r="AR44" s="105"/>
      <c r="AS44" s="29"/>
      <c r="AT44" s="105"/>
      <c r="AU44" s="29"/>
      <c r="AV44" s="105"/>
      <c r="AW44" s="29"/>
      <c r="AX44" s="105"/>
      <c r="AY44" s="29"/>
      <c r="AZ44" s="105"/>
      <c r="BA44" s="29"/>
      <c r="BB44" s="127"/>
      <c r="BC44" s="127"/>
      <c r="BD44" s="105"/>
      <c r="BE44" s="127"/>
      <c r="BF44" s="127"/>
      <c r="BG44" s="127"/>
      <c r="BH44" s="95"/>
      <c r="BI44" s="100"/>
      <c r="BJ44" s="101"/>
      <c r="BK44" s="101"/>
      <c r="BL44" s="100"/>
      <c r="BM44" s="100"/>
      <c r="BN44" s="95"/>
      <c r="BO44" s="95"/>
      <c r="BP44" s="80"/>
      <c r="BQ44" s="80"/>
      <c r="BR44" s="80"/>
      <c r="BS44" s="80"/>
      <c r="BT44" s="80"/>
      <c r="BU44" s="80"/>
      <c r="BV44" s="80"/>
      <c r="BW44" s="80"/>
      <c r="BX44" s="80"/>
      <c r="BY44" s="80"/>
      <c r="BZ44" s="80"/>
      <c r="CA44" s="80"/>
      <c r="CB44" s="80"/>
      <c r="CC44" s="80"/>
      <c r="CD44" s="80"/>
      <c r="CE44" s="102"/>
      <c r="CF44" s="102"/>
      <c r="CG44" s="102"/>
      <c r="CH44" s="102"/>
      <c r="CI44" s="102"/>
      <c r="CJ44" s="102"/>
    </row>
    <row r="45" spans="1:88" ht="69.75" customHeight="1" x14ac:dyDescent="0.25">
      <c r="A45" s="146"/>
      <c r="B45" s="110"/>
      <c r="C45" s="118"/>
      <c r="D45" s="114"/>
      <c r="E45" s="105"/>
      <c r="F45" s="95"/>
      <c r="G45" s="95"/>
      <c r="H45" s="92"/>
      <c r="I45" s="105"/>
      <c r="J45" s="95"/>
      <c r="K45" s="92"/>
      <c r="L45" s="110"/>
      <c r="M45" s="110"/>
      <c r="N45" s="110"/>
      <c r="O45" s="110"/>
      <c r="P45" s="110"/>
      <c r="Q45" s="110"/>
      <c r="R45" s="110"/>
      <c r="S45" s="110"/>
      <c r="T45" s="110"/>
      <c r="U45" s="110"/>
      <c r="V45" s="110"/>
      <c r="W45" s="110"/>
      <c r="X45" s="110"/>
      <c r="Y45" s="110"/>
      <c r="Z45" s="110"/>
      <c r="AA45" s="110"/>
      <c r="AB45" s="110"/>
      <c r="AC45" s="110"/>
      <c r="AD45" s="110"/>
      <c r="AE45" s="95"/>
      <c r="AF45" s="110"/>
      <c r="AG45" s="95"/>
      <c r="AH45" s="95" t="str">
        <f>+IF(OR(AF45=1,AF45&lt;=5),"Moderado",IF(OR(AF45=6,AF45&lt;=11),"Mayor","Catastrófico"))</f>
        <v>Moderado</v>
      </c>
      <c r="AI45" s="112"/>
      <c r="AJ45" s="95"/>
      <c r="AK45" s="92"/>
      <c r="AL45" s="92"/>
      <c r="AM45" s="105"/>
      <c r="AN45" s="105"/>
      <c r="AO45" s="29"/>
      <c r="AP45" s="105"/>
      <c r="AQ45" s="29"/>
      <c r="AR45" s="105"/>
      <c r="AS45" s="29"/>
      <c r="AT45" s="105"/>
      <c r="AU45" s="29"/>
      <c r="AV45" s="105"/>
      <c r="AW45" s="29"/>
      <c r="AX45" s="105"/>
      <c r="AY45" s="29"/>
      <c r="AZ45" s="105"/>
      <c r="BA45" s="29"/>
      <c r="BB45" s="127"/>
      <c r="BC45" s="127"/>
      <c r="BD45" s="105"/>
      <c r="BE45" s="127"/>
      <c r="BF45" s="127"/>
      <c r="BG45" s="127"/>
      <c r="BH45" s="95"/>
      <c r="BI45" s="100"/>
      <c r="BJ45" s="101"/>
      <c r="BK45" s="101"/>
      <c r="BL45" s="100"/>
      <c r="BM45" s="100"/>
      <c r="BN45" s="95"/>
      <c r="BO45" s="95"/>
      <c r="BP45" s="80"/>
      <c r="BQ45" s="80"/>
      <c r="BR45" s="80"/>
      <c r="BS45" s="80"/>
      <c r="BT45" s="80"/>
      <c r="BU45" s="80"/>
      <c r="BV45" s="80"/>
      <c r="BW45" s="80"/>
      <c r="BX45" s="80"/>
      <c r="BY45" s="80"/>
      <c r="BZ45" s="80"/>
      <c r="CA45" s="80"/>
      <c r="CB45" s="80"/>
      <c r="CC45" s="80"/>
      <c r="CD45" s="80"/>
      <c r="CE45" s="102"/>
      <c r="CF45" s="102"/>
      <c r="CG45" s="102"/>
      <c r="CH45" s="102"/>
      <c r="CI45" s="102"/>
      <c r="CJ45" s="102"/>
    </row>
    <row r="46" spans="1:88" ht="12" customHeight="1" x14ac:dyDescent="0.25">
      <c r="A46" s="146"/>
      <c r="B46" s="110"/>
      <c r="C46" s="118"/>
      <c r="D46" s="114"/>
      <c r="E46" s="105"/>
      <c r="F46" s="95"/>
      <c r="G46" s="95"/>
      <c r="H46" s="92"/>
      <c r="I46" s="105"/>
      <c r="J46" s="95"/>
      <c r="K46" s="92"/>
      <c r="L46" s="110"/>
      <c r="M46" s="110"/>
      <c r="N46" s="110"/>
      <c r="O46" s="110"/>
      <c r="P46" s="110"/>
      <c r="Q46" s="110"/>
      <c r="R46" s="110"/>
      <c r="S46" s="110"/>
      <c r="T46" s="110"/>
      <c r="U46" s="110"/>
      <c r="V46" s="110"/>
      <c r="W46" s="110"/>
      <c r="X46" s="110"/>
      <c r="Y46" s="110"/>
      <c r="Z46" s="110"/>
      <c r="AA46" s="110"/>
      <c r="AB46" s="110"/>
      <c r="AC46" s="110"/>
      <c r="AD46" s="110"/>
      <c r="AE46" s="95"/>
      <c r="AF46" s="110"/>
      <c r="AG46" s="95"/>
      <c r="AH46" s="95" t="str">
        <f>+IF(OR(AF46=1,AF46&lt;=5),"Moderado",IF(OR(AF46=6,AF46&lt;=11),"Mayor","Catastrófico"))</f>
        <v>Moderado</v>
      </c>
      <c r="AI46" s="112"/>
      <c r="AJ46" s="95"/>
      <c r="AK46" s="92"/>
      <c r="AL46" s="92"/>
      <c r="AM46" s="105"/>
      <c r="AN46" s="105"/>
      <c r="AO46" s="29"/>
      <c r="AP46" s="105"/>
      <c r="AQ46" s="29"/>
      <c r="AR46" s="105"/>
      <c r="AS46" s="29"/>
      <c r="AT46" s="105"/>
      <c r="AU46" s="29"/>
      <c r="AV46" s="105"/>
      <c r="AW46" s="29"/>
      <c r="AX46" s="105"/>
      <c r="AY46" s="29"/>
      <c r="AZ46" s="105"/>
      <c r="BA46" s="29"/>
      <c r="BB46" s="127"/>
      <c r="BC46" s="127"/>
      <c r="BD46" s="105"/>
      <c r="BE46" s="127"/>
      <c r="BF46" s="127"/>
      <c r="BG46" s="127"/>
      <c r="BH46" s="95"/>
      <c r="BI46" s="100"/>
      <c r="BJ46" s="101"/>
      <c r="BK46" s="101"/>
      <c r="BL46" s="100"/>
      <c r="BM46" s="100"/>
      <c r="BN46" s="95"/>
      <c r="BO46" s="95"/>
      <c r="BP46" s="80"/>
      <c r="BQ46" s="80"/>
      <c r="BR46" s="80"/>
      <c r="BS46" s="80"/>
      <c r="BT46" s="80"/>
      <c r="BU46" s="80"/>
      <c r="BV46" s="80"/>
      <c r="BW46" s="80"/>
      <c r="BX46" s="80"/>
      <c r="BY46" s="80"/>
      <c r="BZ46" s="80"/>
      <c r="CA46" s="80"/>
      <c r="CB46" s="80"/>
      <c r="CC46" s="80"/>
      <c r="CD46" s="80"/>
      <c r="CE46" s="102"/>
      <c r="CF46" s="102"/>
      <c r="CG46" s="102"/>
      <c r="CH46" s="102"/>
      <c r="CI46" s="102"/>
      <c r="CJ46" s="102"/>
    </row>
    <row r="47" spans="1:88" ht="35.25" customHeight="1" x14ac:dyDescent="0.25">
      <c r="A47" s="146"/>
      <c r="B47" s="110"/>
      <c r="C47" s="118"/>
      <c r="D47" s="114"/>
      <c r="E47" s="105"/>
      <c r="F47" s="95"/>
      <c r="G47" s="95"/>
      <c r="H47" s="92"/>
      <c r="I47" s="105"/>
      <c r="J47" s="95"/>
      <c r="K47" s="92"/>
      <c r="L47" s="110"/>
      <c r="M47" s="110"/>
      <c r="N47" s="110"/>
      <c r="O47" s="110"/>
      <c r="P47" s="110"/>
      <c r="Q47" s="110"/>
      <c r="R47" s="110"/>
      <c r="S47" s="110"/>
      <c r="T47" s="110"/>
      <c r="U47" s="110"/>
      <c r="V47" s="110"/>
      <c r="W47" s="110"/>
      <c r="X47" s="110"/>
      <c r="Y47" s="110"/>
      <c r="Z47" s="110"/>
      <c r="AA47" s="110"/>
      <c r="AB47" s="110"/>
      <c r="AC47" s="110"/>
      <c r="AD47" s="110"/>
      <c r="AE47" s="95"/>
      <c r="AF47" s="110"/>
      <c r="AG47" s="95"/>
      <c r="AH47" s="95" t="str">
        <f>+IF(OR(AF47=1,AF47&lt;=5),"Moderado",IF(OR(AF47=6,AF47&lt;=11),"Mayor","Catastrófico"))</f>
        <v>Moderado</v>
      </c>
      <c r="AI47" s="112"/>
      <c r="AJ47" s="95"/>
      <c r="AK47" s="92"/>
      <c r="AL47" s="92"/>
      <c r="AM47" s="105"/>
      <c r="AN47" s="105"/>
      <c r="AO47" s="29"/>
      <c r="AP47" s="105"/>
      <c r="AQ47" s="29"/>
      <c r="AR47" s="105"/>
      <c r="AS47" s="29"/>
      <c r="AT47" s="105"/>
      <c r="AU47" s="29"/>
      <c r="AV47" s="105"/>
      <c r="AW47" s="29"/>
      <c r="AX47" s="105"/>
      <c r="AY47" s="29"/>
      <c r="AZ47" s="105"/>
      <c r="BA47" s="29"/>
      <c r="BB47" s="127"/>
      <c r="BC47" s="127"/>
      <c r="BD47" s="105"/>
      <c r="BE47" s="127"/>
      <c r="BF47" s="127"/>
      <c r="BG47" s="127"/>
      <c r="BH47" s="95"/>
      <c r="BI47" s="100"/>
      <c r="BJ47" s="101"/>
      <c r="BK47" s="101"/>
      <c r="BL47" s="100"/>
      <c r="BM47" s="100"/>
      <c r="BN47" s="95"/>
      <c r="BO47" s="95"/>
      <c r="BP47" s="80"/>
      <c r="BQ47" s="80"/>
      <c r="BR47" s="80"/>
      <c r="BS47" s="80"/>
      <c r="BT47" s="80"/>
      <c r="BU47" s="80"/>
      <c r="BV47" s="80"/>
      <c r="BW47" s="80"/>
      <c r="BX47" s="80"/>
      <c r="BY47" s="80"/>
      <c r="BZ47" s="80"/>
      <c r="CA47" s="80"/>
      <c r="CB47" s="80"/>
      <c r="CC47" s="80"/>
      <c r="CD47" s="80"/>
      <c r="CE47" s="102"/>
      <c r="CF47" s="102"/>
      <c r="CG47" s="102"/>
      <c r="CH47" s="102"/>
      <c r="CI47" s="102"/>
      <c r="CJ47" s="102"/>
    </row>
    <row r="48" spans="1:88" ht="15" customHeight="1" x14ac:dyDescent="0.25">
      <c r="A48" s="146"/>
      <c r="B48" s="110"/>
      <c r="C48" s="118"/>
      <c r="D48" s="114"/>
      <c r="E48" s="106"/>
      <c r="F48" s="95"/>
      <c r="G48" s="95"/>
      <c r="H48" s="91"/>
      <c r="I48" s="106"/>
      <c r="J48" s="95"/>
      <c r="K48" s="91"/>
      <c r="L48" s="110"/>
      <c r="M48" s="110"/>
      <c r="N48" s="110"/>
      <c r="O48" s="110"/>
      <c r="P48" s="110"/>
      <c r="Q48" s="110"/>
      <c r="R48" s="110"/>
      <c r="S48" s="110"/>
      <c r="T48" s="110"/>
      <c r="U48" s="110"/>
      <c r="V48" s="110"/>
      <c r="W48" s="110"/>
      <c r="X48" s="110"/>
      <c r="Y48" s="110"/>
      <c r="Z48" s="110"/>
      <c r="AA48" s="110"/>
      <c r="AB48" s="110"/>
      <c r="AC48" s="110"/>
      <c r="AD48" s="110"/>
      <c r="AE48" s="95"/>
      <c r="AF48" s="110"/>
      <c r="AG48" s="95"/>
      <c r="AH48" s="95" t="str">
        <f>+IF(OR(AF48=1,AF48&lt;=5),"Moderado",IF(OR(AF48=6,AF48&lt;=11),"Mayor","Catastrófico"))</f>
        <v>Moderado</v>
      </c>
      <c r="AI48" s="112"/>
      <c r="AJ48" s="95"/>
      <c r="AK48" s="91"/>
      <c r="AL48" s="91"/>
      <c r="AM48" s="106"/>
      <c r="AN48" s="106"/>
      <c r="AO48" s="29"/>
      <c r="AP48" s="106"/>
      <c r="AQ48" s="29"/>
      <c r="AR48" s="106"/>
      <c r="AS48" s="29"/>
      <c r="AT48" s="106"/>
      <c r="AU48" s="29"/>
      <c r="AV48" s="106"/>
      <c r="AW48" s="29"/>
      <c r="AX48" s="106"/>
      <c r="AY48" s="29"/>
      <c r="AZ48" s="106"/>
      <c r="BA48" s="29"/>
      <c r="BB48" s="128"/>
      <c r="BC48" s="128"/>
      <c r="BD48" s="106"/>
      <c r="BE48" s="128"/>
      <c r="BF48" s="128"/>
      <c r="BG48" s="128"/>
      <c r="BH48" s="95"/>
      <c r="BI48" s="100"/>
      <c r="BJ48" s="101"/>
      <c r="BK48" s="101"/>
      <c r="BL48" s="100"/>
      <c r="BM48" s="100"/>
      <c r="BN48" s="95"/>
      <c r="BO48" s="95"/>
      <c r="BP48" s="80"/>
      <c r="BQ48" s="80"/>
      <c r="BR48" s="80"/>
      <c r="BS48" s="80"/>
      <c r="BT48" s="80"/>
      <c r="BU48" s="80"/>
      <c r="BV48" s="80"/>
      <c r="BW48" s="80"/>
      <c r="BX48" s="80"/>
      <c r="BY48" s="80"/>
      <c r="BZ48" s="80"/>
      <c r="CA48" s="80"/>
      <c r="CB48" s="80"/>
      <c r="CC48" s="80"/>
      <c r="CD48" s="80"/>
      <c r="CE48" s="102"/>
      <c r="CF48" s="102"/>
      <c r="CG48" s="102"/>
      <c r="CH48" s="102"/>
      <c r="CI48" s="102"/>
      <c r="CJ48" s="102"/>
    </row>
    <row r="49" spans="1:88" ht="132.75" customHeight="1" x14ac:dyDescent="0.25">
      <c r="A49" s="146" t="s">
        <v>157</v>
      </c>
      <c r="B49" s="110" t="s">
        <v>158</v>
      </c>
      <c r="C49" s="118" t="s">
        <v>159</v>
      </c>
      <c r="D49" s="114"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9" s="104" t="s">
        <v>8</v>
      </c>
      <c r="F49" s="95" t="s">
        <v>135</v>
      </c>
      <c r="G49" s="95" t="s">
        <v>136</v>
      </c>
      <c r="H49" s="23" t="s">
        <v>160</v>
      </c>
      <c r="I49" s="30" t="s">
        <v>138</v>
      </c>
      <c r="J49" s="95" t="s">
        <v>161</v>
      </c>
      <c r="K49" s="84" t="s">
        <v>162</v>
      </c>
      <c r="L49" s="110" t="s">
        <v>141</v>
      </c>
      <c r="M49" s="110" t="s">
        <v>142</v>
      </c>
      <c r="N49" s="110" t="s">
        <v>142</v>
      </c>
      <c r="O49" s="110" t="s">
        <v>142</v>
      </c>
      <c r="P49" s="110" t="s">
        <v>141</v>
      </c>
      <c r="Q49" s="110" t="s">
        <v>142</v>
      </c>
      <c r="R49" s="110" t="s">
        <v>142</v>
      </c>
      <c r="S49" s="110" t="s">
        <v>141</v>
      </c>
      <c r="T49" s="110" t="s">
        <v>142</v>
      </c>
      <c r="U49" s="110" t="s">
        <v>141</v>
      </c>
      <c r="V49" s="110" t="s">
        <v>141</v>
      </c>
      <c r="W49" s="110" t="s">
        <v>141</v>
      </c>
      <c r="X49" s="110" t="s">
        <v>142</v>
      </c>
      <c r="Y49" s="110" t="s">
        <v>142</v>
      </c>
      <c r="Z49" s="110" t="s">
        <v>141</v>
      </c>
      <c r="AA49" s="110" t="s">
        <v>142</v>
      </c>
      <c r="AB49" s="110" t="s">
        <v>141</v>
      </c>
      <c r="AC49" s="110" t="s">
        <v>141</v>
      </c>
      <c r="AD49" s="110" t="s">
        <v>142</v>
      </c>
      <c r="AE49" s="95">
        <f>COUNTIF(L49:AD54, "SI")</f>
        <v>9</v>
      </c>
      <c r="AF49" s="110" t="s">
        <v>163</v>
      </c>
      <c r="AG49" s="95">
        <f>+VLOOKUP(AF49,[6]Listados!$K$8:$L$12,2,0)</f>
        <v>3</v>
      </c>
      <c r="AH49" s="95" t="str">
        <f>+IF(OR(AE49=1,AE49&lt;=5),"Moderado",IF(OR(AE49=6,AE49&lt;=11),"Mayor","Catastrófico"))</f>
        <v>Mayor</v>
      </c>
      <c r="AI49" s="112" t="e">
        <f>+VLOOKUP(AH49,[6]Listados!K25:L29,2,0)</f>
        <v>#N/A</v>
      </c>
      <c r="AJ49" s="95" t="str">
        <f>IF(AND(AF49&lt;&gt;"",AH49&lt;&gt;""),VLOOKUP(AF49&amp;AH49,Listados!$M$3:$N$27,2,FALSE),"")</f>
        <v>Extremo</v>
      </c>
      <c r="AK49" s="85"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9" s="84" t="s">
        <v>160</v>
      </c>
      <c r="AM49" s="30" t="s">
        <v>144</v>
      </c>
      <c r="AN49" s="30" t="s">
        <v>141</v>
      </c>
      <c r="AO49" s="29">
        <f>+IF(AN49="si",15,"")</f>
        <v>15</v>
      </c>
      <c r="AP49" s="30" t="s">
        <v>141</v>
      </c>
      <c r="AQ49" s="29">
        <f>+IF(AP49="si",15,"")</f>
        <v>15</v>
      </c>
      <c r="AR49" s="30" t="s">
        <v>141</v>
      </c>
      <c r="AS49" s="29">
        <f t="shared" si="2"/>
        <v>15</v>
      </c>
      <c r="AT49" s="30" t="s">
        <v>145</v>
      </c>
      <c r="AU49" s="29">
        <f t="shared" si="3"/>
        <v>15</v>
      </c>
      <c r="AV49" s="30" t="s">
        <v>141</v>
      </c>
      <c r="AW49" s="29">
        <f>+IF(AV49="si",15,"")</f>
        <v>15</v>
      </c>
      <c r="AX49" s="30" t="s">
        <v>141</v>
      </c>
      <c r="AY49" s="29">
        <f t="shared" si="5"/>
        <v>15</v>
      </c>
      <c r="AZ49" s="30" t="s">
        <v>146</v>
      </c>
      <c r="BA49" s="29">
        <f t="shared" si="6"/>
        <v>10</v>
      </c>
      <c r="BB49" s="29">
        <f t="shared" si="7"/>
        <v>100</v>
      </c>
      <c r="BC49" s="29" t="str">
        <f t="shared" si="8"/>
        <v>Fuerte</v>
      </c>
      <c r="BD49" s="30" t="s">
        <v>147</v>
      </c>
      <c r="BE49" s="29" t="str">
        <f t="shared" si="9"/>
        <v>Fuerte</v>
      </c>
      <c r="BF49" s="29" t="str">
        <f t="shared" si="10"/>
        <v>Fuerte</v>
      </c>
      <c r="BG49" s="29">
        <f t="shared" si="11"/>
        <v>100</v>
      </c>
      <c r="BH49" s="95">
        <f>AVERAGE(BG49:BG54)</f>
        <v>75</v>
      </c>
      <c r="BI49" s="100" t="str">
        <f>IF(BH49&lt;=50, "Débil", IF(BH49&lt;=99,"Moderado","Fuerte"))</f>
        <v>Moderado</v>
      </c>
      <c r="BJ49" s="101">
        <f>+IF(BI49="Fuerte",2,IF(BI49="Moderado",1,0))</f>
        <v>1</v>
      </c>
      <c r="BK49" s="101">
        <f>+AG49-BJ49</f>
        <v>2</v>
      </c>
      <c r="BL49" s="100" t="str">
        <f>+VLOOKUP(BK49,Listados!$J$18:$K$24,2,TRUE)</f>
        <v>Improbable</v>
      </c>
      <c r="BM49" s="100" t="str">
        <f>IF(ISBLANK(AH49),"",AH49)</f>
        <v>Mayor</v>
      </c>
      <c r="BN49" s="95" t="str">
        <f>IF(AND(BL49&lt;&gt;"",BM49&lt;&gt;""),VLOOKUP(BL49&amp;BM49,Listados!$M$3:$N$27,2,FALSE),"")</f>
        <v>Alto</v>
      </c>
      <c r="BO49" s="95" t="str">
        <f>+VLOOKUP(BN49,Listados!$P$3:$Q$6,2,FALSE)</f>
        <v>Reducir el riesgo</v>
      </c>
      <c r="BP49" s="80"/>
      <c r="BQ49" s="80"/>
      <c r="BR49" s="80"/>
      <c r="BS49" s="80"/>
      <c r="BT49" s="80"/>
      <c r="BU49" s="80"/>
      <c r="BV49" s="80"/>
      <c r="BW49" s="80"/>
      <c r="BX49" s="80"/>
      <c r="BY49" s="80"/>
      <c r="BZ49" s="80"/>
      <c r="CA49" s="80"/>
      <c r="CB49" s="80"/>
      <c r="CC49" s="80"/>
      <c r="CD49" s="80"/>
      <c r="CE49" s="102" t="s">
        <v>8</v>
      </c>
      <c r="CF49" s="102" t="s">
        <v>8</v>
      </c>
      <c r="CG49" s="102" t="s">
        <v>8</v>
      </c>
      <c r="CH49" s="102" t="s">
        <v>8</v>
      </c>
      <c r="CI49" s="102" t="s">
        <v>8</v>
      </c>
      <c r="CJ49" s="102" t="s">
        <v>8</v>
      </c>
    </row>
    <row r="50" spans="1:88" ht="66.75" customHeight="1" x14ac:dyDescent="0.25">
      <c r="A50" s="146"/>
      <c r="B50" s="110"/>
      <c r="C50" s="118"/>
      <c r="D50" s="114"/>
      <c r="E50" s="105"/>
      <c r="F50" s="95"/>
      <c r="G50" s="95"/>
      <c r="H50" s="90" t="s">
        <v>164</v>
      </c>
      <c r="I50" s="104" t="s">
        <v>138</v>
      </c>
      <c r="J50" s="95"/>
      <c r="K50" s="84" t="s">
        <v>165</v>
      </c>
      <c r="L50" s="110"/>
      <c r="M50" s="110"/>
      <c r="N50" s="110"/>
      <c r="O50" s="110"/>
      <c r="P50" s="110"/>
      <c r="Q50" s="110"/>
      <c r="R50" s="110"/>
      <c r="S50" s="110"/>
      <c r="T50" s="110"/>
      <c r="U50" s="110"/>
      <c r="V50" s="110"/>
      <c r="W50" s="110"/>
      <c r="X50" s="110"/>
      <c r="Y50" s="110"/>
      <c r="Z50" s="110"/>
      <c r="AA50" s="110"/>
      <c r="AB50" s="110"/>
      <c r="AC50" s="110"/>
      <c r="AD50" s="110"/>
      <c r="AE50" s="95"/>
      <c r="AF50" s="110"/>
      <c r="AG50" s="95"/>
      <c r="AH50" s="95" t="str">
        <f>+IF(OR(AF50=1,AF50&lt;=5),"Moderado",IF(OR(AF50=6,AF50&lt;=11),"Mayor","Catastrófico"))</f>
        <v>Moderado</v>
      </c>
      <c r="AI50" s="112"/>
      <c r="AJ50" s="95"/>
      <c r="AK50" s="90"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50" s="90" t="s">
        <v>166</v>
      </c>
      <c r="AM50" s="104" t="s">
        <v>167</v>
      </c>
      <c r="AN50" s="104" t="s">
        <v>141</v>
      </c>
      <c r="AO50" s="29">
        <f>+IF(AN50="si",15,"")</f>
        <v>15</v>
      </c>
      <c r="AP50" s="104" t="s">
        <v>141</v>
      </c>
      <c r="AQ50" s="29">
        <f>+IF(AP50="si",15,"")</f>
        <v>15</v>
      </c>
      <c r="AR50" s="104" t="s">
        <v>141</v>
      </c>
      <c r="AS50" s="29">
        <f t="shared" si="2"/>
        <v>15</v>
      </c>
      <c r="AT50" s="104" t="s">
        <v>168</v>
      </c>
      <c r="AU50" s="29">
        <f t="shared" si="3"/>
        <v>10</v>
      </c>
      <c r="AV50" s="104" t="s">
        <v>141</v>
      </c>
      <c r="AW50" s="29">
        <f>+IF(AV50="si",15,"")</f>
        <v>15</v>
      </c>
      <c r="AX50" s="104" t="s">
        <v>141</v>
      </c>
      <c r="AY50" s="29">
        <f t="shared" si="5"/>
        <v>15</v>
      </c>
      <c r="AZ50" s="104" t="s">
        <v>146</v>
      </c>
      <c r="BA50" s="29">
        <f t="shared" si="6"/>
        <v>10</v>
      </c>
      <c r="BB50" s="126">
        <f t="shared" si="7"/>
        <v>95</v>
      </c>
      <c r="BC50" s="126" t="str">
        <f t="shared" si="8"/>
        <v>Moderado</v>
      </c>
      <c r="BD50" s="104" t="s">
        <v>147</v>
      </c>
      <c r="BE50" s="126" t="str">
        <f t="shared" si="9"/>
        <v>Fuerte</v>
      </c>
      <c r="BF50" s="126" t="str">
        <f t="shared" si="10"/>
        <v>Moderado</v>
      </c>
      <c r="BG50" s="126">
        <f t="shared" si="11"/>
        <v>50</v>
      </c>
      <c r="BH50" s="95"/>
      <c r="BI50" s="100"/>
      <c r="BJ50" s="101"/>
      <c r="BK50" s="101"/>
      <c r="BL50" s="100"/>
      <c r="BM50" s="100"/>
      <c r="BN50" s="95"/>
      <c r="BO50" s="95"/>
      <c r="BP50" s="80"/>
      <c r="BQ50" s="80"/>
      <c r="BR50" s="80"/>
      <c r="BS50" s="80"/>
      <c r="BT50" s="80"/>
      <c r="BU50" s="80"/>
      <c r="BV50" s="80"/>
      <c r="BW50" s="80"/>
      <c r="BX50" s="80"/>
      <c r="BY50" s="80"/>
      <c r="BZ50" s="80"/>
      <c r="CA50" s="80"/>
      <c r="CB50" s="80"/>
      <c r="CC50" s="80"/>
      <c r="CD50" s="80"/>
      <c r="CE50" s="102"/>
      <c r="CF50" s="102"/>
      <c r="CG50" s="102"/>
      <c r="CH50" s="102"/>
      <c r="CI50" s="102"/>
      <c r="CJ50" s="102"/>
    </row>
    <row r="51" spans="1:88" ht="74.25" customHeight="1" x14ac:dyDescent="0.25">
      <c r="A51" s="146"/>
      <c r="B51" s="110"/>
      <c r="C51" s="118"/>
      <c r="D51" s="114"/>
      <c r="E51" s="105"/>
      <c r="F51" s="95"/>
      <c r="G51" s="95"/>
      <c r="H51" s="92"/>
      <c r="I51" s="105"/>
      <c r="J51" s="95"/>
      <c r="K51" s="84" t="s">
        <v>169</v>
      </c>
      <c r="L51" s="110"/>
      <c r="M51" s="110"/>
      <c r="N51" s="110"/>
      <c r="O51" s="110"/>
      <c r="P51" s="110"/>
      <c r="Q51" s="110"/>
      <c r="R51" s="110"/>
      <c r="S51" s="110"/>
      <c r="T51" s="110"/>
      <c r="U51" s="110"/>
      <c r="V51" s="110"/>
      <c r="W51" s="110"/>
      <c r="X51" s="110"/>
      <c r="Y51" s="110"/>
      <c r="Z51" s="110"/>
      <c r="AA51" s="110"/>
      <c r="AB51" s="110"/>
      <c r="AC51" s="110"/>
      <c r="AD51" s="110"/>
      <c r="AE51" s="95"/>
      <c r="AF51" s="110"/>
      <c r="AG51" s="95"/>
      <c r="AH51" s="95" t="str">
        <f>+IF(OR(AF51=1,AF51&lt;=5),"Moderado",IF(OR(AF51=6,AF51&lt;=11),"Mayor","Catastrófico"))</f>
        <v>Moderado</v>
      </c>
      <c r="AI51" s="112"/>
      <c r="AJ51" s="95"/>
      <c r="AK51" s="92"/>
      <c r="AL51" s="92"/>
      <c r="AM51" s="105"/>
      <c r="AN51" s="105"/>
      <c r="AO51" s="29" t="str">
        <f t="shared" si="0"/>
        <v/>
      </c>
      <c r="AP51" s="105"/>
      <c r="AQ51" s="29" t="str">
        <f t="shared" si="1"/>
        <v/>
      </c>
      <c r="AR51" s="105"/>
      <c r="AS51" s="29" t="str">
        <f t="shared" si="2"/>
        <v/>
      </c>
      <c r="AT51" s="105"/>
      <c r="AU51" s="29" t="str">
        <f t="shared" si="3"/>
        <v/>
      </c>
      <c r="AV51" s="105"/>
      <c r="AW51" s="29" t="str">
        <f t="shared" si="4"/>
        <v/>
      </c>
      <c r="AX51" s="105"/>
      <c r="AY51" s="29" t="str">
        <f t="shared" si="5"/>
        <v/>
      </c>
      <c r="AZ51" s="105"/>
      <c r="BA51" s="29" t="str">
        <f t="shared" si="6"/>
        <v/>
      </c>
      <c r="BB51" s="127"/>
      <c r="BC51" s="127"/>
      <c r="BD51" s="105"/>
      <c r="BE51" s="127"/>
      <c r="BF51" s="127"/>
      <c r="BG51" s="127"/>
      <c r="BH51" s="95"/>
      <c r="BI51" s="100"/>
      <c r="BJ51" s="101"/>
      <c r="BK51" s="101"/>
      <c r="BL51" s="100"/>
      <c r="BM51" s="100"/>
      <c r="BN51" s="95"/>
      <c r="BO51" s="95"/>
      <c r="BP51" s="80"/>
      <c r="BQ51" s="80"/>
      <c r="BR51" s="80"/>
      <c r="BS51" s="80"/>
      <c r="BT51" s="80"/>
      <c r="BU51" s="80"/>
      <c r="BV51" s="80"/>
      <c r="BW51" s="80"/>
      <c r="BX51" s="80"/>
      <c r="BY51" s="80"/>
      <c r="BZ51" s="80"/>
      <c r="CA51" s="80"/>
      <c r="CB51" s="80"/>
      <c r="CC51" s="80"/>
      <c r="CD51" s="80"/>
      <c r="CE51" s="102"/>
      <c r="CF51" s="102"/>
      <c r="CG51" s="102"/>
      <c r="CH51" s="102"/>
      <c r="CI51" s="102"/>
      <c r="CJ51" s="102"/>
    </row>
    <row r="52" spans="1:88" ht="78.75" customHeight="1" x14ac:dyDescent="0.25">
      <c r="A52" s="146"/>
      <c r="B52" s="110"/>
      <c r="C52" s="118"/>
      <c r="D52" s="114"/>
      <c r="E52" s="105"/>
      <c r="F52" s="95"/>
      <c r="G52" s="95"/>
      <c r="H52" s="111" t="s">
        <v>166</v>
      </c>
      <c r="I52" s="104" t="s">
        <v>138</v>
      </c>
      <c r="J52" s="95"/>
      <c r="K52" s="90" t="s">
        <v>170</v>
      </c>
      <c r="L52" s="110"/>
      <c r="M52" s="110"/>
      <c r="N52" s="110"/>
      <c r="O52" s="110"/>
      <c r="P52" s="110"/>
      <c r="Q52" s="110"/>
      <c r="R52" s="110"/>
      <c r="S52" s="110"/>
      <c r="T52" s="110"/>
      <c r="U52" s="110"/>
      <c r="V52" s="110"/>
      <c r="W52" s="110"/>
      <c r="X52" s="110"/>
      <c r="Y52" s="110"/>
      <c r="Z52" s="110"/>
      <c r="AA52" s="110"/>
      <c r="AB52" s="110"/>
      <c r="AC52" s="110"/>
      <c r="AD52" s="110"/>
      <c r="AE52" s="95"/>
      <c r="AF52" s="110"/>
      <c r="AG52" s="95"/>
      <c r="AH52" s="95" t="str">
        <f>+IF(OR(AF52=1,AF52&lt;=5),"Moderado",IF(OR(AF52=6,AF52&lt;=11),"Mayor","Catastrófico"))</f>
        <v>Moderado</v>
      </c>
      <c r="AI52" s="112"/>
      <c r="AJ52" s="95"/>
      <c r="AK52" s="92"/>
      <c r="AL52" s="92"/>
      <c r="AM52" s="105"/>
      <c r="AN52" s="105"/>
      <c r="AO52" s="29" t="str">
        <f t="shared" si="0"/>
        <v/>
      </c>
      <c r="AP52" s="105"/>
      <c r="AQ52" s="29" t="str">
        <f t="shared" si="1"/>
        <v/>
      </c>
      <c r="AR52" s="105"/>
      <c r="AS52" s="29" t="str">
        <f t="shared" si="2"/>
        <v/>
      </c>
      <c r="AT52" s="105"/>
      <c r="AU52" s="29" t="str">
        <f t="shared" si="3"/>
        <v/>
      </c>
      <c r="AV52" s="105"/>
      <c r="AW52" s="29" t="str">
        <f t="shared" si="4"/>
        <v/>
      </c>
      <c r="AX52" s="105"/>
      <c r="AY52" s="29" t="str">
        <f t="shared" si="5"/>
        <v/>
      </c>
      <c r="AZ52" s="105"/>
      <c r="BA52" s="29" t="str">
        <f t="shared" si="6"/>
        <v/>
      </c>
      <c r="BB52" s="127"/>
      <c r="BC52" s="127"/>
      <c r="BD52" s="105"/>
      <c r="BE52" s="127"/>
      <c r="BF52" s="127"/>
      <c r="BG52" s="127"/>
      <c r="BH52" s="95"/>
      <c r="BI52" s="100"/>
      <c r="BJ52" s="101"/>
      <c r="BK52" s="101"/>
      <c r="BL52" s="100"/>
      <c r="BM52" s="100"/>
      <c r="BN52" s="95"/>
      <c r="BO52" s="95"/>
      <c r="BP52" s="80"/>
      <c r="BQ52" s="80"/>
      <c r="BR52" s="80"/>
      <c r="BS52" s="80"/>
      <c r="BT52" s="80"/>
      <c r="BU52" s="80"/>
      <c r="BV52" s="80"/>
      <c r="BW52" s="80"/>
      <c r="BX52" s="80"/>
      <c r="BY52" s="80"/>
      <c r="BZ52" s="80"/>
      <c r="CA52" s="80"/>
      <c r="CB52" s="80"/>
      <c r="CC52" s="80"/>
      <c r="CD52" s="80"/>
      <c r="CE52" s="102"/>
      <c r="CF52" s="102"/>
      <c r="CG52" s="102"/>
      <c r="CH52" s="102"/>
      <c r="CI52" s="102"/>
      <c r="CJ52" s="102"/>
    </row>
    <row r="53" spans="1:88" ht="15" customHeight="1" x14ac:dyDescent="0.25">
      <c r="A53" s="146"/>
      <c r="B53" s="110"/>
      <c r="C53" s="118"/>
      <c r="D53" s="114"/>
      <c r="E53" s="105"/>
      <c r="F53" s="95"/>
      <c r="G53" s="95"/>
      <c r="H53" s="111"/>
      <c r="I53" s="105"/>
      <c r="J53" s="95"/>
      <c r="K53" s="92"/>
      <c r="L53" s="110"/>
      <c r="M53" s="110"/>
      <c r="N53" s="110"/>
      <c r="O53" s="110"/>
      <c r="P53" s="110"/>
      <c r="Q53" s="110"/>
      <c r="R53" s="110"/>
      <c r="S53" s="110"/>
      <c r="T53" s="110"/>
      <c r="U53" s="110"/>
      <c r="V53" s="110"/>
      <c r="W53" s="110"/>
      <c r="X53" s="110"/>
      <c r="Y53" s="110"/>
      <c r="Z53" s="110"/>
      <c r="AA53" s="110"/>
      <c r="AB53" s="110"/>
      <c r="AC53" s="110"/>
      <c r="AD53" s="110"/>
      <c r="AE53" s="95"/>
      <c r="AF53" s="110"/>
      <c r="AG53" s="95"/>
      <c r="AH53" s="95" t="str">
        <f>+IF(OR(AF53=1,AF53&lt;=5),"Moderado",IF(OR(AF53=6,AF53&lt;=11),"Mayor","Catastrófico"))</f>
        <v>Moderado</v>
      </c>
      <c r="AI53" s="112"/>
      <c r="AJ53" s="95"/>
      <c r="AK53" s="92"/>
      <c r="AL53" s="92"/>
      <c r="AM53" s="105"/>
      <c r="AN53" s="105"/>
      <c r="AO53" s="29" t="str">
        <f t="shared" si="0"/>
        <v/>
      </c>
      <c r="AP53" s="105"/>
      <c r="AQ53" s="29" t="str">
        <f t="shared" si="1"/>
        <v/>
      </c>
      <c r="AR53" s="105"/>
      <c r="AS53" s="29" t="str">
        <f t="shared" si="2"/>
        <v/>
      </c>
      <c r="AT53" s="105"/>
      <c r="AU53" s="29" t="str">
        <f t="shared" si="3"/>
        <v/>
      </c>
      <c r="AV53" s="105"/>
      <c r="AW53" s="29" t="str">
        <f t="shared" si="4"/>
        <v/>
      </c>
      <c r="AX53" s="105"/>
      <c r="AY53" s="29" t="str">
        <f t="shared" si="5"/>
        <v/>
      </c>
      <c r="AZ53" s="105"/>
      <c r="BA53" s="29" t="str">
        <f t="shared" si="6"/>
        <v/>
      </c>
      <c r="BB53" s="127"/>
      <c r="BC53" s="127"/>
      <c r="BD53" s="105"/>
      <c r="BE53" s="127"/>
      <c r="BF53" s="127"/>
      <c r="BG53" s="127"/>
      <c r="BH53" s="95"/>
      <c r="BI53" s="100"/>
      <c r="BJ53" s="101"/>
      <c r="BK53" s="101"/>
      <c r="BL53" s="100"/>
      <c r="BM53" s="100"/>
      <c r="BN53" s="95"/>
      <c r="BO53" s="95"/>
      <c r="BP53" s="80"/>
      <c r="BQ53" s="80"/>
      <c r="BR53" s="80"/>
      <c r="BS53" s="80"/>
      <c r="BT53" s="80"/>
      <c r="BU53" s="80"/>
      <c r="BV53" s="80"/>
      <c r="BW53" s="80"/>
      <c r="BX53" s="80"/>
      <c r="BY53" s="80"/>
      <c r="BZ53" s="80"/>
      <c r="CA53" s="80"/>
      <c r="CB53" s="80"/>
      <c r="CC53" s="80"/>
      <c r="CD53" s="80"/>
      <c r="CE53" s="102"/>
      <c r="CF53" s="102"/>
      <c r="CG53" s="102"/>
      <c r="CH53" s="102"/>
      <c r="CI53" s="102"/>
      <c r="CJ53" s="102"/>
    </row>
    <row r="54" spans="1:88" x14ac:dyDescent="0.25">
      <c r="A54" s="146"/>
      <c r="B54" s="110"/>
      <c r="C54" s="118"/>
      <c r="D54" s="114"/>
      <c r="E54" s="106"/>
      <c r="F54" s="95"/>
      <c r="G54" s="95"/>
      <c r="H54" s="111"/>
      <c r="I54" s="106"/>
      <c r="J54" s="95"/>
      <c r="K54" s="91"/>
      <c r="L54" s="110"/>
      <c r="M54" s="110"/>
      <c r="N54" s="110"/>
      <c r="O54" s="110"/>
      <c r="P54" s="110"/>
      <c r="Q54" s="110"/>
      <c r="R54" s="110"/>
      <c r="S54" s="110"/>
      <c r="T54" s="110"/>
      <c r="U54" s="110"/>
      <c r="V54" s="110"/>
      <c r="W54" s="110"/>
      <c r="X54" s="110"/>
      <c r="Y54" s="110"/>
      <c r="Z54" s="110"/>
      <c r="AA54" s="110"/>
      <c r="AB54" s="110"/>
      <c r="AC54" s="110"/>
      <c r="AD54" s="110"/>
      <c r="AE54" s="95"/>
      <c r="AF54" s="110"/>
      <c r="AG54" s="95"/>
      <c r="AH54" s="95" t="str">
        <f>+IF(OR(AF54=1,AF54&lt;=5),"Moderado",IF(OR(AF54=6,AF54&lt;=11),"Mayor","Catastrófico"))</f>
        <v>Moderado</v>
      </c>
      <c r="AI54" s="112"/>
      <c r="AJ54" s="95"/>
      <c r="AK54" s="91"/>
      <c r="AL54" s="91"/>
      <c r="AM54" s="106"/>
      <c r="AN54" s="106"/>
      <c r="AO54" s="29" t="str">
        <f t="shared" si="0"/>
        <v/>
      </c>
      <c r="AP54" s="106"/>
      <c r="AQ54" s="29" t="str">
        <f t="shared" si="1"/>
        <v/>
      </c>
      <c r="AR54" s="106"/>
      <c r="AS54" s="29" t="str">
        <f t="shared" si="2"/>
        <v/>
      </c>
      <c r="AT54" s="106"/>
      <c r="AU54" s="29" t="str">
        <f t="shared" si="3"/>
        <v/>
      </c>
      <c r="AV54" s="106"/>
      <c r="AW54" s="29" t="str">
        <f t="shared" si="4"/>
        <v/>
      </c>
      <c r="AX54" s="106"/>
      <c r="AY54" s="29" t="str">
        <f t="shared" si="5"/>
        <v/>
      </c>
      <c r="AZ54" s="106"/>
      <c r="BA54" s="29" t="str">
        <f t="shared" si="6"/>
        <v/>
      </c>
      <c r="BB54" s="128"/>
      <c r="BC54" s="128"/>
      <c r="BD54" s="106"/>
      <c r="BE54" s="128"/>
      <c r="BF54" s="128"/>
      <c r="BG54" s="128"/>
      <c r="BH54" s="95"/>
      <c r="BI54" s="100"/>
      <c r="BJ54" s="101"/>
      <c r="BK54" s="101"/>
      <c r="BL54" s="100"/>
      <c r="BM54" s="100"/>
      <c r="BN54" s="95"/>
      <c r="BO54" s="95"/>
      <c r="BP54" s="80"/>
      <c r="BQ54" s="80"/>
      <c r="BR54" s="80"/>
      <c r="BS54" s="80"/>
      <c r="BT54" s="80"/>
      <c r="BU54" s="80"/>
      <c r="BV54" s="80"/>
      <c r="BW54" s="80"/>
      <c r="BX54" s="80"/>
      <c r="BY54" s="80"/>
      <c r="BZ54" s="80"/>
      <c r="CA54" s="80"/>
      <c r="CB54" s="80"/>
      <c r="CC54" s="80"/>
      <c r="CD54" s="80"/>
      <c r="CE54" s="102"/>
      <c r="CF54" s="102"/>
      <c r="CG54" s="102"/>
      <c r="CH54" s="102"/>
      <c r="CI54" s="102"/>
      <c r="CJ54" s="102"/>
    </row>
    <row r="55" spans="1:88" ht="94.5" customHeight="1" x14ac:dyDescent="0.25">
      <c r="A55" s="146" t="s">
        <v>171</v>
      </c>
      <c r="B55" s="110" t="s">
        <v>172</v>
      </c>
      <c r="C55" s="118" t="s">
        <v>173</v>
      </c>
      <c r="D55" s="114" t="str">
        <f>+'Riesgo Corrupción'!C10</f>
        <v>Posibilidad de afectación reputacional por la omisión en el cumplimiento de los lineamientos legales vigentes, para la elaboración y expedición de conceptos a las iniciativas normativas para beneficio de un particular.</v>
      </c>
      <c r="E55" s="104" t="s">
        <v>8</v>
      </c>
      <c r="F55" s="95" t="s">
        <v>174</v>
      </c>
      <c r="G55" s="95" t="s">
        <v>136</v>
      </c>
      <c r="H55" s="23" t="s">
        <v>175</v>
      </c>
      <c r="I55" s="30" t="s">
        <v>176</v>
      </c>
      <c r="J55" s="95" t="s">
        <v>161</v>
      </c>
      <c r="K55" s="90" t="s">
        <v>177</v>
      </c>
      <c r="L55" s="110" t="s">
        <v>142</v>
      </c>
      <c r="M55" s="110" t="s">
        <v>142</v>
      </c>
      <c r="N55" s="110" t="s">
        <v>141</v>
      </c>
      <c r="O55" s="110" t="s">
        <v>141</v>
      </c>
      <c r="P55" s="110" t="s">
        <v>141</v>
      </c>
      <c r="Q55" s="110" t="s">
        <v>142</v>
      </c>
      <c r="R55" s="110" t="s">
        <v>142</v>
      </c>
      <c r="S55" s="110" t="s">
        <v>142</v>
      </c>
      <c r="T55" s="110" t="s">
        <v>142</v>
      </c>
      <c r="U55" s="110" t="s">
        <v>141</v>
      </c>
      <c r="V55" s="110" t="s">
        <v>141</v>
      </c>
      <c r="W55" s="110" t="s">
        <v>141</v>
      </c>
      <c r="X55" s="110" t="s">
        <v>142</v>
      </c>
      <c r="Y55" s="110" t="s">
        <v>142</v>
      </c>
      <c r="Z55" s="110" t="s">
        <v>141</v>
      </c>
      <c r="AA55" s="110" t="s">
        <v>142</v>
      </c>
      <c r="AB55" s="110" t="s">
        <v>141</v>
      </c>
      <c r="AC55" s="110" t="s">
        <v>141</v>
      </c>
      <c r="AD55" s="110" t="s">
        <v>142</v>
      </c>
      <c r="AE55" s="95">
        <f>COUNTIF(L55:AD60, "SI")</f>
        <v>9</v>
      </c>
      <c r="AF55" s="110" t="s">
        <v>178</v>
      </c>
      <c r="AG55" s="95">
        <f>+VLOOKUP(AF55,[6]Listados!$K$8:$L$12,2,0)</f>
        <v>2</v>
      </c>
      <c r="AH55" s="95" t="str">
        <f>+IF(OR(AE55=1,AE55&lt;=5),"Moderado",IF(OR(AE55=6,AE55&lt;=11),"Mayor","Catastrófico"))</f>
        <v>Mayor</v>
      </c>
      <c r="AI55" s="112">
        <f>+VLOOKUP(AH55,[6]Listados!K31:L35,2,0)</f>
        <v>0</v>
      </c>
      <c r="AJ55" s="95" t="str">
        <f>IF(AND(AF55&lt;&gt;"",AH55&lt;&gt;""),VLOOKUP(AF55&amp;AH55,Listados!$M$3:$N$27,2,FALSE),"")</f>
        <v>Alto</v>
      </c>
      <c r="AK55" s="90"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5" s="90" t="s">
        <v>179</v>
      </c>
      <c r="AM55" s="104" t="s">
        <v>144</v>
      </c>
      <c r="AN55" s="104" t="s">
        <v>141</v>
      </c>
      <c r="AO55" s="29">
        <f>+IF(AN55="si",15,"")</f>
        <v>15</v>
      </c>
      <c r="AP55" s="104" t="s">
        <v>141</v>
      </c>
      <c r="AQ55" s="29">
        <f>+IF(AP55="si",15,"")</f>
        <v>15</v>
      </c>
      <c r="AR55" s="104" t="s">
        <v>141</v>
      </c>
      <c r="AS55" s="29">
        <f t="shared" si="2"/>
        <v>15</v>
      </c>
      <c r="AT55" s="104" t="s">
        <v>145</v>
      </c>
      <c r="AU55" s="29">
        <f t="shared" si="3"/>
        <v>15</v>
      </c>
      <c r="AV55" s="104" t="s">
        <v>141</v>
      </c>
      <c r="AW55" s="29">
        <f>+IF(AV55="si",15,"")</f>
        <v>15</v>
      </c>
      <c r="AX55" s="104" t="s">
        <v>141</v>
      </c>
      <c r="AY55" s="29">
        <f t="shared" si="5"/>
        <v>15</v>
      </c>
      <c r="AZ55" s="104" t="s">
        <v>146</v>
      </c>
      <c r="BA55" s="29">
        <f t="shared" si="6"/>
        <v>10</v>
      </c>
      <c r="BB55" s="126">
        <f t="shared" si="7"/>
        <v>100</v>
      </c>
      <c r="BC55" s="126" t="str">
        <f t="shared" si="8"/>
        <v>Fuerte</v>
      </c>
      <c r="BD55" s="104" t="s">
        <v>147</v>
      </c>
      <c r="BE55" s="126" t="str">
        <f t="shared" si="9"/>
        <v>Fuerte</v>
      </c>
      <c r="BF55" s="126" t="str">
        <f t="shared" si="10"/>
        <v>Fuerte</v>
      </c>
      <c r="BG55" s="126">
        <f t="shared" si="11"/>
        <v>100</v>
      </c>
      <c r="BH55" s="95">
        <f>AVERAGE(BG55:BG60)</f>
        <v>100</v>
      </c>
      <c r="BI55" s="100" t="str">
        <f>IF(BH55&lt;=50, "Débil", IF(BH55&lt;=99,"Moderado","Fuerte"))</f>
        <v>Fuerte</v>
      </c>
      <c r="BJ55" s="101">
        <f>+IF(BI55="Fuerte",2,IF(BI55="Moderado",1,0))</f>
        <v>2</v>
      </c>
      <c r="BK55" s="101">
        <f>+AG55-BJ55</f>
        <v>0</v>
      </c>
      <c r="BL55" s="100" t="str">
        <f>+VLOOKUP(BK55,Listados!$J$18:$K$24,2,TRUE)</f>
        <v>Rara Vez</v>
      </c>
      <c r="BM55" s="100" t="str">
        <f>IF(ISBLANK(AH55),"",AH55)</f>
        <v>Mayor</v>
      </c>
      <c r="BN55" s="95" t="str">
        <f>IF(AND(BL55&lt;&gt;"",BM55&lt;&gt;""),VLOOKUP(BL55&amp;BM55,Listados!$M$3:$N$27,2,FALSE),"")</f>
        <v>Alto</v>
      </c>
      <c r="BO55" s="95" t="str">
        <f>+VLOOKUP(BN55,Listados!$P$3:$Q$6,2,FALSE)</f>
        <v>Reducir el riesgo</v>
      </c>
      <c r="BP55" s="80"/>
      <c r="BQ55" s="80"/>
      <c r="BR55" s="80"/>
      <c r="BS55" s="80"/>
      <c r="BT55" s="80"/>
      <c r="BU55" s="80"/>
      <c r="BV55" s="80"/>
      <c r="BW55" s="80"/>
      <c r="BX55" s="80"/>
      <c r="BY55" s="80"/>
      <c r="BZ55" s="80"/>
      <c r="CA55" s="80"/>
      <c r="CB55" s="80"/>
      <c r="CC55" s="80"/>
      <c r="CD55" s="80"/>
      <c r="CE55" s="102" t="s">
        <v>8</v>
      </c>
      <c r="CF55" s="102" t="s">
        <v>8</v>
      </c>
      <c r="CG55" s="102" t="s">
        <v>8</v>
      </c>
      <c r="CH55" s="102" t="s">
        <v>8</v>
      </c>
      <c r="CI55" s="102" t="s">
        <v>8</v>
      </c>
      <c r="CJ55" s="102" t="s">
        <v>8</v>
      </c>
    </row>
    <row r="56" spans="1:88" ht="33" customHeight="1" x14ac:dyDescent="0.25">
      <c r="A56" s="146"/>
      <c r="B56" s="110"/>
      <c r="C56" s="118"/>
      <c r="D56" s="114"/>
      <c r="E56" s="105"/>
      <c r="F56" s="95"/>
      <c r="G56" s="95"/>
      <c r="H56" s="90" t="s">
        <v>180</v>
      </c>
      <c r="I56" s="104" t="s">
        <v>176</v>
      </c>
      <c r="J56" s="95"/>
      <c r="K56" s="92"/>
      <c r="L56" s="110"/>
      <c r="M56" s="110"/>
      <c r="N56" s="110"/>
      <c r="O56" s="110"/>
      <c r="P56" s="110"/>
      <c r="Q56" s="110"/>
      <c r="R56" s="110"/>
      <c r="S56" s="110"/>
      <c r="T56" s="110"/>
      <c r="U56" s="110"/>
      <c r="V56" s="110"/>
      <c r="W56" s="110"/>
      <c r="X56" s="110"/>
      <c r="Y56" s="110"/>
      <c r="Z56" s="110"/>
      <c r="AA56" s="110"/>
      <c r="AB56" s="110"/>
      <c r="AC56" s="110"/>
      <c r="AD56" s="110"/>
      <c r="AE56" s="95"/>
      <c r="AF56" s="110"/>
      <c r="AG56" s="95"/>
      <c r="AH56" s="95" t="str">
        <f>+IF(OR(AF56=1,AF56&lt;=5),"Moderado",IF(OR(AF56=6,AF56&lt;=11),"Mayor","Catastrófico"))</f>
        <v>Moderado</v>
      </c>
      <c r="AI56" s="112"/>
      <c r="AJ56" s="95"/>
      <c r="AK56" s="92"/>
      <c r="AL56" s="92"/>
      <c r="AM56" s="105"/>
      <c r="AN56" s="105"/>
      <c r="AO56" s="29" t="str">
        <f t="shared" si="0"/>
        <v/>
      </c>
      <c r="AP56" s="105"/>
      <c r="AQ56" s="29" t="str">
        <f t="shared" si="1"/>
        <v/>
      </c>
      <c r="AR56" s="105"/>
      <c r="AS56" s="29" t="str">
        <f t="shared" si="2"/>
        <v/>
      </c>
      <c r="AT56" s="105"/>
      <c r="AU56" s="29" t="str">
        <f t="shared" si="3"/>
        <v/>
      </c>
      <c r="AV56" s="105"/>
      <c r="AW56" s="29" t="str">
        <f t="shared" si="4"/>
        <v/>
      </c>
      <c r="AX56" s="105"/>
      <c r="AY56" s="29" t="str">
        <f t="shared" si="5"/>
        <v/>
      </c>
      <c r="AZ56" s="105"/>
      <c r="BA56" s="29" t="str">
        <f t="shared" si="6"/>
        <v/>
      </c>
      <c r="BB56" s="127"/>
      <c r="BC56" s="127"/>
      <c r="BD56" s="105"/>
      <c r="BE56" s="127"/>
      <c r="BF56" s="127"/>
      <c r="BG56" s="127"/>
      <c r="BH56" s="95"/>
      <c r="BI56" s="100"/>
      <c r="BJ56" s="101"/>
      <c r="BK56" s="101"/>
      <c r="BL56" s="100"/>
      <c r="BM56" s="100"/>
      <c r="BN56" s="95"/>
      <c r="BO56" s="95"/>
      <c r="BP56" s="80"/>
      <c r="BQ56" s="80"/>
      <c r="BR56" s="80"/>
      <c r="BS56" s="80"/>
      <c r="BT56" s="80"/>
      <c r="BU56" s="80"/>
      <c r="BV56" s="80"/>
      <c r="BW56" s="80"/>
      <c r="BX56" s="80"/>
      <c r="BY56" s="80"/>
      <c r="BZ56" s="80"/>
      <c r="CA56" s="80"/>
      <c r="CB56" s="80"/>
      <c r="CC56" s="80"/>
      <c r="CD56" s="80"/>
      <c r="CE56" s="102"/>
      <c r="CF56" s="102"/>
      <c r="CG56" s="102"/>
      <c r="CH56" s="102"/>
      <c r="CI56" s="102"/>
      <c r="CJ56" s="102"/>
    </row>
    <row r="57" spans="1:88" ht="33" customHeight="1" x14ac:dyDescent="0.25">
      <c r="A57" s="146"/>
      <c r="B57" s="110"/>
      <c r="C57" s="118"/>
      <c r="D57" s="114"/>
      <c r="E57" s="105"/>
      <c r="F57" s="95"/>
      <c r="G57" s="95"/>
      <c r="H57" s="92"/>
      <c r="I57" s="105"/>
      <c r="J57" s="95"/>
      <c r="K57" s="92"/>
      <c r="L57" s="110"/>
      <c r="M57" s="110"/>
      <c r="N57" s="110"/>
      <c r="O57" s="110"/>
      <c r="P57" s="110"/>
      <c r="Q57" s="110"/>
      <c r="R57" s="110"/>
      <c r="S57" s="110"/>
      <c r="T57" s="110"/>
      <c r="U57" s="110"/>
      <c r="V57" s="110"/>
      <c r="W57" s="110"/>
      <c r="X57" s="110"/>
      <c r="Y57" s="110"/>
      <c r="Z57" s="110"/>
      <c r="AA57" s="110"/>
      <c r="AB57" s="110"/>
      <c r="AC57" s="110"/>
      <c r="AD57" s="110"/>
      <c r="AE57" s="95"/>
      <c r="AF57" s="110"/>
      <c r="AG57" s="95"/>
      <c r="AH57" s="95" t="str">
        <f>+IF(OR(AF57=1,AF57&lt;=5),"Moderado",IF(OR(AF57=6,AF57&lt;=11),"Mayor","Catastrófico"))</f>
        <v>Moderado</v>
      </c>
      <c r="AI57" s="112"/>
      <c r="AJ57" s="95"/>
      <c r="AK57" s="92"/>
      <c r="AL57" s="92"/>
      <c r="AM57" s="105"/>
      <c r="AN57" s="105"/>
      <c r="AO57" s="29" t="str">
        <f t="shared" si="0"/>
        <v/>
      </c>
      <c r="AP57" s="105"/>
      <c r="AQ57" s="29" t="str">
        <f t="shared" si="1"/>
        <v/>
      </c>
      <c r="AR57" s="105"/>
      <c r="AS57" s="29" t="str">
        <f t="shared" si="2"/>
        <v/>
      </c>
      <c r="AT57" s="105"/>
      <c r="AU57" s="29" t="str">
        <f t="shared" si="3"/>
        <v/>
      </c>
      <c r="AV57" s="105"/>
      <c r="AW57" s="29" t="str">
        <f t="shared" si="4"/>
        <v/>
      </c>
      <c r="AX57" s="105"/>
      <c r="AY57" s="29" t="str">
        <f t="shared" si="5"/>
        <v/>
      </c>
      <c r="AZ57" s="105"/>
      <c r="BA57" s="29" t="str">
        <f t="shared" si="6"/>
        <v/>
      </c>
      <c r="BB57" s="127"/>
      <c r="BC57" s="127"/>
      <c r="BD57" s="105"/>
      <c r="BE57" s="127"/>
      <c r="BF57" s="127"/>
      <c r="BG57" s="127"/>
      <c r="BH57" s="95"/>
      <c r="BI57" s="100"/>
      <c r="BJ57" s="101"/>
      <c r="BK57" s="101"/>
      <c r="BL57" s="100"/>
      <c r="BM57" s="100"/>
      <c r="BN57" s="95"/>
      <c r="BO57" s="95"/>
      <c r="BP57" s="80"/>
      <c r="BQ57" s="80"/>
      <c r="BR57" s="80"/>
      <c r="BS57" s="80"/>
      <c r="BT57" s="80"/>
      <c r="BU57" s="80"/>
      <c r="BV57" s="80"/>
      <c r="BW57" s="80"/>
      <c r="BX57" s="80"/>
      <c r="BY57" s="80"/>
      <c r="BZ57" s="80"/>
      <c r="CA57" s="80"/>
      <c r="CB57" s="80"/>
      <c r="CC57" s="80"/>
      <c r="CD57" s="80"/>
      <c r="CE57" s="102"/>
      <c r="CF57" s="102"/>
      <c r="CG57" s="102"/>
      <c r="CH57" s="102"/>
      <c r="CI57" s="102"/>
      <c r="CJ57" s="102"/>
    </row>
    <row r="58" spans="1:88" ht="33" customHeight="1" x14ac:dyDescent="0.25">
      <c r="A58" s="146"/>
      <c r="B58" s="110"/>
      <c r="C58" s="118"/>
      <c r="D58" s="114"/>
      <c r="E58" s="105"/>
      <c r="F58" s="95"/>
      <c r="G58" s="95"/>
      <c r="H58" s="92"/>
      <c r="I58" s="105"/>
      <c r="J58" s="95"/>
      <c r="K58" s="92"/>
      <c r="L58" s="110"/>
      <c r="M58" s="110"/>
      <c r="N58" s="110"/>
      <c r="O58" s="110"/>
      <c r="P58" s="110"/>
      <c r="Q58" s="110"/>
      <c r="R58" s="110"/>
      <c r="S58" s="110"/>
      <c r="T58" s="110"/>
      <c r="U58" s="110"/>
      <c r="V58" s="110"/>
      <c r="W58" s="110"/>
      <c r="X58" s="110"/>
      <c r="Y58" s="110"/>
      <c r="Z58" s="110"/>
      <c r="AA58" s="110"/>
      <c r="AB58" s="110"/>
      <c r="AC58" s="110"/>
      <c r="AD58" s="110"/>
      <c r="AE58" s="95"/>
      <c r="AF58" s="110"/>
      <c r="AG58" s="95"/>
      <c r="AH58" s="95" t="str">
        <f>+IF(OR(AF58=1,AF58&lt;=5),"Moderado",IF(OR(AF58=6,AF58&lt;=11),"Mayor","Catastrófico"))</f>
        <v>Moderado</v>
      </c>
      <c r="AI58" s="112"/>
      <c r="AJ58" s="95"/>
      <c r="AK58" s="92"/>
      <c r="AL58" s="92"/>
      <c r="AM58" s="105"/>
      <c r="AN58" s="105"/>
      <c r="AO58" s="29" t="str">
        <f t="shared" si="0"/>
        <v/>
      </c>
      <c r="AP58" s="105"/>
      <c r="AQ58" s="29" t="str">
        <f t="shared" si="1"/>
        <v/>
      </c>
      <c r="AR58" s="105"/>
      <c r="AS58" s="29" t="str">
        <f t="shared" si="2"/>
        <v/>
      </c>
      <c r="AT58" s="105"/>
      <c r="AU58" s="29" t="str">
        <f t="shared" si="3"/>
        <v/>
      </c>
      <c r="AV58" s="105"/>
      <c r="AW58" s="29" t="str">
        <f t="shared" si="4"/>
        <v/>
      </c>
      <c r="AX58" s="105"/>
      <c r="AY58" s="29" t="str">
        <f t="shared" si="5"/>
        <v/>
      </c>
      <c r="AZ58" s="105"/>
      <c r="BA58" s="29" t="str">
        <f t="shared" si="6"/>
        <v/>
      </c>
      <c r="BB58" s="127"/>
      <c r="BC58" s="127"/>
      <c r="BD58" s="105"/>
      <c r="BE58" s="127"/>
      <c r="BF58" s="127"/>
      <c r="BG58" s="127"/>
      <c r="BH58" s="95"/>
      <c r="BI58" s="100"/>
      <c r="BJ58" s="101"/>
      <c r="BK58" s="101"/>
      <c r="BL58" s="100"/>
      <c r="BM58" s="100"/>
      <c r="BN58" s="95"/>
      <c r="BO58" s="95"/>
      <c r="BP58" s="80"/>
      <c r="BQ58" s="80"/>
      <c r="BR58" s="80"/>
      <c r="BS58" s="80"/>
      <c r="BT58" s="80"/>
      <c r="BU58" s="80"/>
      <c r="BV58" s="80"/>
      <c r="BW58" s="80"/>
      <c r="BX58" s="80"/>
      <c r="BY58" s="80"/>
      <c r="BZ58" s="80"/>
      <c r="CA58" s="80"/>
      <c r="CB58" s="80"/>
      <c r="CC58" s="80"/>
      <c r="CD58" s="80"/>
      <c r="CE58" s="102"/>
      <c r="CF58" s="102"/>
      <c r="CG58" s="102"/>
      <c r="CH58" s="102"/>
      <c r="CI58" s="102"/>
      <c r="CJ58" s="102"/>
    </row>
    <row r="59" spans="1:88" ht="33" customHeight="1" x14ac:dyDescent="0.25">
      <c r="A59" s="146"/>
      <c r="B59" s="110"/>
      <c r="C59" s="118"/>
      <c r="D59" s="114"/>
      <c r="E59" s="105"/>
      <c r="F59" s="95"/>
      <c r="G59" s="95"/>
      <c r="H59" s="92"/>
      <c r="I59" s="105"/>
      <c r="J59" s="95"/>
      <c r="K59" s="92"/>
      <c r="L59" s="110"/>
      <c r="M59" s="110"/>
      <c r="N59" s="110"/>
      <c r="O59" s="110"/>
      <c r="P59" s="110"/>
      <c r="Q59" s="110"/>
      <c r="R59" s="110"/>
      <c r="S59" s="110"/>
      <c r="T59" s="110"/>
      <c r="U59" s="110"/>
      <c r="V59" s="110"/>
      <c r="W59" s="110"/>
      <c r="X59" s="110"/>
      <c r="Y59" s="110"/>
      <c r="Z59" s="110"/>
      <c r="AA59" s="110"/>
      <c r="AB59" s="110"/>
      <c r="AC59" s="110"/>
      <c r="AD59" s="110"/>
      <c r="AE59" s="95"/>
      <c r="AF59" s="110"/>
      <c r="AG59" s="95"/>
      <c r="AH59" s="95" t="str">
        <f>+IF(OR(AF59=1,AF59&lt;=5),"Moderado",IF(OR(AF59=6,AF59&lt;=11),"Mayor","Catastrófico"))</f>
        <v>Moderado</v>
      </c>
      <c r="AI59" s="112"/>
      <c r="AJ59" s="95"/>
      <c r="AK59" s="92"/>
      <c r="AL59" s="92"/>
      <c r="AM59" s="105"/>
      <c r="AN59" s="105"/>
      <c r="AO59" s="29" t="str">
        <f t="shared" si="0"/>
        <v/>
      </c>
      <c r="AP59" s="105"/>
      <c r="AQ59" s="29" t="str">
        <f t="shared" si="1"/>
        <v/>
      </c>
      <c r="AR59" s="105"/>
      <c r="AS59" s="29" t="str">
        <f t="shared" si="2"/>
        <v/>
      </c>
      <c r="AT59" s="105"/>
      <c r="AU59" s="29" t="str">
        <f t="shared" si="3"/>
        <v/>
      </c>
      <c r="AV59" s="105"/>
      <c r="AW59" s="29" t="str">
        <f t="shared" si="4"/>
        <v/>
      </c>
      <c r="AX59" s="105"/>
      <c r="AY59" s="29" t="str">
        <f t="shared" si="5"/>
        <v/>
      </c>
      <c r="AZ59" s="105"/>
      <c r="BA59" s="29" t="str">
        <f t="shared" si="6"/>
        <v/>
      </c>
      <c r="BB59" s="127"/>
      <c r="BC59" s="127"/>
      <c r="BD59" s="105"/>
      <c r="BE59" s="127"/>
      <c r="BF59" s="127"/>
      <c r="BG59" s="127"/>
      <c r="BH59" s="95"/>
      <c r="BI59" s="100"/>
      <c r="BJ59" s="101"/>
      <c r="BK59" s="101"/>
      <c r="BL59" s="100"/>
      <c r="BM59" s="100"/>
      <c r="BN59" s="95"/>
      <c r="BO59" s="95"/>
      <c r="BP59" s="80"/>
      <c r="BQ59" s="80"/>
      <c r="BR59" s="80"/>
      <c r="BS59" s="80"/>
      <c r="BT59" s="80"/>
      <c r="BU59" s="80"/>
      <c r="BV59" s="80"/>
      <c r="BW59" s="80"/>
      <c r="BX59" s="80"/>
      <c r="BY59" s="80"/>
      <c r="BZ59" s="80"/>
      <c r="CA59" s="80"/>
      <c r="CB59" s="80"/>
      <c r="CC59" s="80"/>
      <c r="CD59" s="80"/>
      <c r="CE59" s="102"/>
      <c r="CF59" s="102"/>
      <c r="CG59" s="102"/>
      <c r="CH59" s="102"/>
      <c r="CI59" s="102"/>
      <c r="CJ59" s="102"/>
    </row>
    <row r="60" spans="1:88" ht="15.75" customHeight="1" x14ac:dyDescent="0.25">
      <c r="A60" s="146"/>
      <c r="B60" s="110"/>
      <c r="C60" s="118"/>
      <c r="D60" s="114"/>
      <c r="E60" s="106"/>
      <c r="F60" s="95"/>
      <c r="G60" s="95"/>
      <c r="H60" s="91"/>
      <c r="I60" s="106"/>
      <c r="J60" s="95"/>
      <c r="K60" s="91"/>
      <c r="L60" s="110"/>
      <c r="M60" s="110"/>
      <c r="N60" s="110"/>
      <c r="O60" s="110"/>
      <c r="P60" s="110"/>
      <c r="Q60" s="110"/>
      <c r="R60" s="110"/>
      <c r="S60" s="110"/>
      <c r="T60" s="110"/>
      <c r="U60" s="110"/>
      <c r="V60" s="110"/>
      <c r="W60" s="110"/>
      <c r="X60" s="110"/>
      <c r="Y60" s="110"/>
      <c r="Z60" s="110"/>
      <c r="AA60" s="110"/>
      <c r="AB60" s="110"/>
      <c r="AC60" s="110"/>
      <c r="AD60" s="110"/>
      <c r="AE60" s="95"/>
      <c r="AF60" s="110"/>
      <c r="AG60" s="95"/>
      <c r="AH60" s="95" t="str">
        <f>+IF(OR(AF60=1,AF60&lt;=5),"Moderado",IF(OR(AF60=6,AF60&lt;=11),"Mayor","Catastrófico"))</f>
        <v>Moderado</v>
      </c>
      <c r="AI60" s="112"/>
      <c r="AJ60" s="95"/>
      <c r="AK60" s="91"/>
      <c r="AL60" s="91"/>
      <c r="AM60" s="106"/>
      <c r="AN60" s="106"/>
      <c r="AO60" s="29" t="str">
        <f t="shared" si="0"/>
        <v/>
      </c>
      <c r="AP60" s="106"/>
      <c r="AQ60" s="29" t="str">
        <f t="shared" si="1"/>
        <v/>
      </c>
      <c r="AR60" s="106"/>
      <c r="AS60" s="29" t="str">
        <f t="shared" si="2"/>
        <v/>
      </c>
      <c r="AT60" s="106"/>
      <c r="AU60" s="29" t="str">
        <f t="shared" si="3"/>
        <v/>
      </c>
      <c r="AV60" s="106"/>
      <c r="AW60" s="29" t="str">
        <f t="shared" si="4"/>
        <v/>
      </c>
      <c r="AX60" s="106"/>
      <c r="AY60" s="29" t="str">
        <f t="shared" si="5"/>
        <v/>
      </c>
      <c r="AZ60" s="106"/>
      <c r="BA60" s="29" t="str">
        <f t="shared" si="6"/>
        <v/>
      </c>
      <c r="BB60" s="128"/>
      <c r="BC60" s="128"/>
      <c r="BD60" s="106"/>
      <c r="BE60" s="128"/>
      <c r="BF60" s="128"/>
      <c r="BG60" s="128"/>
      <c r="BH60" s="95"/>
      <c r="BI60" s="100"/>
      <c r="BJ60" s="101"/>
      <c r="BK60" s="101"/>
      <c r="BL60" s="100"/>
      <c r="BM60" s="100"/>
      <c r="BN60" s="95"/>
      <c r="BO60" s="95"/>
      <c r="BP60" s="80"/>
      <c r="BQ60" s="80"/>
      <c r="BR60" s="80"/>
      <c r="BS60" s="80"/>
      <c r="BT60" s="80"/>
      <c r="BU60" s="80"/>
      <c r="BV60" s="80"/>
      <c r="BW60" s="80"/>
      <c r="BX60" s="80"/>
      <c r="BY60" s="80"/>
      <c r="BZ60" s="80"/>
      <c r="CA60" s="80"/>
      <c r="CB60" s="80"/>
      <c r="CC60" s="80"/>
      <c r="CD60" s="80"/>
      <c r="CE60" s="102"/>
      <c r="CF60" s="102"/>
      <c r="CG60" s="102"/>
      <c r="CH60" s="102"/>
      <c r="CI60" s="102"/>
      <c r="CJ60" s="102"/>
    </row>
    <row r="61" spans="1:88" ht="160.5" customHeight="1" x14ac:dyDescent="0.25">
      <c r="A61" s="146" t="s">
        <v>181</v>
      </c>
      <c r="B61" s="110" t="s">
        <v>182</v>
      </c>
      <c r="C61" s="118" t="s">
        <v>183</v>
      </c>
      <c r="D61" s="114" t="str">
        <f>+'Riesgo Corrupción'!C12</f>
        <v>Posibilidad de afectación reputacional por proferir decisiones disciplinarias contrarias a derecho en beneficio del sujeto procesal o de un interés particular</v>
      </c>
      <c r="E61" s="104" t="s">
        <v>8</v>
      </c>
      <c r="F61" s="95" t="s">
        <v>174</v>
      </c>
      <c r="G61" s="95" t="s">
        <v>136</v>
      </c>
      <c r="H61" s="23" t="s">
        <v>184</v>
      </c>
      <c r="I61" s="30" t="s">
        <v>138</v>
      </c>
      <c r="J61" s="95" t="s">
        <v>161</v>
      </c>
      <c r="K61" s="84" t="s">
        <v>185</v>
      </c>
      <c r="L61" s="110" t="s">
        <v>141</v>
      </c>
      <c r="M61" s="110" t="s">
        <v>141</v>
      </c>
      <c r="N61" s="110" t="s">
        <v>141</v>
      </c>
      <c r="O61" s="110" t="s">
        <v>141</v>
      </c>
      <c r="P61" s="110" t="s">
        <v>141</v>
      </c>
      <c r="Q61" s="110" t="s">
        <v>142</v>
      </c>
      <c r="R61" s="110" t="s">
        <v>142</v>
      </c>
      <c r="S61" s="110" t="s">
        <v>142</v>
      </c>
      <c r="T61" s="110" t="s">
        <v>141</v>
      </c>
      <c r="U61" s="110" t="s">
        <v>141</v>
      </c>
      <c r="V61" s="110" t="s">
        <v>141</v>
      </c>
      <c r="W61" s="110" t="s">
        <v>141</v>
      </c>
      <c r="X61" s="110" t="s">
        <v>141</v>
      </c>
      <c r="Y61" s="110" t="s">
        <v>141</v>
      </c>
      <c r="Z61" s="110" t="s">
        <v>141</v>
      </c>
      <c r="AA61" s="110" t="s">
        <v>142</v>
      </c>
      <c r="AB61" s="110" t="s">
        <v>141</v>
      </c>
      <c r="AC61" s="110" t="s">
        <v>142</v>
      </c>
      <c r="AD61" s="110" t="s">
        <v>142</v>
      </c>
      <c r="AE61" s="95">
        <f>COUNTIF(L61:AD66, "SI")</f>
        <v>13</v>
      </c>
      <c r="AF61" s="110" t="s">
        <v>163</v>
      </c>
      <c r="AG61" s="95">
        <f>+VLOOKUP(AF61,[6]Listados!$K$8:$L$12,2,0)</f>
        <v>3</v>
      </c>
      <c r="AH61" s="95" t="str">
        <f>+IF(OR(AE61=1,AE61&lt;=5),"Moderado",IF(OR(AE61=6,AE61&lt;=11),"Mayor","Catastrófico"))</f>
        <v>Catastrófico</v>
      </c>
      <c r="AI61" s="112" t="e">
        <f>+VLOOKUP(AH61,[6]Listados!K43:L47,2,0)</f>
        <v>#N/A</v>
      </c>
      <c r="AJ61" s="95" t="str">
        <f>IF(AND(AF61&lt;&gt;"",AH61&lt;&gt;""),VLOOKUP(AF61&amp;AH61,Listados!$M$3:$N$27,2,FALSE),"")</f>
        <v>Extremo</v>
      </c>
      <c r="AK61" s="90"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61" s="90" t="s">
        <v>184</v>
      </c>
      <c r="AM61" s="104" t="s">
        <v>144</v>
      </c>
      <c r="AN61" s="104" t="s">
        <v>141</v>
      </c>
      <c r="AO61" s="29">
        <f>+IF(AN61="si",15,"")</f>
        <v>15</v>
      </c>
      <c r="AP61" s="104" t="s">
        <v>141</v>
      </c>
      <c r="AQ61" s="29">
        <f>+IF(AP61="si",15,"")</f>
        <v>15</v>
      </c>
      <c r="AR61" s="104" t="s">
        <v>141</v>
      </c>
      <c r="AS61" s="29">
        <f t="shared" si="2"/>
        <v>15</v>
      </c>
      <c r="AT61" s="104" t="s">
        <v>145</v>
      </c>
      <c r="AU61" s="29">
        <f t="shared" si="3"/>
        <v>15</v>
      </c>
      <c r="AV61" s="104" t="s">
        <v>141</v>
      </c>
      <c r="AW61" s="29">
        <f>+IF(AV61="si",15,"")</f>
        <v>15</v>
      </c>
      <c r="AX61" s="104" t="s">
        <v>141</v>
      </c>
      <c r="AY61" s="29">
        <f t="shared" si="5"/>
        <v>15</v>
      </c>
      <c r="AZ61" s="104" t="s">
        <v>146</v>
      </c>
      <c r="BA61" s="29">
        <f t="shared" si="6"/>
        <v>10</v>
      </c>
      <c r="BB61" s="126">
        <f t="shared" si="7"/>
        <v>100</v>
      </c>
      <c r="BC61" s="126" t="str">
        <f t="shared" si="8"/>
        <v>Fuerte</v>
      </c>
      <c r="BD61" s="104" t="s">
        <v>147</v>
      </c>
      <c r="BE61" s="126" t="str">
        <f t="shared" si="9"/>
        <v>Fuerte</v>
      </c>
      <c r="BF61" s="126" t="str">
        <f t="shared" si="10"/>
        <v>Fuerte</v>
      </c>
      <c r="BG61" s="126">
        <f t="shared" si="11"/>
        <v>100</v>
      </c>
      <c r="BH61" s="95">
        <f>AVERAGE(BG61:BG66)</f>
        <v>100</v>
      </c>
      <c r="BI61" s="100" t="str">
        <f>IF(BH61&lt;=50, "Débil", IF(BH61&lt;=99,"Moderado","Fuerte"))</f>
        <v>Fuerte</v>
      </c>
      <c r="BJ61" s="101">
        <f>+IF(BI61="Fuerte",2,IF(BI61="Moderado",1,0))</f>
        <v>2</v>
      </c>
      <c r="BK61" s="101">
        <f>+AG61-BJ61</f>
        <v>1</v>
      </c>
      <c r="BL61" s="100" t="str">
        <f>+VLOOKUP(BK61,Listados!$J$18:$K$24,2,TRUE)</f>
        <v>Rara Vez</v>
      </c>
      <c r="BM61" s="100" t="str">
        <f>IF(ISBLANK(AH61),"",AH61)</f>
        <v>Catastrófico</v>
      </c>
      <c r="BN61" s="95" t="str">
        <f>IF(AND(BL61&lt;&gt;"",BM61&lt;&gt;""),VLOOKUP(BL61&amp;BM61,Listados!$M$3:$N$27,2,FALSE),"")</f>
        <v>Extremo</v>
      </c>
      <c r="BO61" s="95" t="s">
        <v>186</v>
      </c>
      <c r="BP61" s="80"/>
      <c r="BQ61" s="80"/>
      <c r="BR61" s="80"/>
      <c r="BS61" s="80"/>
      <c r="BT61" s="80"/>
      <c r="BU61" s="80"/>
      <c r="BV61" s="80"/>
      <c r="BW61" s="80"/>
      <c r="BX61" s="80"/>
      <c r="BY61" s="80"/>
      <c r="BZ61" s="80"/>
      <c r="CA61" s="80"/>
      <c r="CB61" s="80"/>
      <c r="CC61" s="80"/>
      <c r="CD61" s="80"/>
      <c r="CE61" s="93" t="s">
        <v>187</v>
      </c>
      <c r="CF61" s="93" t="s">
        <v>188</v>
      </c>
      <c r="CG61" s="94" t="s">
        <v>189</v>
      </c>
      <c r="CH61" s="94" t="s">
        <v>190</v>
      </c>
      <c r="CI61" s="102" t="s">
        <v>191</v>
      </c>
      <c r="CJ61" s="102" t="s">
        <v>192</v>
      </c>
    </row>
    <row r="62" spans="1:88" ht="125.25" customHeight="1" x14ac:dyDescent="0.25">
      <c r="A62" s="146"/>
      <c r="B62" s="110"/>
      <c r="C62" s="118"/>
      <c r="D62" s="114"/>
      <c r="E62" s="105"/>
      <c r="F62" s="95"/>
      <c r="G62" s="95"/>
      <c r="H62" s="23" t="s">
        <v>193</v>
      </c>
      <c r="I62" s="30" t="s">
        <v>138</v>
      </c>
      <c r="J62" s="95"/>
      <c r="K62" s="84" t="s">
        <v>194</v>
      </c>
      <c r="L62" s="110"/>
      <c r="M62" s="110"/>
      <c r="N62" s="110"/>
      <c r="O62" s="110"/>
      <c r="P62" s="110"/>
      <c r="Q62" s="110"/>
      <c r="R62" s="110"/>
      <c r="S62" s="110"/>
      <c r="T62" s="110"/>
      <c r="U62" s="110"/>
      <c r="V62" s="110"/>
      <c r="W62" s="110"/>
      <c r="X62" s="110"/>
      <c r="Y62" s="110"/>
      <c r="Z62" s="110"/>
      <c r="AA62" s="110"/>
      <c r="AB62" s="110"/>
      <c r="AC62" s="110"/>
      <c r="AD62" s="110"/>
      <c r="AE62" s="95"/>
      <c r="AF62" s="110"/>
      <c r="AG62" s="95"/>
      <c r="AH62" s="95" t="str">
        <f>+IF(OR(AF62=1,AF62&lt;=5),"Moderado",IF(OR(AF62=6,AF62&lt;=11),"Mayor","Catastrófico"))</f>
        <v>Moderado</v>
      </c>
      <c r="AI62" s="112"/>
      <c r="AJ62" s="95"/>
      <c r="AK62" s="92"/>
      <c r="AL62" s="92"/>
      <c r="AM62" s="105"/>
      <c r="AN62" s="105"/>
      <c r="AO62" s="29" t="str">
        <f t="shared" si="0"/>
        <v/>
      </c>
      <c r="AP62" s="105"/>
      <c r="AQ62" s="29" t="str">
        <f t="shared" si="1"/>
        <v/>
      </c>
      <c r="AR62" s="105"/>
      <c r="AS62" s="29" t="str">
        <f t="shared" si="2"/>
        <v/>
      </c>
      <c r="AT62" s="105"/>
      <c r="AU62" s="29" t="str">
        <f t="shared" si="3"/>
        <v/>
      </c>
      <c r="AV62" s="105"/>
      <c r="AW62" s="29" t="str">
        <f t="shared" si="4"/>
        <v/>
      </c>
      <c r="AX62" s="105"/>
      <c r="AY62" s="29" t="str">
        <f t="shared" si="5"/>
        <v/>
      </c>
      <c r="AZ62" s="105"/>
      <c r="BA62" s="29" t="str">
        <f t="shared" si="6"/>
        <v/>
      </c>
      <c r="BB62" s="127"/>
      <c r="BC62" s="127"/>
      <c r="BD62" s="105"/>
      <c r="BE62" s="127"/>
      <c r="BF62" s="127"/>
      <c r="BG62" s="127"/>
      <c r="BH62" s="95"/>
      <c r="BI62" s="100"/>
      <c r="BJ62" s="101"/>
      <c r="BK62" s="101"/>
      <c r="BL62" s="100"/>
      <c r="BM62" s="100"/>
      <c r="BN62" s="95"/>
      <c r="BO62" s="95"/>
      <c r="BP62" s="80"/>
      <c r="BQ62" s="80"/>
      <c r="BR62" s="80"/>
      <c r="BS62" s="80"/>
      <c r="BT62" s="80"/>
      <c r="BU62" s="80"/>
      <c r="BV62" s="80"/>
      <c r="BW62" s="80"/>
      <c r="BX62" s="80"/>
      <c r="BY62" s="80"/>
      <c r="BZ62" s="80"/>
      <c r="CA62" s="80"/>
      <c r="CB62" s="80"/>
      <c r="CC62" s="80"/>
      <c r="CD62" s="80"/>
      <c r="CE62" s="93"/>
      <c r="CF62" s="93"/>
      <c r="CG62" s="95"/>
      <c r="CH62" s="95"/>
      <c r="CI62" s="102"/>
      <c r="CJ62" s="102"/>
    </row>
    <row r="63" spans="1:88" ht="110.25" customHeight="1" x14ac:dyDescent="0.25">
      <c r="A63" s="146"/>
      <c r="B63" s="110"/>
      <c r="C63" s="118"/>
      <c r="D63" s="114"/>
      <c r="E63" s="105"/>
      <c r="F63" s="95"/>
      <c r="G63" s="95"/>
      <c r="H63" s="23" t="s">
        <v>195</v>
      </c>
      <c r="I63" s="30" t="s">
        <v>138</v>
      </c>
      <c r="J63" s="95"/>
      <c r="K63" s="90" t="s">
        <v>196</v>
      </c>
      <c r="L63" s="110"/>
      <c r="M63" s="110"/>
      <c r="N63" s="110"/>
      <c r="O63" s="110"/>
      <c r="P63" s="110"/>
      <c r="Q63" s="110"/>
      <c r="R63" s="110"/>
      <c r="S63" s="110"/>
      <c r="T63" s="110"/>
      <c r="U63" s="110"/>
      <c r="V63" s="110"/>
      <c r="W63" s="110"/>
      <c r="X63" s="110"/>
      <c r="Y63" s="110"/>
      <c r="Z63" s="110"/>
      <c r="AA63" s="110"/>
      <c r="AB63" s="110"/>
      <c r="AC63" s="110"/>
      <c r="AD63" s="110"/>
      <c r="AE63" s="95"/>
      <c r="AF63" s="110"/>
      <c r="AG63" s="95"/>
      <c r="AH63" s="95" t="str">
        <f>+IF(OR(AF63=1,AF63&lt;=5),"Moderado",IF(OR(AF63=6,AF63&lt;=11),"Mayor","Catastrófico"))</f>
        <v>Moderado</v>
      </c>
      <c r="AI63" s="112"/>
      <c r="AJ63" s="95"/>
      <c r="AK63" s="92"/>
      <c r="AL63" s="92"/>
      <c r="AM63" s="105"/>
      <c r="AN63" s="105"/>
      <c r="AO63" s="29" t="str">
        <f t="shared" si="0"/>
        <v/>
      </c>
      <c r="AP63" s="105"/>
      <c r="AQ63" s="29" t="str">
        <f t="shared" si="1"/>
        <v/>
      </c>
      <c r="AR63" s="105"/>
      <c r="AS63" s="29" t="str">
        <f t="shared" si="2"/>
        <v/>
      </c>
      <c r="AT63" s="105"/>
      <c r="AU63" s="29" t="str">
        <f t="shared" si="3"/>
        <v/>
      </c>
      <c r="AV63" s="105"/>
      <c r="AW63" s="29" t="str">
        <f t="shared" si="4"/>
        <v/>
      </c>
      <c r="AX63" s="105"/>
      <c r="AY63" s="29" t="str">
        <f t="shared" si="5"/>
        <v/>
      </c>
      <c r="AZ63" s="105"/>
      <c r="BA63" s="29" t="str">
        <f t="shared" si="6"/>
        <v/>
      </c>
      <c r="BB63" s="127"/>
      <c r="BC63" s="127"/>
      <c r="BD63" s="105"/>
      <c r="BE63" s="127"/>
      <c r="BF63" s="127"/>
      <c r="BG63" s="127"/>
      <c r="BH63" s="95"/>
      <c r="BI63" s="100"/>
      <c r="BJ63" s="101"/>
      <c r="BK63" s="101"/>
      <c r="BL63" s="100"/>
      <c r="BM63" s="100"/>
      <c r="BN63" s="95"/>
      <c r="BO63" s="95"/>
      <c r="BP63" s="80"/>
      <c r="BQ63" s="80"/>
      <c r="BR63" s="80"/>
      <c r="BS63" s="80"/>
      <c r="BT63" s="80"/>
      <c r="BU63" s="80"/>
      <c r="BV63" s="80"/>
      <c r="BW63" s="80"/>
      <c r="BX63" s="80"/>
      <c r="BY63" s="80"/>
      <c r="BZ63" s="80"/>
      <c r="CA63" s="80"/>
      <c r="CB63" s="80"/>
      <c r="CC63" s="80"/>
      <c r="CD63" s="80"/>
      <c r="CE63" s="126" t="s">
        <v>197</v>
      </c>
      <c r="CF63" s="126" t="s">
        <v>188</v>
      </c>
      <c r="CG63" s="131" t="s">
        <v>189</v>
      </c>
      <c r="CH63" s="131" t="s">
        <v>198</v>
      </c>
      <c r="CI63" s="102" t="s">
        <v>199</v>
      </c>
      <c r="CJ63" s="102" t="s">
        <v>192</v>
      </c>
    </row>
    <row r="64" spans="1:88" ht="92.25" customHeight="1" x14ac:dyDescent="0.25">
      <c r="A64" s="146"/>
      <c r="B64" s="110"/>
      <c r="C64" s="118"/>
      <c r="D64" s="114"/>
      <c r="E64" s="105"/>
      <c r="F64" s="95"/>
      <c r="G64" s="95"/>
      <c r="H64" s="90" t="s">
        <v>200</v>
      </c>
      <c r="I64" s="110" t="s">
        <v>138</v>
      </c>
      <c r="J64" s="95"/>
      <c r="K64" s="92"/>
      <c r="L64" s="110"/>
      <c r="M64" s="110"/>
      <c r="N64" s="110"/>
      <c r="O64" s="110"/>
      <c r="P64" s="110"/>
      <c r="Q64" s="110"/>
      <c r="R64" s="110"/>
      <c r="S64" s="110"/>
      <c r="T64" s="110"/>
      <c r="U64" s="110"/>
      <c r="V64" s="110"/>
      <c r="W64" s="110"/>
      <c r="X64" s="110"/>
      <c r="Y64" s="110"/>
      <c r="Z64" s="110"/>
      <c r="AA64" s="110"/>
      <c r="AB64" s="110"/>
      <c r="AC64" s="110"/>
      <c r="AD64" s="110"/>
      <c r="AE64" s="95"/>
      <c r="AF64" s="110"/>
      <c r="AG64" s="95"/>
      <c r="AH64" s="95" t="str">
        <f>+IF(OR(AF64=1,AF64&lt;=5),"Moderado",IF(OR(AF64=6,AF64&lt;=11),"Mayor","Catastrófico"))</f>
        <v>Moderado</v>
      </c>
      <c r="AI64" s="112"/>
      <c r="AJ64" s="95"/>
      <c r="AK64" s="92"/>
      <c r="AL64" s="92"/>
      <c r="AM64" s="105"/>
      <c r="AN64" s="105"/>
      <c r="AO64" s="29" t="str">
        <f t="shared" si="0"/>
        <v/>
      </c>
      <c r="AP64" s="105"/>
      <c r="AQ64" s="29" t="str">
        <f t="shared" si="1"/>
        <v/>
      </c>
      <c r="AR64" s="105"/>
      <c r="AS64" s="29" t="str">
        <f t="shared" si="2"/>
        <v/>
      </c>
      <c r="AT64" s="105"/>
      <c r="AU64" s="29" t="str">
        <f t="shared" si="3"/>
        <v/>
      </c>
      <c r="AV64" s="105"/>
      <c r="AW64" s="29" t="str">
        <f t="shared" si="4"/>
        <v/>
      </c>
      <c r="AX64" s="105"/>
      <c r="AY64" s="29" t="str">
        <f t="shared" si="5"/>
        <v/>
      </c>
      <c r="AZ64" s="105"/>
      <c r="BA64" s="29" t="str">
        <f t="shared" si="6"/>
        <v/>
      </c>
      <c r="BB64" s="127"/>
      <c r="BC64" s="127"/>
      <c r="BD64" s="105"/>
      <c r="BE64" s="127"/>
      <c r="BF64" s="127"/>
      <c r="BG64" s="127"/>
      <c r="BH64" s="95"/>
      <c r="BI64" s="100"/>
      <c r="BJ64" s="101"/>
      <c r="BK64" s="101"/>
      <c r="BL64" s="100"/>
      <c r="BM64" s="100"/>
      <c r="BN64" s="95"/>
      <c r="BO64" s="95"/>
      <c r="BP64" s="80"/>
      <c r="BQ64" s="80"/>
      <c r="BR64" s="80"/>
      <c r="BS64" s="80"/>
      <c r="BT64" s="80"/>
      <c r="BU64" s="80"/>
      <c r="BV64" s="80"/>
      <c r="BW64" s="80"/>
      <c r="BX64" s="80"/>
      <c r="BY64" s="80"/>
      <c r="BZ64" s="80"/>
      <c r="CA64" s="80"/>
      <c r="CB64" s="80"/>
      <c r="CC64" s="80"/>
      <c r="CD64" s="80"/>
      <c r="CE64" s="127"/>
      <c r="CF64" s="127"/>
      <c r="CG64" s="132"/>
      <c r="CH64" s="132"/>
      <c r="CI64" s="102"/>
      <c r="CJ64" s="102"/>
    </row>
    <row r="65" spans="1:88" ht="103.5" customHeight="1" x14ac:dyDescent="0.25">
      <c r="A65" s="146"/>
      <c r="B65" s="110"/>
      <c r="C65" s="118"/>
      <c r="D65" s="114"/>
      <c r="E65" s="105"/>
      <c r="F65" s="95"/>
      <c r="G65" s="95"/>
      <c r="H65" s="92"/>
      <c r="I65" s="110"/>
      <c r="J65" s="95"/>
      <c r="K65" s="92"/>
      <c r="L65" s="110"/>
      <c r="M65" s="110"/>
      <c r="N65" s="110"/>
      <c r="O65" s="110"/>
      <c r="P65" s="110"/>
      <c r="Q65" s="110"/>
      <c r="R65" s="110"/>
      <c r="S65" s="110"/>
      <c r="T65" s="110"/>
      <c r="U65" s="110"/>
      <c r="V65" s="110"/>
      <c r="W65" s="110"/>
      <c r="X65" s="110"/>
      <c r="Y65" s="110"/>
      <c r="Z65" s="110"/>
      <c r="AA65" s="110"/>
      <c r="AB65" s="110"/>
      <c r="AC65" s="110"/>
      <c r="AD65" s="110"/>
      <c r="AE65" s="95"/>
      <c r="AF65" s="110"/>
      <c r="AG65" s="95"/>
      <c r="AH65" s="95" t="str">
        <f>+IF(OR(AF65=1,AF65&lt;=5),"Moderado",IF(OR(AF65=6,AF65&lt;=11),"Mayor","Catastrófico"))</f>
        <v>Moderado</v>
      </c>
      <c r="AI65" s="112"/>
      <c r="AJ65" s="95"/>
      <c r="AK65" s="92"/>
      <c r="AL65" s="92"/>
      <c r="AM65" s="105"/>
      <c r="AN65" s="105"/>
      <c r="AO65" s="29" t="str">
        <f t="shared" si="0"/>
        <v/>
      </c>
      <c r="AP65" s="105"/>
      <c r="AQ65" s="29" t="str">
        <f t="shared" si="1"/>
        <v/>
      </c>
      <c r="AR65" s="105"/>
      <c r="AS65" s="29" t="str">
        <f t="shared" si="2"/>
        <v/>
      </c>
      <c r="AT65" s="105"/>
      <c r="AU65" s="29" t="str">
        <f t="shared" si="3"/>
        <v/>
      </c>
      <c r="AV65" s="105"/>
      <c r="AW65" s="29" t="str">
        <f t="shared" si="4"/>
        <v/>
      </c>
      <c r="AX65" s="105"/>
      <c r="AY65" s="29" t="str">
        <f t="shared" si="5"/>
        <v/>
      </c>
      <c r="AZ65" s="105"/>
      <c r="BA65" s="29" t="str">
        <f t="shared" si="6"/>
        <v/>
      </c>
      <c r="BB65" s="127"/>
      <c r="BC65" s="127"/>
      <c r="BD65" s="105"/>
      <c r="BE65" s="127"/>
      <c r="BF65" s="127"/>
      <c r="BG65" s="127"/>
      <c r="BH65" s="95"/>
      <c r="BI65" s="100"/>
      <c r="BJ65" s="101"/>
      <c r="BK65" s="101"/>
      <c r="BL65" s="100"/>
      <c r="BM65" s="100"/>
      <c r="BN65" s="95"/>
      <c r="BO65" s="95"/>
      <c r="BP65" s="80"/>
      <c r="BQ65" s="80"/>
      <c r="BR65" s="80"/>
      <c r="BS65" s="80"/>
      <c r="BT65" s="80"/>
      <c r="BU65" s="80"/>
      <c r="BV65" s="80"/>
      <c r="BW65" s="80"/>
      <c r="BX65" s="80"/>
      <c r="BY65" s="80"/>
      <c r="BZ65" s="80"/>
      <c r="CA65" s="80"/>
      <c r="CB65" s="80"/>
      <c r="CC65" s="80"/>
      <c r="CD65" s="80"/>
      <c r="CE65" s="127"/>
      <c r="CF65" s="127"/>
      <c r="CG65" s="132"/>
      <c r="CH65" s="132"/>
      <c r="CI65" s="102"/>
      <c r="CJ65" s="102"/>
    </row>
    <row r="66" spans="1:88" ht="84.75" customHeight="1" x14ac:dyDescent="0.25">
      <c r="A66" s="146"/>
      <c r="B66" s="110"/>
      <c r="C66" s="118"/>
      <c r="D66" s="114"/>
      <c r="E66" s="106"/>
      <c r="F66" s="95"/>
      <c r="G66" s="95"/>
      <c r="H66" s="91"/>
      <c r="I66" s="110"/>
      <c r="J66" s="95"/>
      <c r="K66" s="91"/>
      <c r="L66" s="110"/>
      <c r="M66" s="110"/>
      <c r="N66" s="110"/>
      <c r="O66" s="110"/>
      <c r="P66" s="110"/>
      <c r="Q66" s="110"/>
      <c r="R66" s="110"/>
      <c r="S66" s="110"/>
      <c r="T66" s="110"/>
      <c r="U66" s="110"/>
      <c r="V66" s="110"/>
      <c r="W66" s="110"/>
      <c r="X66" s="110"/>
      <c r="Y66" s="110"/>
      <c r="Z66" s="110"/>
      <c r="AA66" s="110"/>
      <c r="AB66" s="110"/>
      <c r="AC66" s="110"/>
      <c r="AD66" s="110"/>
      <c r="AE66" s="95"/>
      <c r="AF66" s="110"/>
      <c r="AG66" s="95"/>
      <c r="AH66" s="95" t="str">
        <f>+IF(OR(AF66=1,AF66&lt;=5),"Moderado",IF(OR(AF66=6,AF66&lt;=11),"Mayor","Catastrófico"))</f>
        <v>Moderado</v>
      </c>
      <c r="AI66" s="112"/>
      <c r="AJ66" s="95"/>
      <c r="AK66" s="91"/>
      <c r="AL66" s="91"/>
      <c r="AM66" s="106"/>
      <c r="AN66" s="106"/>
      <c r="AO66" s="29" t="str">
        <f t="shared" si="0"/>
        <v/>
      </c>
      <c r="AP66" s="106"/>
      <c r="AQ66" s="29" t="str">
        <f t="shared" si="1"/>
        <v/>
      </c>
      <c r="AR66" s="106"/>
      <c r="AS66" s="29" t="str">
        <f t="shared" si="2"/>
        <v/>
      </c>
      <c r="AT66" s="106"/>
      <c r="AU66" s="29" t="str">
        <f t="shared" si="3"/>
        <v/>
      </c>
      <c r="AV66" s="106"/>
      <c r="AW66" s="29" t="str">
        <f t="shared" si="4"/>
        <v/>
      </c>
      <c r="AX66" s="106"/>
      <c r="AY66" s="29" t="str">
        <f t="shared" si="5"/>
        <v/>
      </c>
      <c r="AZ66" s="106"/>
      <c r="BA66" s="29" t="str">
        <f t="shared" si="6"/>
        <v/>
      </c>
      <c r="BB66" s="128"/>
      <c r="BC66" s="128"/>
      <c r="BD66" s="106"/>
      <c r="BE66" s="128"/>
      <c r="BF66" s="128"/>
      <c r="BG66" s="128"/>
      <c r="BH66" s="95"/>
      <c r="BI66" s="100"/>
      <c r="BJ66" s="101"/>
      <c r="BK66" s="101"/>
      <c r="BL66" s="100"/>
      <c r="BM66" s="100"/>
      <c r="BN66" s="95"/>
      <c r="BO66" s="95"/>
      <c r="BP66" s="80"/>
      <c r="BQ66" s="80"/>
      <c r="BR66" s="80"/>
      <c r="BS66" s="80"/>
      <c r="BT66" s="80"/>
      <c r="BU66" s="80"/>
      <c r="BV66" s="80"/>
      <c r="BW66" s="80"/>
      <c r="BX66" s="80"/>
      <c r="BY66" s="80"/>
      <c r="BZ66" s="80"/>
      <c r="CA66" s="80"/>
      <c r="CB66" s="80"/>
      <c r="CC66" s="80"/>
      <c r="CD66" s="80"/>
      <c r="CE66" s="128"/>
      <c r="CF66" s="128"/>
      <c r="CG66" s="133"/>
      <c r="CH66" s="133"/>
      <c r="CI66" s="102"/>
      <c r="CJ66" s="102"/>
    </row>
    <row r="67" spans="1:88" ht="85.5" customHeight="1" x14ac:dyDescent="0.25">
      <c r="A67" s="146" t="s">
        <v>201</v>
      </c>
      <c r="B67" s="110" t="s">
        <v>202</v>
      </c>
      <c r="C67" s="118" t="s">
        <v>203</v>
      </c>
      <c r="D67" s="114" t="str">
        <f>+'Riesgo Corrupción'!C13</f>
        <v>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v>
      </c>
      <c r="E67" s="104" t="s">
        <v>8</v>
      </c>
      <c r="F67" s="95" t="s">
        <v>174</v>
      </c>
      <c r="G67" s="95" t="s">
        <v>136</v>
      </c>
      <c r="H67" s="150" t="s">
        <v>204</v>
      </c>
      <c r="I67" s="104" t="s">
        <v>138</v>
      </c>
      <c r="J67" s="95" t="s">
        <v>154</v>
      </c>
      <c r="K67" s="84" t="s">
        <v>205</v>
      </c>
      <c r="L67" s="110" t="s">
        <v>142</v>
      </c>
      <c r="M67" s="110" t="s">
        <v>141</v>
      </c>
      <c r="N67" s="110" t="s">
        <v>142</v>
      </c>
      <c r="O67" s="110" t="s">
        <v>142</v>
      </c>
      <c r="P67" s="110" t="s">
        <v>141</v>
      </c>
      <c r="Q67" s="110" t="s">
        <v>142</v>
      </c>
      <c r="R67" s="110" t="s">
        <v>142</v>
      </c>
      <c r="S67" s="110" t="s">
        <v>142</v>
      </c>
      <c r="T67" s="110" t="s">
        <v>142</v>
      </c>
      <c r="U67" s="110" t="s">
        <v>141</v>
      </c>
      <c r="V67" s="110" t="s">
        <v>141</v>
      </c>
      <c r="W67" s="110" t="s">
        <v>141</v>
      </c>
      <c r="X67" s="110" t="s">
        <v>141</v>
      </c>
      <c r="Y67" s="110" t="s">
        <v>141</v>
      </c>
      <c r="Z67" s="110" t="s">
        <v>142</v>
      </c>
      <c r="AA67" s="110" t="s">
        <v>142</v>
      </c>
      <c r="AB67" s="110" t="s">
        <v>142</v>
      </c>
      <c r="AC67" s="110" t="s">
        <v>142</v>
      </c>
      <c r="AD67" s="110" t="s">
        <v>142</v>
      </c>
      <c r="AE67" s="95">
        <f>COUNTIF(L67:AD72, "SI")</f>
        <v>7</v>
      </c>
      <c r="AF67" s="110" t="s">
        <v>178</v>
      </c>
      <c r="AG67" s="95">
        <f>+VLOOKUP(AF67,[6]Listados!$K$8:$L$12,2,0)</f>
        <v>2</v>
      </c>
      <c r="AH67" s="95" t="str">
        <f>+IF(OR(AE67=1,AE67&lt;=5),"Moderado",IF(OR(AE67=6,AE67&lt;=11),"Mayor","Catastrófico"))</f>
        <v>Mayor</v>
      </c>
      <c r="AI67" s="112" t="e">
        <f>+VLOOKUP(AH67,[6]Listados!K49:L53,2,0)</f>
        <v>#N/A</v>
      </c>
      <c r="AJ67" s="95" t="str">
        <f>IF(AND(AF67&lt;&gt;"",AH67&lt;&gt;""),VLOOKUP(AF67&amp;AH67,Listados!$M$3:$N$27,2,FALSE),"")</f>
        <v>Alto</v>
      </c>
      <c r="AK67" s="90" t="str">
        <f>+'Descripción del Control '!B$8</f>
        <v>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v>
      </c>
      <c r="AL67" s="90" t="s">
        <v>206</v>
      </c>
      <c r="AM67" s="104" t="s">
        <v>144</v>
      </c>
      <c r="AN67" s="104" t="s">
        <v>141</v>
      </c>
      <c r="AO67" s="29">
        <f>+IF(AN67="si",15,"")</f>
        <v>15</v>
      </c>
      <c r="AP67" s="104" t="s">
        <v>141</v>
      </c>
      <c r="AQ67" s="29">
        <f>+IF(AP67="si",15,"")</f>
        <v>15</v>
      </c>
      <c r="AR67" s="104" t="s">
        <v>141</v>
      </c>
      <c r="AS67" s="29">
        <f t="shared" si="2"/>
        <v>15</v>
      </c>
      <c r="AT67" s="104" t="s">
        <v>145</v>
      </c>
      <c r="AU67" s="29">
        <f t="shared" si="3"/>
        <v>15</v>
      </c>
      <c r="AV67" s="104" t="s">
        <v>141</v>
      </c>
      <c r="AW67" s="29">
        <f>+IF(AV67="si",15,"")</f>
        <v>15</v>
      </c>
      <c r="AX67" s="104" t="s">
        <v>141</v>
      </c>
      <c r="AY67" s="29">
        <f t="shared" si="5"/>
        <v>15</v>
      </c>
      <c r="AZ67" s="104" t="s">
        <v>146</v>
      </c>
      <c r="BA67" s="29">
        <f t="shared" si="6"/>
        <v>10</v>
      </c>
      <c r="BB67" s="126">
        <f t="shared" si="7"/>
        <v>100</v>
      </c>
      <c r="BC67" s="126" t="str">
        <f t="shared" si="8"/>
        <v>Fuerte</v>
      </c>
      <c r="BD67" s="104" t="s">
        <v>147</v>
      </c>
      <c r="BE67" s="126" t="str">
        <f t="shared" si="9"/>
        <v>Fuerte</v>
      </c>
      <c r="BF67" s="126" t="str">
        <f t="shared" si="10"/>
        <v>Fuerte</v>
      </c>
      <c r="BG67" s="126">
        <f t="shared" si="11"/>
        <v>100</v>
      </c>
      <c r="BH67" s="95">
        <f>AVERAGE(BG67:BG72)</f>
        <v>100</v>
      </c>
      <c r="BI67" s="100" t="str">
        <f>IF(BH67&lt;=50, "Débil", IF(BH67&lt;=99,"Moderado","Fuerte"))</f>
        <v>Fuerte</v>
      </c>
      <c r="BJ67" s="101">
        <f>+IF(BI67="Fuerte",2,IF(BI67="Moderado",1,0))</f>
        <v>2</v>
      </c>
      <c r="BK67" s="101">
        <f>+AG67-BJ67</f>
        <v>0</v>
      </c>
      <c r="BL67" s="100" t="str">
        <f>+VLOOKUP(BK67,Listados!$J$18:$K$24,2,TRUE)</f>
        <v>Rara Vez</v>
      </c>
      <c r="BM67" s="100" t="str">
        <f>IF(ISBLANK(AH67),"",AH67)</f>
        <v>Mayor</v>
      </c>
      <c r="BN67" s="95" t="str">
        <f>IF(AND(BL67&lt;&gt;"",BM67&lt;&gt;""),VLOOKUP(BL67&amp;BM67,Listados!$M$3:$N$27,2,FALSE),"")</f>
        <v>Alto</v>
      </c>
      <c r="BO67" s="95" t="str">
        <f>+VLOOKUP(BN67,Listados!$P$3:$Q$6,2,FALSE)</f>
        <v>Reducir el riesgo</v>
      </c>
      <c r="BP67" s="80"/>
      <c r="BQ67" s="80"/>
      <c r="BR67" s="80"/>
      <c r="BS67" s="80"/>
      <c r="BT67" s="80"/>
      <c r="BU67" s="80"/>
      <c r="BV67" s="80"/>
      <c r="BW67" s="80"/>
      <c r="BX67" s="80"/>
      <c r="BY67" s="80"/>
      <c r="BZ67" s="80"/>
      <c r="CA67" s="80"/>
      <c r="CB67" s="80"/>
      <c r="CC67" s="80"/>
      <c r="CD67" s="80"/>
      <c r="CE67" s="95" t="s">
        <v>8</v>
      </c>
      <c r="CF67" s="95" t="s">
        <v>8</v>
      </c>
      <c r="CG67" s="94" t="s">
        <v>8</v>
      </c>
      <c r="CH67" s="130" t="s">
        <v>8</v>
      </c>
      <c r="CI67" s="94" t="s">
        <v>8</v>
      </c>
      <c r="CJ67" s="102" t="s">
        <v>8</v>
      </c>
    </row>
    <row r="68" spans="1:88" ht="37.5" customHeight="1" x14ac:dyDescent="0.25">
      <c r="A68" s="146"/>
      <c r="B68" s="110"/>
      <c r="C68" s="118"/>
      <c r="D68" s="114"/>
      <c r="E68" s="105"/>
      <c r="F68" s="95"/>
      <c r="G68" s="95"/>
      <c r="H68" s="151"/>
      <c r="I68" s="105"/>
      <c r="J68" s="95"/>
      <c r="K68" s="23" t="s">
        <v>207</v>
      </c>
      <c r="L68" s="110"/>
      <c r="M68" s="110"/>
      <c r="N68" s="110"/>
      <c r="O68" s="110"/>
      <c r="P68" s="110"/>
      <c r="Q68" s="110"/>
      <c r="R68" s="110"/>
      <c r="S68" s="110"/>
      <c r="T68" s="110"/>
      <c r="U68" s="110"/>
      <c r="V68" s="110"/>
      <c r="W68" s="110"/>
      <c r="X68" s="110"/>
      <c r="Y68" s="110"/>
      <c r="Z68" s="110"/>
      <c r="AA68" s="110"/>
      <c r="AB68" s="110"/>
      <c r="AC68" s="110"/>
      <c r="AD68" s="110"/>
      <c r="AE68" s="95"/>
      <c r="AF68" s="110"/>
      <c r="AG68" s="95"/>
      <c r="AH68" s="95" t="str">
        <f>+IF(OR(AF68=1,AF68&lt;=5),"Moderado",IF(OR(AF68=6,AF68&lt;=11),"Mayor","Catastrófico"))</f>
        <v>Moderado</v>
      </c>
      <c r="AI68" s="112"/>
      <c r="AJ68" s="95"/>
      <c r="AK68" s="92"/>
      <c r="AL68" s="92"/>
      <c r="AM68" s="105"/>
      <c r="AN68" s="105"/>
      <c r="AO68" s="29" t="str">
        <f t="shared" si="0"/>
        <v/>
      </c>
      <c r="AP68" s="105"/>
      <c r="AQ68" s="29" t="str">
        <f t="shared" si="1"/>
        <v/>
      </c>
      <c r="AR68" s="105"/>
      <c r="AS68" s="29" t="str">
        <f t="shared" si="2"/>
        <v/>
      </c>
      <c r="AT68" s="105"/>
      <c r="AU68" s="29" t="str">
        <f t="shared" si="3"/>
        <v/>
      </c>
      <c r="AV68" s="105"/>
      <c r="AW68" s="29" t="str">
        <f t="shared" si="4"/>
        <v/>
      </c>
      <c r="AX68" s="105"/>
      <c r="AY68" s="29" t="str">
        <f t="shared" si="5"/>
        <v/>
      </c>
      <c r="AZ68" s="105"/>
      <c r="BA68" s="29" t="str">
        <f t="shared" si="6"/>
        <v/>
      </c>
      <c r="BB68" s="127"/>
      <c r="BC68" s="127"/>
      <c r="BD68" s="105"/>
      <c r="BE68" s="127"/>
      <c r="BF68" s="127"/>
      <c r="BG68" s="127"/>
      <c r="BH68" s="95"/>
      <c r="BI68" s="100"/>
      <c r="BJ68" s="101"/>
      <c r="BK68" s="101"/>
      <c r="BL68" s="100"/>
      <c r="BM68" s="100"/>
      <c r="BN68" s="95"/>
      <c r="BO68" s="95"/>
      <c r="BP68" s="80"/>
      <c r="BQ68" s="80"/>
      <c r="BR68" s="80"/>
      <c r="BS68" s="80"/>
      <c r="BT68" s="80"/>
      <c r="BU68" s="80"/>
      <c r="BV68" s="80"/>
      <c r="BW68" s="80"/>
      <c r="BX68" s="80"/>
      <c r="BY68" s="80"/>
      <c r="BZ68" s="80"/>
      <c r="CA68" s="80"/>
      <c r="CB68" s="80"/>
      <c r="CC68" s="80"/>
      <c r="CD68" s="80"/>
      <c r="CE68" s="95"/>
      <c r="CF68" s="95"/>
      <c r="CG68" s="95"/>
      <c r="CH68" s="130"/>
      <c r="CI68" s="94"/>
      <c r="CJ68" s="102"/>
    </row>
    <row r="69" spans="1:88" ht="29.25" customHeight="1" x14ac:dyDescent="0.25">
      <c r="A69" s="146"/>
      <c r="B69" s="110"/>
      <c r="C69" s="118"/>
      <c r="D69" s="114"/>
      <c r="E69" s="105"/>
      <c r="F69" s="95"/>
      <c r="G69" s="95"/>
      <c r="H69" s="151"/>
      <c r="I69" s="105"/>
      <c r="J69" s="95"/>
      <c r="K69" s="23" t="s">
        <v>208</v>
      </c>
      <c r="L69" s="110"/>
      <c r="M69" s="110"/>
      <c r="N69" s="110"/>
      <c r="O69" s="110"/>
      <c r="P69" s="110"/>
      <c r="Q69" s="110"/>
      <c r="R69" s="110"/>
      <c r="S69" s="110"/>
      <c r="T69" s="110"/>
      <c r="U69" s="110"/>
      <c r="V69" s="110"/>
      <c r="W69" s="110"/>
      <c r="X69" s="110"/>
      <c r="Y69" s="110"/>
      <c r="Z69" s="110"/>
      <c r="AA69" s="110"/>
      <c r="AB69" s="110"/>
      <c r="AC69" s="110"/>
      <c r="AD69" s="110"/>
      <c r="AE69" s="95"/>
      <c r="AF69" s="110"/>
      <c r="AG69" s="95"/>
      <c r="AH69" s="95" t="str">
        <f>+IF(OR(AF69=1,AF69&lt;=5),"Moderado",IF(OR(AF69=6,AF69&lt;=11),"Mayor","Catastrófico"))</f>
        <v>Moderado</v>
      </c>
      <c r="AI69" s="112"/>
      <c r="AJ69" s="95"/>
      <c r="AK69" s="92"/>
      <c r="AL69" s="92"/>
      <c r="AM69" s="105"/>
      <c r="AN69" s="105"/>
      <c r="AO69" s="29" t="str">
        <f t="shared" si="0"/>
        <v/>
      </c>
      <c r="AP69" s="105"/>
      <c r="AQ69" s="29" t="str">
        <f t="shared" si="1"/>
        <v/>
      </c>
      <c r="AR69" s="105"/>
      <c r="AS69" s="29" t="str">
        <f t="shared" si="2"/>
        <v/>
      </c>
      <c r="AT69" s="105"/>
      <c r="AU69" s="29" t="str">
        <f t="shared" si="3"/>
        <v/>
      </c>
      <c r="AV69" s="105"/>
      <c r="AW69" s="29" t="str">
        <f t="shared" si="4"/>
        <v/>
      </c>
      <c r="AX69" s="105"/>
      <c r="AY69" s="29" t="str">
        <f t="shared" si="5"/>
        <v/>
      </c>
      <c r="AZ69" s="105"/>
      <c r="BA69" s="29" t="str">
        <f t="shared" si="6"/>
        <v/>
      </c>
      <c r="BB69" s="127"/>
      <c r="BC69" s="127"/>
      <c r="BD69" s="105"/>
      <c r="BE69" s="127"/>
      <c r="BF69" s="127"/>
      <c r="BG69" s="127"/>
      <c r="BH69" s="95"/>
      <c r="BI69" s="100"/>
      <c r="BJ69" s="101"/>
      <c r="BK69" s="101"/>
      <c r="BL69" s="100"/>
      <c r="BM69" s="100"/>
      <c r="BN69" s="95"/>
      <c r="BO69" s="95"/>
      <c r="BP69" s="80"/>
      <c r="BQ69" s="80"/>
      <c r="BR69" s="80"/>
      <c r="BS69" s="80"/>
      <c r="BT69" s="80"/>
      <c r="BU69" s="80"/>
      <c r="BV69" s="80"/>
      <c r="BW69" s="80"/>
      <c r="BX69" s="80"/>
      <c r="BY69" s="80"/>
      <c r="BZ69" s="80"/>
      <c r="CA69" s="80"/>
      <c r="CB69" s="80"/>
      <c r="CC69" s="80"/>
      <c r="CD69" s="80"/>
      <c r="CE69" s="95"/>
      <c r="CF69" s="95"/>
      <c r="CG69" s="95"/>
      <c r="CH69" s="130"/>
      <c r="CI69" s="94"/>
      <c r="CJ69" s="102"/>
    </row>
    <row r="70" spans="1:88" ht="14.25" customHeight="1" x14ac:dyDescent="0.25">
      <c r="A70" s="146"/>
      <c r="B70" s="110"/>
      <c r="C70" s="118"/>
      <c r="D70" s="114"/>
      <c r="E70" s="105"/>
      <c r="F70" s="95"/>
      <c r="G70" s="95"/>
      <c r="H70" s="151"/>
      <c r="I70" s="105"/>
      <c r="J70" s="95"/>
      <c r="K70" s="90" t="s">
        <v>209</v>
      </c>
      <c r="L70" s="110"/>
      <c r="M70" s="110"/>
      <c r="N70" s="110"/>
      <c r="O70" s="110"/>
      <c r="P70" s="110"/>
      <c r="Q70" s="110"/>
      <c r="R70" s="110"/>
      <c r="S70" s="110"/>
      <c r="T70" s="110"/>
      <c r="U70" s="110"/>
      <c r="V70" s="110"/>
      <c r="W70" s="110"/>
      <c r="X70" s="110"/>
      <c r="Y70" s="110"/>
      <c r="Z70" s="110"/>
      <c r="AA70" s="110"/>
      <c r="AB70" s="110"/>
      <c r="AC70" s="110"/>
      <c r="AD70" s="110"/>
      <c r="AE70" s="95"/>
      <c r="AF70" s="110"/>
      <c r="AG70" s="95"/>
      <c r="AH70" s="95" t="str">
        <f>+IF(OR(AF70=1,AF70&lt;=5),"Moderado",IF(OR(AF70=6,AF70&lt;=11),"Mayor","Catastrófico"))</f>
        <v>Moderado</v>
      </c>
      <c r="AI70" s="112"/>
      <c r="AJ70" s="95"/>
      <c r="AK70" s="92"/>
      <c r="AL70" s="92"/>
      <c r="AM70" s="105"/>
      <c r="AN70" s="105"/>
      <c r="AO70" s="29" t="str">
        <f t="shared" si="0"/>
        <v/>
      </c>
      <c r="AP70" s="105"/>
      <c r="AQ70" s="29" t="str">
        <f t="shared" si="1"/>
        <v/>
      </c>
      <c r="AR70" s="105"/>
      <c r="AS70" s="29" t="str">
        <f t="shared" si="2"/>
        <v/>
      </c>
      <c r="AT70" s="105"/>
      <c r="AU70" s="29" t="str">
        <f t="shared" si="3"/>
        <v/>
      </c>
      <c r="AV70" s="105"/>
      <c r="AW70" s="29" t="str">
        <f t="shared" si="4"/>
        <v/>
      </c>
      <c r="AX70" s="105"/>
      <c r="AY70" s="29" t="str">
        <f t="shared" si="5"/>
        <v/>
      </c>
      <c r="AZ70" s="105"/>
      <c r="BA70" s="29" t="str">
        <f t="shared" si="6"/>
        <v/>
      </c>
      <c r="BB70" s="127"/>
      <c r="BC70" s="127"/>
      <c r="BD70" s="105"/>
      <c r="BE70" s="127"/>
      <c r="BF70" s="127"/>
      <c r="BG70" s="127"/>
      <c r="BH70" s="95"/>
      <c r="BI70" s="100"/>
      <c r="BJ70" s="101"/>
      <c r="BK70" s="101"/>
      <c r="BL70" s="100"/>
      <c r="BM70" s="100"/>
      <c r="BN70" s="95"/>
      <c r="BO70" s="95"/>
      <c r="BP70" s="80"/>
      <c r="BQ70" s="80"/>
      <c r="BR70" s="80"/>
      <c r="BS70" s="80"/>
      <c r="BT70" s="80"/>
      <c r="BU70" s="80"/>
      <c r="BV70" s="80"/>
      <c r="BW70" s="80"/>
      <c r="BX70" s="80"/>
      <c r="BY70" s="80"/>
      <c r="BZ70" s="80"/>
      <c r="CA70" s="80"/>
      <c r="CB70" s="80"/>
      <c r="CC70" s="80"/>
      <c r="CD70" s="80"/>
      <c r="CE70" s="95"/>
      <c r="CF70" s="95"/>
      <c r="CG70" s="95"/>
      <c r="CH70" s="130"/>
      <c r="CI70" s="94"/>
      <c r="CJ70" s="102"/>
    </row>
    <row r="71" spans="1:88" ht="29.25" customHeight="1" x14ac:dyDescent="0.25">
      <c r="A71" s="146"/>
      <c r="B71" s="110"/>
      <c r="C71" s="118"/>
      <c r="D71" s="114"/>
      <c r="E71" s="105"/>
      <c r="F71" s="95"/>
      <c r="G71" s="95"/>
      <c r="H71" s="151"/>
      <c r="I71" s="105"/>
      <c r="J71" s="95"/>
      <c r="K71" s="92"/>
      <c r="L71" s="110"/>
      <c r="M71" s="110"/>
      <c r="N71" s="110"/>
      <c r="O71" s="110"/>
      <c r="P71" s="110"/>
      <c r="Q71" s="110"/>
      <c r="R71" s="110"/>
      <c r="S71" s="110"/>
      <c r="T71" s="110"/>
      <c r="U71" s="110"/>
      <c r="V71" s="110"/>
      <c r="W71" s="110"/>
      <c r="X71" s="110"/>
      <c r="Y71" s="110"/>
      <c r="Z71" s="110"/>
      <c r="AA71" s="110"/>
      <c r="AB71" s="110"/>
      <c r="AC71" s="110"/>
      <c r="AD71" s="110"/>
      <c r="AE71" s="95"/>
      <c r="AF71" s="110"/>
      <c r="AG71" s="95"/>
      <c r="AH71" s="95" t="str">
        <f>+IF(OR(AF71=1,AF71&lt;=5),"Moderado",IF(OR(AF71=6,AF71&lt;=11),"Mayor","Catastrófico"))</f>
        <v>Moderado</v>
      </c>
      <c r="AI71" s="112"/>
      <c r="AJ71" s="95"/>
      <c r="AK71" s="92"/>
      <c r="AL71" s="92"/>
      <c r="AM71" s="105"/>
      <c r="AN71" s="105"/>
      <c r="AO71" s="29" t="str">
        <f t="shared" si="0"/>
        <v/>
      </c>
      <c r="AP71" s="105"/>
      <c r="AQ71" s="29" t="str">
        <f t="shared" si="1"/>
        <v/>
      </c>
      <c r="AR71" s="105"/>
      <c r="AS71" s="29" t="str">
        <f t="shared" si="2"/>
        <v/>
      </c>
      <c r="AT71" s="105"/>
      <c r="AU71" s="29" t="str">
        <f t="shared" si="3"/>
        <v/>
      </c>
      <c r="AV71" s="105"/>
      <c r="AW71" s="29" t="str">
        <f t="shared" si="4"/>
        <v/>
      </c>
      <c r="AX71" s="105"/>
      <c r="AY71" s="29" t="str">
        <f t="shared" si="5"/>
        <v/>
      </c>
      <c r="AZ71" s="105"/>
      <c r="BA71" s="29" t="str">
        <f t="shared" si="6"/>
        <v/>
      </c>
      <c r="BB71" s="127"/>
      <c r="BC71" s="127"/>
      <c r="BD71" s="105"/>
      <c r="BE71" s="127"/>
      <c r="BF71" s="127"/>
      <c r="BG71" s="127"/>
      <c r="BH71" s="95"/>
      <c r="BI71" s="100"/>
      <c r="BJ71" s="101"/>
      <c r="BK71" s="101"/>
      <c r="BL71" s="100"/>
      <c r="BM71" s="100"/>
      <c r="BN71" s="95"/>
      <c r="BO71" s="95"/>
      <c r="BP71" s="80"/>
      <c r="BQ71" s="80"/>
      <c r="BR71" s="80"/>
      <c r="BS71" s="80"/>
      <c r="BT71" s="80"/>
      <c r="BU71" s="80"/>
      <c r="BV71" s="80"/>
      <c r="BW71" s="80"/>
      <c r="BX71" s="80"/>
      <c r="BY71" s="80"/>
      <c r="BZ71" s="80"/>
      <c r="CA71" s="80"/>
      <c r="CB71" s="80"/>
      <c r="CC71" s="80"/>
      <c r="CD71" s="80"/>
      <c r="CE71" s="95"/>
      <c r="CF71" s="95"/>
      <c r="CG71" s="95"/>
      <c r="CH71" s="130"/>
      <c r="CI71" s="94"/>
      <c r="CJ71" s="102"/>
    </row>
    <row r="72" spans="1:88" ht="15.75" customHeight="1" x14ac:dyDescent="0.25">
      <c r="A72" s="146"/>
      <c r="B72" s="110"/>
      <c r="C72" s="118"/>
      <c r="D72" s="114"/>
      <c r="E72" s="106"/>
      <c r="F72" s="95"/>
      <c r="G72" s="95"/>
      <c r="H72" s="152"/>
      <c r="I72" s="106"/>
      <c r="J72" s="95"/>
      <c r="K72" s="91"/>
      <c r="L72" s="110"/>
      <c r="M72" s="110"/>
      <c r="N72" s="110"/>
      <c r="O72" s="110"/>
      <c r="P72" s="110"/>
      <c r="Q72" s="110"/>
      <c r="R72" s="110"/>
      <c r="S72" s="110"/>
      <c r="T72" s="110"/>
      <c r="U72" s="110"/>
      <c r="V72" s="110"/>
      <c r="W72" s="110"/>
      <c r="X72" s="110"/>
      <c r="Y72" s="110"/>
      <c r="Z72" s="110"/>
      <c r="AA72" s="110"/>
      <c r="AB72" s="110"/>
      <c r="AC72" s="110"/>
      <c r="AD72" s="110"/>
      <c r="AE72" s="95"/>
      <c r="AF72" s="110"/>
      <c r="AG72" s="95"/>
      <c r="AH72" s="95" t="str">
        <f>+IF(OR(AF72=1,AF72&lt;=5),"Moderado",IF(OR(AF72=6,AF72&lt;=11),"Mayor","Catastrófico"))</f>
        <v>Moderado</v>
      </c>
      <c r="AI72" s="112"/>
      <c r="AJ72" s="95"/>
      <c r="AK72" s="91"/>
      <c r="AL72" s="91"/>
      <c r="AM72" s="106"/>
      <c r="AN72" s="106"/>
      <c r="AO72" s="29" t="str">
        <f t="shared" si="0"/>
        <v/>
      </c>
      <c r="AP72" s="106"/>
      <c r="AQ72" s="29" t="str">
        <f t="shared" si="1"/>
        <v/>
      </c>
      <c r="AR72" s="106"/>
      <c r="AS72" s="29" t="str">
        <f t="shared" si="2"/>
        <v/>
      </c>
      <c r="AT72" s="106"/>
      <c r="AU72" s="29" t="str">
        <f t="shared" si="3"/>
        <v/>
      </c>
      <c r="AV72" s="106"/>
      <c r="AW72" s="29" t="str">
        <f t="shared" si="4"/>
        <v/>
      </c>
      <c r="AX72" s="106"/>
      <c r="AY72" s="29" t="str">
        <f t="shared" si="5"/>
        <v/>
      </c>
      <c r="AZ72" s="106"/>
      <c r="BA72" s="29" t="str">
        <f t="shared" si="6"/>
        <v/>
      </c>
      <c r="BB72" s="128"/>
      <c r="BC72" s="128"/>
      <c r="BD72" s="106"/>
      <c r="BE72" s="128"/>
      <c r="BF72" s="128"/>
      <c r="BG72" s="128"/>
      <c r="BH72" s="95"/>
      <c r="BI72" s="100"/>
      <c r="BJ72" s="101"/>
      <c r="BK72" s="101"/>
      <c r="BL72" s="100"/>
      <c r="BM72" s="100"/>
      <c r="BN72" s="95"/>
      <c r="BO72" s="95"/>
      <c r="BP72" s="80"/>
      <c r="BQ72" s="80"/>
      <c r="BR72" s="80"/>
      <c r="BS72" s="80"/>
      <c r="BT72" s="80"/>
      <c r="BU72" s="80"/>
      <c r="BV72" s="80"/>
      <c r="BW72" s="80"/>
      <c r="BX72" s="80"/>
      <c r="BY72" s="80"/>
      <c r="BZ72" s="80"/>
      <c r="CA72" s="80"/>
      <c r="CB72" s="80"/>
      <c r="CC72" s="80"/>
      <c r="CD72" s="80"/>
      <c r="CE72" s="95"/>
      <c r="CF72" s="95"/>
      <c r="CG72" s="95"/>
      <c r="CH72" s="130"/>
      <c r="CI72" s="94"/>
      <c r="CJ72" s="102"/>
    </row>
    <row r="73" spans="1:88" ht="117.75" customHeight="1" x14ac:dyDescent="0.25">
      <c r="A73" s="146" t="s">
        <v>210</v>
      </c>
      <c r="B73" s="110" t="s">
        <v>151</v>
      </c>
      <c r="C73" s="118" t="s">
        <v>152</v>
      </c>
      <c r="D73" s="114" t="str">
        <f>+'Riesgo Corrupción'!C14</f>
        <v xml:space="preserve">Posibilidad de riesgo económico al efectuar pagos, omitiendo el debido cumplimiento de requisitos, de manera intencional para beneficio propio o de un tercero. </v>
      </c>
      <c r="E73" s="104" t="s">
        <v>8</v>
      </c>
      <c r="F73" s="95" t="s">
        <v>135</v>
      </c>
      <c r="G73" s="95" t="s">
        <v>136</v>
      </c>
      <c r="H73" s="150" t="s">
        <v>211</v>
      </c>
      <c r="I73" s="104" t="s">
        <v>138</v>
      </c>
      <c r="J73" s="95" t="s">
        <v>154</v>
      </c>
      <c r="K73" s="90" t="s">
        <v>212</v>
      </c>
      <c r="L73" s="110" t="s">
        <v>141</v>
      </c>
      <c r="M73" s="110" t="s">
        <v>142</v>
      </c>
      <c r="N73" s="110" t="s">
        <v>142</v>
      </c>
      <c r="O73" s="110" t="s">
        <v>142</v>
      </c>
      <c r="P73" s="110" t="s">
        <v>141</v>
      </c>
      <c r="Q73" s="110" t="s">
        <v>141</v>
      </c>
      <c r="R73" s="110" t="s">
        <v>142</v>
      </c>
      <c r="S73" s="110" t="s">
        <v>142</v>
      </c>
      <c r="T73" s="110" t="s">
        <v>142</v>
      </c>
      <c r="U73" s="110" t="s">
        <v>141</v>
      </c>
      <c r="V73" s="110" t="s">
        <v>141</v>
      </c>
      <c r="W73" s="110" t="s">
        <v>141</v>
      </c>
      <c r="X73" s="110" t="s">
        <v>141</v>
      </c>
      <c r="Y73" s="110" t="s">
        <v>141</v>
      </c>
      <c r="Z73" s="110" t="s">
        <v>141</v>
      </c>
      <c r="AA73" s="110" t="s">
        <v>142</v>
      </c>
      <c r="AB73" s="110" t="s">
        <v>141</v>
      </c>
      <c r="AC73" s="110" t="s">
        <v>141</v>
      </c>
      <c r="AD73" s="110" t="s">
        <v>142</v>
      </c>
      <c r="AE73" s="95">
        <f>COUNTIF(L73:AD78, "SI")</f>
        <v>11</v>
      </c>
      <c r="AF73" s="110" t="s">
        <v>143</v>
      </c>
      <c r="AG73" s="95">
        <f>+VLOOKUP(AF73,[6]Listados!$K$8:$L$12,2,0)</f>
        <v>1</v>
      </c>
      <c r="AH73" s="95" t="str">
        <f>+IF(OR(AE73=1,AE73&lt;=5),"Moderado",IF(OR(AE73=6,AE73&lt;=11),"Mayor","Catastrófico"))</f>
        <v>Mayor</v>
      </c>
      <c r="AI73" s="112" t="e">
        <f>+VLOOKUP(AH73,[6]Listados!K55:L59,2,0)</f>
        <v>#N/A</v>
      </c>
      <c r="AJ73" s="95" t="str">
        <f>IF(AND(AF73&lt;&gt;"",AH73&lt;&gt;""),VLOOKUP(AF73&amp;AH73,Listados!$M$3:$N$27,2,FALSE),"")</f>
        <v>Alto</v>
      </c>
      <c r="AK73" s="90" t="str">
        <f>+'Descripción del Control '!B$9</f>
        <v>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v>
      </c>
      <c r="AL73" s="90" t="s">
        <v>211</v>
      </c>
      <c r="AM73" s="104" t="s">
        <v>144</v>
      </c>
      <c r="AN73" s="104" t="s">
        <v>141</v>
      </c>
      <c r="AO73" s="29">
        <f>+IF(AN73="si",15,"")</f>
        <v>15</v>
      </c>
      <c r="AP73" s="104" t="s">
        <v>141</v>
      </c>
      <c r="AQ73" s="29">
        <f>+IF(AP73="si",15,"")</f>
        <v>15</v>
      </c>
      <c r="AR73" s="104" t="s">
        <v>141</v>
      </c>
      <c r="AS73" s="29">
        <f t="shared" si="2"/>
        <v>15</v>
      </c>
      <c r="AT73" s="104" t="s">
        <v>145</v>
      </c>
      <c r="AU73" s="29">
        <f t="shared" si="3"/>
        <v>15</v>
      </c>
      <c r="AV73" s="104" t="s">
        <v>141</v>
      </c>
      <c r="AW73" s="29">
        <f>+IF(AV73="si",15,"")</f>
        <v>15</v>
      </c>
      <c r="AX73" s="104" t="s">
        <v>141</v>
      </c>
      <c r="AY73" s="29">
        <f t="shared" si="5"/>
        <v>15</v>
      </c>
      <c r="AZ73" s="104" t="s">
        <v>146</v>
      </c>
      <c r="BA73" s="29">
        <f t="shared" si="6"/>
        <v>10</v>
      </c>
      <c r="BB73" s="126">
        <f t="shared" si="7"/>
        <v>100</v>
      </c>
      <c r="BC73" s="126" t="str">
        <f t="shared" si="8"/>
        <v>Fuerte</v>
      </c>
      <c r="BD73" s="104" t="s">
        <v>147</v>
      </c>
      <c r="BE73" s="126" t="str">
        <f t="shared" si="9"/>
        <v>Fuerte</v>
      </c>
      <c r="BF73" s="126" t="str">
        <f t="shared" si="10"/>
        <v>Fuerte</v>
      </c>
      <c r="BG73" s="126">
        <f t="shared" si="11"/>
        <v>100</v>
      </c>
      <c r="BH73" s="95">
        <f>AVERAGE(BG73:BG78)</f>
        <v>100</v>
      </c>
      <c r="BI73" s="100" t="str">
        <f>IF(BH73&lt;=50, "Débil", IF(BH73&lt;=99,"Moderado","Fuerte"))</f>
        <v>Fuerte</v>
      </c>
      <c r="BJ73" s="101">
        <f>+IF(BI73="Fuerte",2,IF(BI73="Moderado",1,0))</f>
        <v>2</v>
      </c>
      <c r="BK73" s="101">
        <f>+AG73-BJ73</f>
        <v>-1</v>
      </c>
      <c r="BL73" s="100" t="str">
        <f>+VLOOKUP(BK73,Listados!$J$18:$K$24,2,TRUE)</f>
        <v>Rara Vez</v>
      </c>
      <c r="BM73" s="100" t="str">
        <f>IF(ISBLANK(AH73),"",AH73)</f>
        <v>Mayor</v>
      </c>
      <c r="BN73" s="95" t="str">
        <f>IF(AND(BL73&lt;&gt;"",BM73&lt;&gt;""),VLOOKUP(BL73&amp;BM73,Listados!$M$3:$N$27,2,FALSE),"")</f>
        <v>Alto</v>
      </c>
      <c r="BO73" s="95" t="str">
        <f>+VLOOKUP(BN73,Listados!$P$3:$Q$6,2,FALSE)</f>
        <v>Reducir el riesgo</v>
      </c>
      <c r="BP73" s="80"/>
      <c r="BQ73" s="80"/>
      <c r="BR73" s="80"/>
      <c r="BS73" s="80"/>
      <c r="BT73" s="80"/>
      <c r="BU73" s="80"/>
      <c r="BV73" s="80"/>
      <c r="BW73" s="80"/>
      <c r="BX73" s="80"/>
      <c r="BY73" s="80"/>
      <c r="BZ73" s="80"/>
      <c r="CA73" s="80"/>
      <c r="CB73" s="80"/>
      <c r="CC73" s="80"/>
      <c r="CD73" s="80"/>
      <c r="CE73" s="102" t="s">
        <v>8</v>
      </c>
      <c r="CF73" s="102" t="s">
        <v>8</v>
      </c>
      <c r="CG73" s="102" t="s">
        <v>8</v>
      </c>
      <c r="CH73" s="102" t="s">
        <v>8</v>
      </c>
      <c r="CI73" s="102" t="s">
        <v>8</v>
      </c>
      <c r="CJ73" s="102" t="s">
        <v>8</v>
      </c>
    </row>
    <row r="74" spans="1:88" ht="121.5" customHeight="1" x14ac:dyDescent="0.25">
      <c r="A74" s="146"/>
      <c r="B74" s="110"/>
      <c r="C74" s="118"/>
      <c r="D74" s="114"/>
      <c r="E74" s="105"/>
      <c r="F74" s="95"/>
      <c r="G74" s="95"/>
      <c r="H74" s="151"/>
      <c r="I74" s="105"/>
      <c r="J74" s="95"/>
      <c r="K74" s="92"/>
      <c r="L74" s="110"/>
      <c r="M74" s="110"/>
      <c r="N74" s="110"/>
      <c r="O74" s="110"/>
      <c r="P74" s="110"/>
      <c r="Q74" s="110"/>
      <c r="R74" s="110"/>
      <c r="S74" s="110"/>
      <c r="T74" s="110"/>
      <c r="U74" s="110"/>
      <c r="V74" s="110"/>
      <c r="W74" s="110"/>
      <c r="X74" s="110"/>
      <c r="Y74" s="110"/>
      <c r="Z74" s="110"/>
      <c r="AA74" s="110"/>
      <c r="AB74" s="110"/>
      <c r="AC74" s="110"/>
      <c r="AD74" s="110"/>
      <c r="AE74" s="95"/>
      <c r="AF74" s="110"/>
      <c r="AG74" s="95"/>
      <c r="AH74" s="95" t="str">
        <f>+IF(OR(AF74=1,AF74&lt;=5),"Moderado",IF(OR(AF74=6,AF74&lt;=11),"Mayor","Catastrófico"))</f>
        <v>Moderado</v>
      </c>
      <c r="AI74" s="112"/>
      <c r="AJ74" s="95"/>
      <c r="AK74" s="92"/>
      <c r="AL74" s="92"/>
      <c r="AM74" s="105"/>
      <c r="AN74" s="105"/>
      <c r="AO74" s="29" t="str">
        <f>+IF(AN74="si",15,"")</f>
        <v/>
      </c>
      <c r="AP74" s="105"/>
      <c r="AQ74" s="29" t="str">
        <f>+IF(AP74="si",15,"")</f>
        <v/>
      </c>
      <c r="AR74" s="105"/>
      <c r="AS74" s="29" t="str">
        <f t="shared" si="2"/>
        <v/>
      </c>
      <c r="AT74" s="105"/>
      <c r="AU74" s="29" t="str">
        <f t="shared" si="3"/>
        <v/>
      </c>
      <c r="AV74" s="105"/>
      <c r="AW74" s="29" t="str">
        <f>+IF(AV74="si",15,"")</f>
        <v/>
      </c>
      <c r="AX74" s="105"/>
      <c r="AY74" s="29" t="str">
        <f t="shared" si="5"/>
        <v/>
      </c>
      <c r="AZ74" s="105"/>
      <c r="BA74" s="29" t="str">
        <f t="shared" si="6"/>
        <v/>
      </c>
      <c r="BB74" s="127"/>
      <c r="BC74" s="127"/>
      <c r="BD74" s="105"/>
      <c r="BE74" s="127"/>
      <c r="BF74" s="127"/>
      <c r="BG74" s="127"/>
      <c r="BH74" s="95"/>
      <c r="BI74" s="100"/>
      <c r="BJ74" s="101"/>
      <c r="BK74" s="101"/>
      <c r="BL74" s="100"/>
      <c r="BM74" s="100"/>
      <c r="BN74" s="95"/>
      <c r="BO74" s="95"/>
      <c r="BP74" s="80"/>
      <c r="BQ74" s="80"/>
      <c r="BR74" s="80"/>
      <c r="BS74" s="80"/>
      <c r="BT74" s="80"/>
      <c r="BU74" s="80"/>
      <c r="BV74" s="80"/>
      <c r="BW74" s="80"/>
      <c r="BX74" s="80"/>
      <c r="BY74" s="80"/>
      <c r="BZ74" s="80"/>
      <c r="CA74" s="80"/>
      <c r="CB74" s="80"/>
      <c r="CC74" s="80"/>
      <c r="CD74" s="80"/>
      <c r="CE74" s="102"/>
      <c r="CF74" s="102"/>
      <c r="CG74" s="102"/>
      <c r="CH74" s="102"/>
      <c r="CI74" s="102"/>
      <c r="CJ74" s="102"/>
    </row>
    <row r="75" spans="1:88" ht="4.5" customHeight="1" x14ac:dyDescent="0.25">
      <c r="A75" s="146"/>
      <c r="B75" s="110"/>
      <c r="C75" s="118"/>
      <c r="D75" s="114"/>
      <c r="E75" s="105"/>
      <c r="F75" s="95"/>
      <c r="G75" s="95"/>
      <c r="H75" s="151"/>
      <c r="I75" s="105"/>
      <c r="J75" s="95"/>
      <c r="K75" s="92"/>
      <c r="L75" s="110"/>
      <c r="M75" s="110"/>
      <c r="N75" s="110"/>
      <c r="O75" s="110"/>
      <c r="P75" s="110"/>
      <c r="Q75" s="110"/>
      <c r="R75" s="110"/>
      <c r="S75" s="110"/>
      <c r="T75" s="110"/>
      <c r="U75" s="110"/>
      <c r="V75" s="110"/>
      <c r="W75" s="110"/>
      <c r="X75" s="110"/>
      <c r="Y75" s="110"/>
      <c r="Z75" s="110"/>
      <c r="AA75" s="110"/>
      <c r="AB75" s="110"/>
      <c r="AC75" s="110"/>
      <c r="AD75" s="110"/>
      <c r="AE75" s="95"/>
      <c r="AF75" s="110"/>
      <c r="AG75" s="95"/>
      <c r="AH75" s="95" t="str">
        <f>+IF(OR(AF75=1,AF75&lt;=5),"Moderado",IF(OR(AF75=6,AF75&lt;=11),"Mayor","Catastrófico"))</f>
        <v>Moderado</v>
      </c>
      <c r="AI75" s="112"/>
      <c r="AJ75" s="95"/>
      <c r="AK75" s="92"/>
      <c r="AL75" s="92"/>
      <c r="AM75" s="105"/>
      <c r="AN75" s="105"/>
      <c r="AO75" s="29" t="str">
        <f t="shared" si="0"/>
        <v/>
      </c>
      <c r="AP75" s="105"/>
      <c r="AQ75" s="29" t="str">
        <f t="shared" si="1"/>
        <v/>
      </c>
      <c r="AR75" s="105"/>
      <c r="AS75" s="29" t="str">
        <f t="shared" si="2"/>
        <v/>
      </c>
      <c r="AT75" s="105"/>
      <c r="AU75" s="29" t="str">
        <f t="shared" si="3"/>
        <v/>
      </c>
      <c r="AV75" s="105"/>
      <c r="AW75" s="29" t="str">
        <f t="shared" si="4"/>
        <v/>
      </c>
      <c r="AX75" s="105"/>
      <c r="AY75" s="29" t="str">
        <f t="shared" si="5"/>
        <v/>
      </c>
      <c r="AZ75" s="105"/>
      <c r="BA75" s="29" t="str">
        <f t="shared" si="6"/>
        <v/>
      </c>
      <c r="BB75" s="127"/>
      <c r="BC75" s="127"/>
      <c r="BD75" s="105"/>
      <c r="BE75" s="127"/>
      <c r="BF75" s="127"/>
      <c r="BG75" s="127"/>
      <c r="BH75" s="95"/>
      <c r="BI75" s="100"/>
      <c r="BJ75" s="101"/>
      <c r="BK75" s="101"/>
      <c r="BL75" s="100"/>
      <c r="BM75" s="100"/>
      <c r="BN75" s="95"/>
      <c r="BO75" s="95"/>
      <c r="BP75" s="80"/>
      <c r="BQ75" s="80"/>
      <c r="BR75" s="80"/>
      <c r="BS75" s="80"/>
      <c r="BT75" s="80"/>
      <c r="BU75" s="80"/>
      <c r="BV75" s="80"/>
      <c r="BW75" s="80"/>
      <c r="BX75" s="80"/>
      <c r="BY75" s="80"/>
      <c r="BZ75" s="80"/>
      <c r="CA75" s="80"/>
      <c r="CB75" s="80"/>
      <c r="CC75" s="80"/>
      <c r="CD75" s="80"/>
      <c r="CE75" s="102"/>
      <c r="CF75" s="102"/>
      <c r="CG75" s="102"/>
      <c r="CH75" s="102"/>
      <c r="CI75" s="102"/>
      <c r="CJ75" s="102"/>
    </row>
    <row r="76" spans="1:88" ht="33.75" customHeight="1" x14ac:dyDescent="0.25">
      <c r="A76" s="146"/>
      <c r="B76" s="110"/>
      <c r="C76" s="118"/>
      <c r="D76" s="114"/>
      <c r="E76" s="105"/>
      <c r="F76" s="95"/>
      <c r="G76" s="95"/>
      <c r="H76" s="151"/>
      <c r="I76" s="105"/>
      <c r="J76" s="95"/>
      <c r="K76" s="92"/>
      <c r="L76" s="110"/>
      <c r="M76" s="110"/>
      <c r="N76" s="110"/>
      <c r="O76" s="110"/>
      <c r="P76" s="110"/>
      <c r="Q76" s="110"/>
      <c r="R76" s="110"/>
      <c r="S76" s="110"/>
      <c r="T76" s="110"/>
      <c r="U76" s="110"/>
      <c r="V76" s="110"/>
      <c r="W76" s="110"/>
      <c r="X76" s="110"/>
      <c r="Y76" s="110"/>
      <c r="Z76" s="110"/>
      <c r="AA76" s="110"/>
      <c r="AB76" s="110"/>
      <c r="AC76" s="110"/>
      <c r="AD76" s="110"/>
      <c r="AE76" s="95"/>
      <c r="AF76" s="110"/>
      <c r="AG76" s="95"/>
      <c r="AH76" s="95" t="str">
        <f>+IF(OR(AF76=1,AF76&lt;=5),"Moderado",IF(OR(AF76=6,AF76&lt;=11),"Mayor","Catastrófico"))</f>
        <v>Moderado</v>
      </c>
      <c r="AI76" s="112"/>
      <c r="AJ76" s="95"/>
      <c r="AK76" s="92"/>
      <c r="AL76" s="92"/>
      <c r="AM76" s="105"/>
      <c r="AN76" s="105"/>
      <c r="AO76" s="29" t="str">
        <f t="shared" si="0"/>
        <v/>
      </c>
      <c r="AP76" s="105"/>
      <c r="AQ76" s="29" t="str">
        <f t="shared" si="1"/>
        <v/>
      </c>
      <c r="AR76" s="105"/>
      <c r="AS76" s="29" t="str">
        <f t="shared" si="2"/>
        <v/>
      </c>
      <c r="AT76" s="105"/>
      <c r="AU76" s="29" t="str">
        <f t="shared" si="3"/>
        <v/>
      </c>
      <c r="AV76" s="105"/>
      <c r="AW76" s="29" t="str">
        <f t="shared" si="4"/>
        <v/>
      </c>
      <c r="AX76" s="105"/>
      <c r="AY76" s="29" t="str">
        <f t="shared" si="5"/>
        <v/>
      </c>
      <c r="AZ76" s="105"/>
      <c r="BA76" s="29" t="str">
        <f t="shared" si="6"/>
        <v/>
      </c>
      <c r="BB76" s="127"/>
      <c r="BC76" s="127"/>
      <c r="BD76" s="105"/>
      <c r="BE76" s="127"/>
      <c r="BF76" s="127"/>
      <c r="BG76" s="127"/>
      <c r="BH76" s="95"/>
      <c r="BI76" s="100"/>
      <c r="BJ76" s="101"/>
      <c r="BK76" s="101"/>
      <c r="BL76" s="100"/>
      <c r="BM76" s="100"/>
      <c r="BN76" s="95"/>
      <c r="BO76" s="95"/>
      <c r="BP76" s="80"/>
      <c r="BQ76" s="80"/>
      <c r="BR76" s="80"/>
      <c r="BS76" s="80"/>
      <c r="BT76" s="80"/>
      <c r="BU76" s="80"/>
      <c r="BV76" s="80"/>
      <c r="BW76" s="80"/>
      <c r="BX76" s="80"/>
      <c r="BY76" s="80"/>
      <c r="BZ76" s="80"/>
      <c r="CA76" s="80"/>
      <c r="CB76" s="80"/>
      <c r="CC76" s="80"/>
      <c r="CD76" s="80"/>
      <c r="CE76" s="102"/>
      <c r="CF76" s="102"/>
      <c r="CG76" s="102"/>
      <c r="CH76" s="102"/>
      <c r="CI76" s="102"/>
      <c r="CJ76" s="102"/>
    </row>
    <row r="77" spans="1:88" ht="33.75" customHeight="1" x14ac:dyDescent="0.25">
      <c r="A77" s="146"/>
      <c r="B77" s="110"/>
      <c r="C77" s="118"/>
      <c r="D77" s="114"/>
      <c r="E77" s="105"/>
      <c r="F77" s="95"/>
      <c r="G77" s="95"/>
      <c r="H77" s="151"/>
      <c r="I77" s="105"/>
      <c r="J77" s="95"/>
      <c r="K77" s="92"/>
      <c r="L77" s="110"/>
      <c r="M77" s="110"/>
      <c r="N77" s="110"/>
      <c r="O77" s="110"/>
      <c r="P77" s="110"/>
      <c r="Q77" s="110"/>
      <c r="R77" s="110"/>
      <c r="S77" s="110"/>
      <c r="T77" s="110"/>
      <c r="U77" s="110"/>
      <c r="V77" s="110"/>
      <c r="W77" s="110"/>
      <c r="X77" s="110"/>
      <c r="Y77" s="110"/>
      <c r="Z77" s="110"/>
      <c r="AA77" s="110"/>
      <c r="AB77" s="110"/>
      <c r="AC77" s="110"/>
      <c r="AD77" s="110"/>
      <c r="AE77" s="95"/>
      <c r="AF77" s="110"/>
      <c r="AG77" s="95"/>
      <c r="AH77" s="95" t="str">
        <f>+IF(OR(AF77=1,AF77&lt;=5),"Moderado",IF(OR(AF77=6,AF77&lt;=11),"Mayor","Catastrófico"))</f>
        <v>Moderado</v>
      </c>
      <c r="AI77" s="112"/>
      <c r="AJ77" s="95"/>
      <c r="AK77" s="92"/>
      <c r="AL77" s="92"/>
      <c r="AM77" s="105"/>
      <c r="AN77" s="105"/>
      <c r="AO77" s="29" t="str">
        <f t="shared" si="0"/>
        <v/>
      </c>
      <c r="AP77" s="105"/>
      <c r="AQ77" s="29" t="str">
        <f t="shared" si="1"/>
        <v/>
      </c>
      <c r="AR77" s="105"/>
      <c r="AS77" s="29" t="str">
        <f t="shared" si="2"/>
        <v/>
      </c>
      <c r="AT77" s="105"/>
      <c r="AU77" s="29" t="str">
        <f t="shared" si="3"/>
        <v/>
      </c>
      <c r="AV77" s="105"/>
      <c r="AW77" s="29" t="str">
        <f t="shared" si="4"/>
        <v/>
      </c>
      <c r="AX77" s="105"/>
      <c r="AY77" s="29" t="str">
        <f t="shared" si="5"/>
        <v/>
      </c>
      <c r="AZ77" s="105"/>
      <c r="BA77" s="29" t="str">
        <f t="shared" si="6"/>
        <v/>
      </c>
      <c r="BB77" s="127"/>
      <c r="BC77" s="127"/>
      <c r="BD77" s="105"/>
      <c r="BE77" s="127"/>
      <c r="BF77" s="127"/>
      <c r="BG77" s="127"/>
      <c r="BH77" s="95"/>
      <c r="BI77" s="100"/>
      <c r="BJ77" s="101"/>
      <c r="BK77" s="101"/>
      <c r="BL77" s="100"/>
      <c r="BM77" s="100"/>
      <c r="BN77" s="95"/>
      <c r="BO77" s="95"/>
      <c r="BP77" s="80"/>
      <c r="BQ77" s="80"/>
      <c r="BR77" s="80"/>
      <c r="BS77" s="80"/>
      <c r="BT77" s="80"/>
      <c r="BU77" s="80"/>
      <c r="BV77" s="80"/>
      <c r="BW77" s="80"/>
      <c r="BX77" s="80"/>
      <c r="BY77" s="80"/>
      <c r="BZ77" s="80"/>
      <c r="CA77" s="80"/>
      <c r="CB77" s="80"/>
      <c r="CC77" s="80"/>
      <c r="CD77" s="80"/>
      <c r="CE77" s="102"/>
      <c r="CF77" s="102"/>
      <c r="CG77" s="102"/>
      <c r="CH77" s="102"/>
      <c r="CI77" s="102"/>
      <c r="CJ77" s="102"/>
    </row>
    <row r="78" spans="1:88" ht="45" customHeight="1" x14ac:dyDescent="0.25">
      <c r="A78" s="146"/>
      <c r="B78" s="110"/>
      <c r="C78" s="118"/>
      <c r="D78" s="114"/>
      <c r="E78" s="106"/>
      <c r="F78" s="95"/>
      <c r="G78" s="95"/>
      <c r="H78" s="152"/>
      <c r="I78" s="106"/>
      <c r="J78" s="95"/>
      <c r="K78" s="91"/>
      <c r="L78" s="110"/>
      <c r="M78" s="110"/>
      <c r="N78" s="110"/>
      <c r="O78" s="110"/>
      <c r="P78" s="110"/>
      <c r="Q78" s="110"/>
      <c r="R78" s="110"/>
      <c r="S78" s="110"/>
      <c r="T78" s="110"/>
      <c r="U78" s="110"/>
      <c r="V78" s="110"/>
      <c r="W78" s="110"/>
      <c r="X78" s="110"/>
      <c r="Y78" s="110"/>
      <c r="Z78" s="110"/>
      <c r="AA78" s="110"/>
      <c r="AB78" s="110"/>
      <c r="AC78" s="110"/>
      <c r="AD78" s="110"/>
      <c r="AE78" s="95"/>
      <c r="AF78" s="110"/>
      <c r="AG78" s="95"/>
      <c r="AH78" s="95" t="str">
        <f>+IF(OR(AF78=1,AF78&lt;=5),"Moderado",IF(OR(AF78=6,AF78&lt;=11),"Mayor","Catastrófico"))</f>
        <v>Moderado</v>
      </c>
      <c r="AI78" s="112"/>
      <c r="AJ78" s="95"/>
      <c r="AK78" s="91"/>
      <c r="AL78" s="91"/>
      <c r="AM78" s="106"/>
      <c r="AN78" s="106"/>
      <c r="AO78" s="29" t="str">
        <f t="shared" si="0"/>
        <v/>
      </c>
      <c r="AP78" s="106"/>
      <c r="AQ78" s="29" t="str">
        <f t="shared" si="1"/>
        <v/>
      </c>
      <c r="AR78" s="106"/>
      <c r="AS78" s="29" t="str">
        <f t="shared" si="2"/>
        <v/>
      </c>
      <c r="AT78" s="106"/>
      <c r="AU78" s="29" t="str">
        <f t="shared" si="3"/>
        <v/>
      </c>
      <c r="AV78" s="106"/>
      <c r="AW78" s="29" t="str">
        <f t="shared" si="4"/>
        <v/>
      </c>
      <c r="AX78" s="106"/>
      <c r="AY78" s="29" t="str">
        <f t="shared" si="5"/>
        <v/>
      </c>
      <c r="AZ78" s="106"/>
      <c r="BA78" s="29" t="str">
        <f t="shared" si="6"/>
        <v/>
      </c>
      <c r="BB78" s="128"/>
      <c r="BC78" s="128"/>
      <c r="BD78" s="106"/>
      <c r="BE78" s="128"/>
      <c r="BF78" s="128"/>
      <c r="BG78" s="128"/>
      <c r="BH78" s="95"/>
      <c r="BI78" s="100"/>
      <c r="BJ78" s="101"/>
      <c r="BK78" s="101"/>
      <c r="BL78" s="100"/>
      <c r="BM78" s="100"/>
      <c r="BN78" s="95"/>
      <c r="BO78" s="95"/>
      <c r="BP78" s="80"/>
      <c r="BQ78" s="80"/>
      <c r="BR78" s="80"/>
      <c r="BS78" s="80"/>
      <c r="BT78" s="80"/>
      <c r="BU78" s="80"/>
      <c r="BV78" s="80"/>
      <c r="BW78" s="80"/>
      <c r="BX78" s="80"/>
      <c r="BY78" s="80"/>
      <c r="BZ78" s="80"/>
      <c r="CA78" s="80"/>
      <c r="CB78" s="80"/>
      <c r="CC78" s="80"/>
      <c r="CD78" s="80"/>
      <c r="CE78" s="102"/>
      <c r="CF78" s="102"/>
      <c r="CG78" s="102"/>
      <c r="CH78" s="102"/>
      <c r="CI78" s="102"/>
      <c r="CJ78" s="102"/>
    </row>
    <row r="79" spans="1:88" ht="50.25" customHeight="1" x14ac:dyDescent="0.25">
      <c r="A79" s="146" t="s">
        <v>213</v>
      </c>
      <c r="B79" s="110" t="s">
        <v>214</v>
      </c>
      <c r="C79" s="118" t="s">
        <v>215</v>
      </c>
      <c r="D79" s="114" t="str">
        <f>+'Riesgo Corrupción'!C15</f>
        <v>Posibilidad de afectacion reputacional por la pérdida, manipulación o alteración intencional de la información y de los expedientes físicos de los procesos, para beneficio propio o de particulares.</v>
      </c>
      <c r="E79" s="104" t="s">
        <v>8</v>
      </c>
      <c r="F79" s="95" t="s">
        <v>135</v>
      </c>
      <c r="G79" s="95" t="s">
        <v>136</v>
      </c>
      <c r="H79" s="150" t="s">
        <v>216</v>
      </c>
      <c r="I79" s="104" t="s">
        <v>138</v>
      </c>
      <c r="J79" s="95" t="s">
        <v>139</v>
      </c>
      <c r="K79" s="90" t="s">
        <v>217</v>
      </c>
      <c r="L79" s="110" t="s">
        <v>142</v>
      </c>
      <c r="M79" s="110" t="s">
        <v>142</v>
      </c>
      <c r="N79" s="110" t="s">
        <v>142</v>
      </c>
      <c r="O79" s="110" t="s">
        <v>142</v>
      </c>
      <c r="P79" s="110" t="s">
        <v>141</v>
      </c>
      <c r="Q79" s="110" t="s">
        <v>142</v>
      </c>
      <c r="R79" s="110" t="s">
        <v>142</v>
      </c>
      <c r="S79" s="110" t="s">
        <v>142</v>
      </c>
      <c r="T79" s="110" t="s">
        <v>141</v>
      </c>
      <c r="U79" s="110" t="s">
        <v>141</v>
      </c>
      <c r="V79" s="110" t="s">
        <v>141</v>
      </c>
      <c r="W79" s="110" t="s">
        <v>141</v>
      </c>
      <c r="X79" s="110" t="s">
        <v>142</v>
      </c>
      <c r="Y79" s="110" t="s">
        <v>141</v>
      </c>
      <c r="Z79" s="110" t="s">
        <v>141</v>
      </c>
      <c r="AA79" s="110" t="s">
        <v>142</v>
      </c>
      <c r="AB79" s="110" t="s">
        <v>141</v>
      </c>
      <c r="AC79" s="110" t="s">
        <v>141</v>
      </c>
      <c r="AD79" s="110" t="s">
        <v>142</v>
      </c>
      <c r="AE79" s="95">
        <f>COUNTIF(L79:AD84, "SI")</f>
        <v>9</v>
      </c>
      <c r="AF79" s="110" t="s">
        <v>143</v>
      </c>
      <c r="AG79" s="95">
        <f>+VLOOKUP(AF79,[6]Listados!$K$8:$L$12,2,0)</f>
        <v>1</v>
      </c>
      <c r="AH79" s="95" t="str">
        <f>+IF(OR(AE79=1,AE79&lt;=5),"Moderado",IF(OR(AE79=6,AE79&lt;=11),"Mayor","Catastrófico"))</f>
        <v>Mayor</v>
      </c>
      <c r="AI79" s="112" t="e">
        <f>+VLOOKUP(AH79,[6]Listados!K67:L71,2,0)</f>
        <v>#N/A</v>
      </c>
      <c r="AJ79" s="95" t="str">
        <f>IF(AND(AF79&lt;&gt;"",AH79&lt;&gt;""),VLOOKUP(AF79&amp;AH79,Listados!$M$3:$N$27,2,FALSE),"")</f>
        <v>Alto</v>
      </c>
      <c r="AK79" s="90"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9" s="90" t="s">
        <v>216</v>
      </c>
      <c r="AM79" s="104" t="s">
        <v>167</v>
      </c>
      <c r="AN79" s="104" t="s">
        <v>141</v>
      </c>
      <c r="AO79" s="29">
        <f>+IF(AN79="si",15,"")</f>
        <v>15</v>
      </c>
      <c r="AP79" s="104" t="s">
        <v>141</v>
      </c>
      <c r="AQ79" s="29">
        <f>+IF(AP79="si",15,"")</f>
        <v>15</v>
      </c>
      <c r="AR79" s="104" t="s">
        <v>141</v>
      </c>
      <c r="AS79" s="29">
        <f t="shared" si="2"/>
        <v>15</v>
      </c>
      <c r="AT79" s="104" t="s">
        <v>168</v>
      </c>
      <c r="AU79" s="29">
        <f t="shared" si="3"/>
        <v>10</v>
      </c>
      <c r="AV79" s="104" t="s">
        <v>141</v>
      </c>
      <c r="AW79" s="29">
        <f>+IF(AV79="si",15,"")</f>
        <v>15</v>
      </c>
      <c r="AX79" s="104" t="s">
        <v>141</v>
      </c>
      <c r="AY79" s="29">
        <f t="shared" si="5"/>
        <v>15</v>
      </c>
      <c r="AZ79" s="104" t="s">
        <v>146</v>
      </c>
      <c r="BA79" s="29">
        <f t="shared" si="6"/>
        <v>10</v>
      </c>
      <c r="BB79" s="104">
        <f t="shared" si="7"/>
        <v>95</v>
      </c>
      <c r="BC79" s="104" t="str">
        <f t="shared" si="8"/>
        <v>Moderado</v>
      </c>
      <c r="BD79" s="104" t="s">
        <v>147</v>
      </c>
      <c r="BE79" s="104" t="str">
        <f t="shared" si="9"/>
        <v>Fuerte</v>
      </c>
      <c r="BF79" s="104" t="str">
        <f t="shared" si="10"/>
        <v>Moderado</v>
      </c>
      <c r="BG79" s="104">
        <f t="shared" si="11"/>
        <v>50</v>
      </c>
      <c r="BH79" s="95">
        <f>AVERAGE(BG79)</f>
        <v>50</v>
      </c>
      <c r="BI79" s="100" t="str">
        <f>IF(BH79&lt;=50, "Débil", IF(BH79&lt;=99,"Moderado","Fuerte"))</f>
        <v>Débil</v>
      </c>
      <c r="BJ79" s="101">
        <f>+IF(BI79="Fuerte",2,IF(BI79="Moderado",1,0))</f>
        <v>0</v>
      </c>
      <c r="BK79" s="101">
        <f>+AG79-BJ79</f>
        <v>1</v>
      </c>
      <c r="BL79" s="100" t="str">
        <f>+VLOOKUP(BK79,Listados!$J$18:$K$24,2,TRUE)</f>
        <v>Rara Vez</v>
      </c>
      <c r="BM79" s="100" t="str">
        <f>IF(ISBLANK(AH79),"",AH79)</f>
        <v>Mayor</v>
      </c>
      <c r="BN79" s="95" t="str">
        <f>IF(AND(BL79&lt;&gt;"",BM79&lt;&gt;""),VLOOKUP(BL79&amp;BM79,Listados!$M$3:$N$27,2,FALSE),"")</f>
        <v>Alto</v>
      </c>
      <c r="BO79" s="95" t="str">
        <f>+VLOOKUP(BN79,Listados!$P$3:$Q$6,2,FALSE)</f>
        <v>Reducir el riesgo</v>
      </c>
      <c r="BP79" s="80"/>
      <c r="BQ79" s="80"/>
      <c r="BR79" s="80"/>
      <c r="BS79" s="80"/>
      <c r="BT79" s="80"/>
      <c r="BU79" s="80"/>
      <c r="BV79" s="80"/>
      <c r="BW79" s="80"/>
      <c r="BX79" s="80"/>
      <c r="BY79" s="80"/>
      <c r="BZ79" s="80"/>
      <c r="CA79" s="80"/>
      <c r="CB79" s="80"/>
      <c r="CC79" s="80"/>
      <c r="CD79" s="80"/>
      <c r="CE79" s="102" t="s">
        <v>8</v>
      </c>
      <c r="CF79" s="102" t="s">
        <v>8</v>
      </c>
      <c r="CG79" s="102" t="s">
        <v>8</v>
      </c>
      <c r="CH79" s="102" t="s">
        <v>8</v>
      </c>
      <c r="CI79" s="102" t="s">
        <v>8</v>
      </c>
      <c r="CJ79" s="102" t="s">
        <v>8</v>
      </c>
    </row>
    <row r="80" spans="1:88" ht="32.25" customHeight="1" x14ac:dyDescent="0.25">
      <c r="A80" s="146"/>
      <c r="B80" s="110"/>
      <c r="C80" s="118"/>
      <c r="D80" s="114"/>
      <c r="E80" s="105"/>
      <c r="F80" s="95"/>
      <c r="G80" s="95"/>
      <c r="H80" s="151"/>
      <c r="I80" s="105"/>
      <c r="J80" s="95"/>
      <c r="K80" s="91"/>
      <c r="L80" s="110"/>
      <c r="M80" s="110"/>
      <c r="N80" s="110"/>
      <c r="O80" s="110"/>
      <c r="P80" s="110"/>
      <c r="Q80" s="110"/>
      <c r="R80" s="110"/>
      <c r="S80" s="110"/>
      <c r="T80" s="110"/>
      <c r="U80" s="110"/>
      <c r="V80" s="110"/>
      <c r="W80" s="110"/>
      <c r="X80" s="110"/>
      <c r="Y80" s="110"/>
      <c r="Z80" s="110"/>
      <c r="AA80" s="110"/>
      <c r="AB80" s="110"/>
      <c r="AC80" s="110"/>
      <c r="AD80" s="110"/>
      <c r="AE80" s="95"/>
      <c r="AF80" s="110"/>
      <c r="AG80" s="95"/>
      <c r="AH80" s="95" t="str">
        <f>+IF(OR(AF80=1,AF80&lt;=5),"Moderado",IF(OR(AF80=6,AF80&lt;=11),"Mayor","Catastrófico"))</f>
        <v>Moderado</v>
      </c>
      <c r="AI80" s="112"/>
      <c r="AJ80" s="95"/>
      <c r="AK80" s="92"/>
      <c r="AL80" s="92"/>
      <c r="AM80" s="105"/>
      <c r="AN80" s="105"/>
      <c r="AO80" s="29" t="str">
        <f t="shared" si="0"/>
        <v/>
      </c>
      <c r="AP80" s="105"/>
      <c r="AQ80" s="29" t="str">
        <f t="shared" si="1"/>
        <v/>
      </c>
      <c r="AR80" s="105"/>
      <c r="AS80" s="29" t="str">
        <f t="shared" si="2"/>
        <v/>
      </c>
      <c r="AT80" s="105"/>
      <c r="AU80" s="29" t="str">
        <f t="shared" si="3"/>
        <v/>
      </c>
      <c r="AV80" s="105"/>
      <c r="AW80" s="29" t="str">
        <f t="shared" si="4"/>
        <v/>
      </c>
      <c r="AX80" s="105"/>
      <c r="AY80" s="29" t="str">
        <f t="shared" si="5"/>
        <v/>
      </c>
      <c r="AZ80" s="105"/>
      <c r="BA80" s="29" t="str">
        <f t="shared" si="6"/>
        <v/>
      </c>
      <c r="BB80" s="105" t="str">
        <f t="shared" si="7"/>
        <v/>
      </c>
      <c r="BC80" s="105" t="str">
        <f t="shared" si="8"/>
        <v/>
      </c>
      <c r="BD80" s="105"/>
      <c r="BE80" s="105" t="str">
        <f t="shared" si="9"/>
        <v>Débil</v>
      </c>
      <c r="BF80" s="105" t="str">
        <f t="shared" si="10"/>
        <v>Débil</v>
      </c>
      <c r="BG80" s="105">
        <f t="shared" si="11"/>
        <v>0</v>
      </c>
      <c r="BH80" s="95"/>
      <c r="BI80" s="100"/>
      <c r="BJ80" s="101"/>
      <c r="BK80" s="101"/>
      <c r="BL80" s="100"/>
      <c r="BM80" s="100"/>
      <c r="BN80" s="95"/>
      <c r="BO80" s="95"/>
      <c r="BP80" s="80"/>
      <c r="BQ80" s="80"/>
      <c r="BR80" s="80"/>
      <c r="BS80" s="80"/>
      <c r="BT80" s="80"/>
      <c r="BU80" s="80"/>
      <c r="BV80" s="80"/>
      <c r="BW80" s="80"/>
      <c r="BX80" s="80"/>
      <c r="BY80" s="80"/>
      <c r="BZ80" s="80"/>
      <c r="CA80" s="80"/>
      <c r="CB80" s="80"/>
      <c r="CC80" s="80"/>
      <c r="CD80" s="80"/>
      <c r="CE80" s="102"/>
      <c r="CF80" s="102"/>
      <c r="CG80" s="102"/>
      <c r="CH80" s="102"/>
      <c r="CI80" s="102"/>
      <c r="CJ80" s="102"/>
    </row>
    <row r="81" spans="1:88" ht="28.5" customHeight="1" x14ac:dyDescent="0.25">
      <c r="A81" s="146"/>
      <c r="B81" s="110"/>
      <c r="C81" s="118"/>
      <c r="D81" s="114"/>
      <c r="E81" s="105"/>
      <c r="F81" s="95"/>
      <c r="G81" s="95"/>
      <c r="H81" s="151"/>
      <c r="I81" s="105"/>
      <c r="J81" s="95"/>
      <c r="K81" s="90" t="s">
        <v>218</v>
      </c>
      <c r="L81" s="110"/>
      <c r="M81" s="110"/>
      <c r="N81" s="110"/>
      <c r="O81" s="110"/>
      <c r="P81" s="110"/>
      <c r="Q81" s="110"/>
      <c r="R81" s="110"/>
      <c r="S81" s="110"/>
      <c r="T81" s="110"/>
      <c r="U81" s="110"/>
      <c r="V81" s="110"/>
      <c r="W81" s="110"/>
      <c r="X81" s="110"/>
      <c r="Y81" s="110"/>
      <c r="Z81" s="110"/>
      <c r="AA81" s="110"/>
      <c r="AB81" s="110"/>
      <c r="AC81" s="110"/>
      <c r="AD81" s="110"/>
      <c r="AE81" s="95"/>
      <c r="AF81" s="110"/>
      <c r="AG81" s="95"/>
      <c r="AH81" s="95" t="str">
        <f>+IF(OR(AF81=1,AF81&lt;=5),"Moderado",IF(OR(AF81=6,AF81&lt;=11),"Mayor","Catastrófico"))</f>
        <v>Moderado</v>
      </c>
      <c r="AI81" s="112"/>
      <c r="AJ81" s="95"/>
      <c r="AK81" s="92"/>
      <c r="AL81" s="92"/>
      <c r="AM81" s="105"/>
      <c r="AN81" s="105"/>
      <c r="AO81" s="29" t="str">
        <f t="shared" si="0"/>
        <v/>
      </c>
      <c r="AP81" s="105"/>
      <c r="AQ81" s="29" t="str">
        <f t="shared" si="1"/>
        <v/>
      </c>
      <c r="AR81" s="105"/>
      <c r="AS81" s="29" t="str">
        <f t="shared" si="2"/>
        <v/>
      </c>
      <c r="AT81" s="105"/>
      <c r="AU81" s="29" t="str">
        <f t="shared" si="3"/>
        <v/>
      </c>
      <c r="AV81" s="105"/>
      <c r="AW81" s="29" t="str">
        <f t="shared" si="4"/>
        <v/>
      </c>
      <c r="AX81" s="105"/>
      <c r="AY81" s="29" t="str">
        <f t="shared" si="5"/>
        <v/>
      </c>
      <c r="AZ81" s="105"/>
      <c r="BA81" s="29" t="str">
        <f t="shared" si="6"/>
        <v/>
      </c>
      <c r="BB81" s="105" t="str">
        <f t="shared" si="7"/>
        <v/>
      </c>
      <c r="BC81" s="105" t="str">
        <f t="shared" si="8"/>
        <v/>
      </c>
      <c r="BD81" s="105"/>
      <c r="BE81" s="105" t="str">
        <f t="shared" si="9"/>
        <v>Débil</v>
      </c>
      <c r="BF81" s="105" t="str">
        <f t="shared" si="10"/>
        <v>Débil</v>
      </c>
      <c r="BG81" s="105">
        <f t="shared" si="11"/>
        <v>0</v>
      </c>
      <c r="BH81" s="95"/>
      <c r="BI81" s="100"/>
      <c r="BJ81" s="101"/>
      <c r="BK81" s="101"/>
      <c r="BL81" s="100"/>
      <c r="BM81" s="100"/>
      <c r="BN81" s="95"/>
      <c r="BO81" s="95"/>
      <c r="BP81" s="80"/>
      <c r="BQ81" s="80"/>
      <c r="BR81" s="80"/>
      <c r="BS81" s="80"/>
      <c r="BT81" s="80"/>
      <c r="BU81" s="80"/>
      <c r="BV81" s="80"/>
      <c r="BW81" s="80"/>
      <c r="BX81" s="80"/>
      <c r="BY81" s="80"/>
      <c r="BZ81" s="80"/>
      <c r="CA81" s="80"/>
      <c r="CB81" s="80"/>
      <c r="CC81" s="80"/>
      <c r="CD81" s="80"/>
      <c r="CE81" s="102"/>
      <c r="CF81" s="102"/>
      <c r="CG81" s="102"/>
      <c r="CH81" s="102"/>
      <c r="CI81" s="102"/>
      <c r="CJ81" s="102"/>
    </row>
    <row r="82" spans="1:88" ht="30.75" customHeight="1" x14ac:dyDescent="0.25">
      <c r="A82" s="146"/>
      <c r="B82" s="110"/>
      <c r="C82" s="118"/>
      <c r="D82" s="114"/>
      <c r="E82" s="105"/>
      <c r="F82" s="95"/>
      <c r="G82" s="95"/>
      <c r="H82" s="151"/>
      <c r="I82" s="105"/>
      <c r="J82" s="95"/>
      <c r="K82" s="92"/>
      <c r="L82" s="110"/>
      <c r="M82" s="110"/>
      <c r="N82" s="110"/>
      <c r="O82" s="110"/>
      <c r="P82" s="110"/>
      <c r="Q82" s="110"/>
      <c r="R82" s="110"/>
      <c r="S82" s="110"/>
      <c r="T82" s="110"/>
      <c r="U82" s="110"/>
      <c r="V82" s="110"/>
      <c r="W82" s="110"/>
      <c r="X82" s="110"/>
      <c r="Y82" s="110"/>
      <c r="Z82" s="110"/>
      <c r="AA82" s="110"/>
      <c r="AB82" s="110"/>
      <c r="AC82" s="110"/>
      <c r="AD82" s="110"/>
      <c r="AE82" s="95"/>
      <c r="AF82" s="110"/>
      <c r="AG82" s="95"/>
      <c r="AH82" s="95" t="str">
        <f>+IF(OR(AF82=1,AF82&lt;=5),"Moderado",IF(OR(AF82=6,AF82&lt;=11),"Mayor","Catastrófico"))</f>
        <v>Moderado</v>
      </c>
      <c r="AI82" s="112"/>
      <c r="AJ82" s="95"/>
      <c r="AK82" s="92"/>
      <c r="AL82" s="92"/>
      <c r="AM82" s="105"/>
      <c r="AN82" s="105"/>
      <c r="AO82" s="29" t="str">
        <f t="shared" si="0"/>
        <v/>
      </c>
      <c r="AP82" s="105"/>
      <c r="AQ82" s="29" t="str">
        <f t="shared" si="1"/>
        <v/>
      </c>
      <c r="AR82" s="105"/>
      <c r="AS82" s="29" t="str">
        <f t="shared" si="2"/>
        <v/>
      </c>
      <c r="AT82" s="105"/>
      <c r="AU82" s="29" t="str">
        <f t="shared" si="3"/>
        <v/>
      </c>
      <c r="AV82" s="105"/>
      <c r="AW82" s="29" t="str">
        <f t="shared" si="4"/>
        <v/>
      </c>
      <c r="AX82" s="105"/>
      <c r="AY82" s="29" t="str">
        <f t="shared" si="5"/>
        <v/>
      </c>
      <c r="AZ82" s="105"/>
      <c r="BA82" s="29" t="str">
        <f t="shared" si="6"/>
        <v/>
      </c>
      <c r="BB82" s="105" t="str">
        <f t="shared" si="7"/>
        <v/>
      </c>
      <c r="BC82" s="105" t="str">
        <f t="shared" si="8"/>
        <v/>
      </c>
      <c r="BD82" s="105"/>
      <c r="BE82" s="105" t="str">
        <f t="shared" si="9"/>
        <v>Débil</v>
      </c>
      <c r="BF82" s="105" t="str">
        <f t="shared" si="10"/>
        <v>Débil</v>
      </c>
      <c r="BG82" s="105">
        <f t="shared" si="11"/>
        <v>0</v>
      </c>
      <c r="BH82" s="95"/>
      <c r="BI82" s="100"/>
      <c r="BJ82" s="101"/>
      <c r="BK82" s="101"/>
      <c r="BL82" s="100"/>
      <c r="BM82" s="100"/>
      <c r="BN82" s="95"/>
      <c r="BO82" s="95"/>
      <c r="BP82" s="80"/>
      <c r="BQ82" s="80"/>
      <c r="BR82" s="80"/>
      <c r="BS82" s="80"/>
      <c r="BT82" s="80"/>
      <c r="BU82" s="80"/>
      <c r="BV82" s="80"/>
      <c r="BW82" s="80"/>
      <c r="BX82" s="80"/>
      <c r="BY82" s="80"/>
      <c r="BZ82" s="80"/>
      <c r="CA82" s="80"/>
      <c r="CB82" s="80"/>
      <c r="CC82" s="80"/>
      <c r="CD82" s="80"/>
      <c r="CE82" s="102"/>
      <c r="CF82" s="102"/>
      <c r="CG82" s="102"/>
      <c r="CH82" s="102"/>
      <c r="CI82" s="102"/>
      <c r="CJ82" s="102"/>
    </row>
    <row r="83" spans="1:88" ht="33" customHeight="1" x14ac:dyDescent="0.25">
      <c r="A83" s="146"/>
      <c r="B83" s="110"/>
      <c r="C83" s="118"/>
      <c r="D83" s="114"/>
      <c r="E83" s="105"/>
      <c r="F83" s="95"/>
      <c r="G83" s="95"/>
      <c r="H83" s="151"/>
      <c r="I83" s="105"/>
      <c r="J83" s="95"/>
      <c r="K83" s="111" t="s">
        <v>219</v>
      </c>
      <c r="L83" s="110"/>
      <c r="M83" s="110"/>
      <c r="N83" s="110"/>
      <c r="O83" s="110"/>
      <c r="P83" s="110"/>
      <c r="Q83" s="110"/>
      <c r="R83" s="110"/>
      <c r="S83" s="110"/>
      <c r="T83" s="110"/>
      <c r="U83" s="110"/>
      <c r="V83" s="110"/>
      <c r="W83" s="110"/>
      <c r="X83" s="110"/>
      <c r="Y83" s="110"/>
      <c r="Z83" s="110"/>
      <c r="AA83" s="110"/>
      <c r="AB83" s="110"/>
      <c r="AC83" s="110"/>
      <c r="AD83" s="110"/>
      <c r="AE83" s="95"/>
      <c r="AF83" s="110"/>
      <c r="AG83" s="95"/>
      <c r="AH83" s="95" t="str">
        <f>+IF(OR(AF83=1,AF83&lt;=5),"Moderado",IF(OR(AF83=6,AF83&lt;=11),"Mayor","Catastrófico"))</f>
        <v>Moderado</v>
      </c>
      <c r="AI83" s="112"/>
      <c r="AJ83" s="95"/>
      <c r="AK83" s="92"/>
      <c r="AL83" s="92"/>
      <c r="AM83" s="105"/>
      <c r="AN83" s="105"/>
      <c r="AO83" s="29" t="str">
        <f t="shared" si="0"/>
        <v/>
      </c>
      <c r="AP83" s="105"/>
      <c r="AQ83" s="29" t="str">
        <f t="shared" si="1"/>
        <v/>
      </c>
      <c r="AR83" s="105"/>
      <c r="AS83" s="29" t="str">
        <f t="shared" si="2"/>
        <v/>
      </c>
      <c r="AT83" s="105"/>
      <c r="AU83" s="29" t="str">
        <f t="shared" si="3"/>
        <v/>
      </c>
      <c r="AV83" s="105"/>
      <c r="AW83" s="29" t="str">
        <f t="shared" si="4"/>
        <v/>
      </c>
      <c r="AX83" s="105"/>
      <c r="AY83" s="29" t="str">
        <f t="shared" si="5"/>
        <v/>
      </c>
      <c r="AZ83" s="105"/>
      <c r="BA83" s="29" t="str">
        <f t="shared" si="6"/>
        <v/>
      </c>
      <c r="BB83" s="105" t="str">
        <f t="shared" si="7"/>
        <v/>
      </c>
      <c r="BC83" s="105" t="str">
        <f t="shared" si="8"/>
        <v/>
      </c>
      <c r="BD83" s="105"/>
      <c r="BE83" s="105" t="str">
        <f t="shared" si="9"/>
        <v>Débil</v>
      </c>
      <c r="BF83" s="105" t="str">
        <f t="shared" si="10"/>
        <v>Débil</v>
      </c>
      <c r="BG83" s="105">
        <f t="shared" si="11"/>
        <v>0</v>
      </c>
      <c r="BH83" s="95"/>
      <c r="BI83" s="100"/>
      <c r="BJ83" s="101"/>
      <c r="BK83" s="101"/>
      <c r="BL83" s="100"/>
      <c r="BM83" s="100"/>
      <c r="BN83" s="95"/>
      <c r="BO83" s="95"/>
      <c r="BP83" s="80"/>
      <c r="BQ83" s="80"/>
      <c r="BR83" s="80"/>
      <c r="BS83" s="80"/>
      <c r="BT83" s="80"/>
      <c r="BU83" s="80"/>
      <c r="BV83" s="80"/>
      <c r="BW83" s="80"/>
      <c r="BX83" s="80"/>
      <c r="BY83" s="80"/>
      <c r="BZ83" s="80"/>
      <c r="CA83" s="80"/>
      <c r="CB83" s="80"/>
      <c r="CC83" s="80"/>
      <c r="CD83" s="80"/>
      <c r="CE83" s="102"/>
      <c r="CF83" s="102"/>
      <c r="CG83" s="102"/>
      <c r="CH83" s="102"/>
      <c r="CI83" s="102"/>
      <c r="CJ83" s="102"/>
    </row>
    <row r="84" spans="1:88" ht="35.25" customHeight="1" x14ac:dyDescent="0.25">
      <c r="A84" s="146"/>
      <c r="B84" s="110"/>
      <c r="C84" s="118"/>
      <c r="D84" s="114"/>
      <c r="E84" s="106"/>
      <c r="F84" s="95"/>
      <c r="G84" s="95"/>
      <c r="H84" s="152"/>
      <c r="I84" s="106"/>
      <c r="J84" s="95"/>
      <c r="K84" s="111"/>
      <c r="L84" s="110"/>
      <c r="M84" s="110"/>
      <c r="N84" s="110"/>
      <c r="O84" s="110"/>
      <c r="P84" s="110"/>
      <c r="Q84" s="110"/>
      <c r="R84" s="110"/>
      <c r="S84" s="110"/>
      <c r="T84" s="110"/>
      <c r="U84" s="110"/>
      <c r="V84" s="110"/>
      <c r="W84" s="110"/>
      <c r="X84" s="110"/>
      <c r="Y84" s="110"/>
      <c r="Z84" s="110"/>
      <c r="AA84" s="110"/>
      <c r="AB84" s="110"/>
      <c r="AC84" s="110"/>
      <c r="AD84" s="110"/>
      <c r="AE84" s="95"/>
      <c r="AF84" s="110"/>
      <c r="AG84" s="95"/>
      <c r="AH84" s="95" t="str">
        <f>+IF(OR(AF84=1,AF84&lt;=5),"Moderado",IF(OR(AF84=6,AF84&lt;=11),"Mayor","Catastrófico"))</f>
        <v>Moderado</v>
      </c>
      <c r="AI84" s="112"/>
      <c r="AJ84" s="95"/>
      <c r="AK84" s="91"/>
      <c r="AL84" s="91"/>
      <c r="AM84" s="106"/>
      <c r="AN84" s="106"/>
      <c r="AO84" s="29" t="str">
        <f t="shared" si="0"/>
        <v/>
      </c>
      <c r="AP84" s="106"/>
      <c r="AQ84" s="29" t="str">
        <f t="shared" si="1"/>
        <v/>
      </c>
      <c r="AR84" s="106"/>
      <c r="AS84" s="29" t="str">
        <f t="shared" si="2"/>
        <v/>
      </c>
      <c r="AT84" s="106"/>
      <c r="AU84" s="29" t="str">
        <f t="shared" si="3"/>
        <v/>
      </c>
      <c r="AV84" s="106"/>
      <c r="AW84" s="29" t="str">
        <f t="shared" si="4"/>
        <v/>
      </c>
      <c r="AX84" s="106"/>
      <c r="AY84" s="29" t="str">
        <f t="shared" si="5"/>
        <v/>
      </c>
      <c r="AZ84" s="106"/>
      <c r="BA84" s="29" t="str">
        <f t="shared" si="6"/>
        <v/>
      </c>
      <c r="BB84" s="106" t="str">
        <f t="shared" si="7"/>
        <v/>
      </c>
      <c r="BC84" s="106" t="str">
        <f t="shared" si="8"/>
        <v/>
      </c>
      <c r="BD84" s="106"/>
      <c r="BE84" s="106" t="str">
        <f t="shared" si="9"/>
        <v>Débil</v>
      </c>
      <c r="BF84" s="106" t="str">
        <f t="shared" si="10"/>
        <v>Débil</v>
      </c>
      <c r="BG84" s="106">
        <f t="shared" si="11"/>
        <v>0</v>
      </c>
      <c r="BH84" s="95"/>
      <c r="BI84" s="100"/>
      <c r="BJ84" s="101"/>
      <c r="BK84" s="101"/>
      <c r="BL84" s="100"/>
      <c r="BM84" s="100"/>
      <c r="BN84" s="95"/>
      <c r="BO84" s="95"/>
      <c r="BP84" s="80"/>
      <c r="BQ84" s="80"/>
      <c r="BR84" s="80"/>
      <c r="BS84" s="80"/>
      <c r="BT84" s="80"/>
      <c r="BU84" s="80"/>
      <c r="BV84" s="80"/>
      <c r="BW84" s="80"/>
      <c r="BX84" s="80"/>
      <c r="BY84" s="80"/>
      <c r="BZ84" s="80"/>
      <c r="CA84" s="80"/>
      <c r="CB84" s="80"/>
      <c r="CC84" s="80"/>
      <c r="CD84" s="80"/>
      <c r="CE84" s="102"/>
      <c r="CF84" s="102"/>
      <c r="CG84" s="102"/>
      <c r="CH84" s="102"/>
      <c r="CI84" s="102"/>
      <c r="CJ84" s="102"/>
    </row>
    <row r="85" spans="1:88" ht="84" customHeight="1" x14ac:dyDescent="0.25">
      <c r="A85" s="146" t="s">
        <v>220</v>
      </c>
      <c r="B85" s="110" t="s">
        <v>151</v>
      </c>
      <c r="C85" s="118" t="s">
        <v>152</v>
      </c>
      <c r="D85" s="90" t="str">
        <f>+'Riesgo Corrupción'!C18</f>
        <v xml:space="preserve">Posibilidad de afectación económica y reputacional por adquirir y/o comprar bienes muebles e inmuebles o servicios sin el lleno de los requisitos legales y/o técnicos en beneficio propio o de un particular. </v>
      </c>
      <c r="E85" s="104" t="s">
        <v>8</v>
      </c>
      <c r="F85" s="95" t="s">
        <v>135</v>
      </c>
      <c r="G85" s="95" t="s">
        <v>221</v>
      </c>
      <c r="H85" s="23" t="s">
        <v>222</v>
      </c>
      <c r="I85" s="30" t="s">
        <v>138</v>
      </c>
      <c r="J85" s="95" t="s">
        <v>161</v>
      </c>
      <c r="K85" s="84" t="s">
        <v>223</v>
      </c>
      <c r="L85" s="110" t="s">
        <v>142</v>
      </c>
      <c r="M85" s="110" t="s">
        <v>141</v>
      </c>
      <c r="N85" s="110" t="s">
        <v>142</v>
      </c>
      <c r="O85" s="110" t="s">
        <v>142</v>
      </c>
      <c r="P85" s="110" t="s">
        <v>141</v>
      </c>
      <c r="Q85" s="110" t="s">
        <v>141</v>
      </c>
      <c r="R85" s="110" t="s">
        <v>141</v>
      </c>
      <c r="S85" s="110" t="s">
        <v>142</v>
      </c>
      <c r="T85" s="110" t="s">
        <v>142</v>
      </c>
      <c r="U85" s="110" t="s">
        <v>141</v>
      </c>
      <c r="V85" s="110" t="s">
        <v>141</v>
      </c>
      <c r="W85" s="110" t="s">
        <v>141</v>
      </c>
      <c r="X85" s="110" t="s">
        <v>141</v>
      </c>
      <c r="Y85" s="110" t="s">
        <v>141</v>
      </c>
      <c r="Z85" s="110" t="s">
        <v>141</v>
      </c>
      <c r="AA85" s="110" t="s">
        <v>142</v>
      </c>
      <c r="AB85" s="110" t="s">
        <v>141</v>
      </c>
      <c r="AC85" s="110" t="s">
        <v>142</v>
      </c>
      <c r="AD85" s="110" t="s">
        <v>142</v>
      </c>
      <c r="AE85" s="95">
        <f>COUNTIF(L85:AD90, "SI")</f>
        <v>11</v>
      </c>
      <c r="AF85" s="110" t="s">
        <v>143</v>
      </c>
      <c r="AG85" s="95">
        <f>+VLOOKUP(AF85,[6]Listados!$K$8:$L$12,2,0)</f>
        <v>1</v>
      </c>
      <c r="AH85" s="95" t="str">
        <f>+IF(OR(AE85=1,AE85&lt;=5),"Moderado",IF(OR(AE85=6,AE85&lt;=11),"Mayor","Catastrófico"))</f>
        <v>Mayor</v>
      </c>
      <c r="AI85" s="112" t="e">
        <f>+VLOOKUP(AH85,[6]Listados!K85:L89,2,0)</f>
        <v>#N/A</v>
      </c>
      <c r="AJ85" s="95" t="str">
        <f>IF(AND(AF85&lt;&gt;"",AH85&lt;&gt;""),VLOOKUP(AF85&amp;AH85,Listados!$M$3:$N$27,2,FALSE),"")</f>
        <v>Alto</v>
      </c>
      <c r="AK85" s="90" t="str">
        <f>+'Descripción del Control '!B$13</f>
        <v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v>
      </c>
      <c r="AL85" s="90" t="s">
        <v>224</v>
      </c>
      <c r="AM85" s="104" t="s">
        <v>144</v>
      </c>
      <c r="AN85" s="104" t="s">
        <v>141</v>
      </c>
      <c r="AO85" s="29">
        <f>+IF(AN85="si",15,"")</f>
        <v>15</v>
      </c>
      <c r="AP85" s="104" t="s">
        <v>141</v>
      </c>
      <c r="AQ85" s="29">
        <f>+IF(AP85="si",15,"")</f>
        <v>15</v>
      </c>
      <c r="AR85" s="104" t="s">
        <v>141</v>
      </c>
      <c r="AS85" s="29">
        <f t="shared" ref="AS85:AS129" si="12">+IF(AR85="si",15,"")</f>
        <v>15</v>
      </c>
      <c r="AT85" s="104" t="s">
        <v>145</v>
      </c>
      <c r="AU85" s="29">
        <f t="shared" ref="AU85:AU129" si="13">+IF(AT85="Prevenir",15,IF(AT85="Detectar",10,""))</f>
        <v>15</v>
      </c>
      <c r="AV85" s="104" t="s">
        <v>141</v>
      </c>
      <c r="AW85" s="29">
        <f>+IF(AV85="si",15,"")</f>
        <v>15</v>
      </c>
      <c r="AX85" s="104" t="s">
        <v>141</v>
      </c>
      <c r="AY85" s="29">
        <f t="shared" ref="AY85:AY129" si="14">+IF(AX85="si",15,"")</f>
        <v>15</v>
      </c>
      <c r="AZ85" s="104" t="s">
        <v>146</v>
      </c>
      <c r="BA85" s="29">
        <f t="shared" ref="BA85:BA129" si="15">+IF(AZ85="Completa",10,IF(AZ85="Incompleta",5,""))</f>
        <v>10</v>
      </c>
      <c r="BB85" s="104">
        <f t="shared" ref="BB85:BB129" si="16">IF((SUM(AO85,AQ85,AS85,AU85,AW85,AY85,BA85)=0),"",(SUM(AO85,AQ85,AS85,AU85,AW85,AY85,BA85)))</f>
        <v>100</v>
      </c>
      <c r="BC85" s="104" t="str">
        <f t="shared" ref="BC85:BC129" si="17">IF(BB85&lt;=85,"Débil",IF(BB85&lt;=95,"Moderado",IF(BB85=100,"Fuerte","")))</f>
        <v>Fuerte</v>
      </c>
      <c r="BD85" s="104" t="s">
        <v>147</v>
      </c>
      <c r="BE85" s="104" t="str">
        <f t="shared" ref="BE85:BE129" si="18">+IF(BD85="siempre","Fuerte",IF(BD85="Algunas veces","Moderado","Débil"))</f>
        <v>Fuerte</v>
      </c>
      <c r="BF85" s="104" t="str">
        <f t="shared" ref="BF85:BF129" si="19">IF(AND(BC85="Fuerte",BE85="Fuerte"),"Fuerte",IF(AND(BC85="Fuerte",BE85="Moderado"),"Moderado",IF(AND(BC85="Moderado",BE85="Fuerte"),"Moderado",IF(AND(BC85="Moderado",BE85="Moderado"),"Moderado","Débil"))))</f>
        <v>Fuerte</v>
      </c>
      <c r="BG85" s="104">
        <f t="shared" ref="BG85:BG129" si="20">IF(ISBLANK(BF85),"",IF(BF85="Débil", 0, IF(BF85="Moderado",50,100)))</f>
        <v>100</v>
      </c>
      <c r="BH85" s="95">
        <f>AVERAGE(BG85)</f>
        <v>100</v>
      </c>
      <c r="BI85" s="100" t="str">
        <f>IF(BH85&lt;=50, "Débil", IF(BH85&lt;=99,"Moderado","Fuerte"))</f>
        <v>Fuerte</v>
      </c>
      <c r="BJ85" s="101">
        <f>+IF(BI85="Fuerte",2,IF(BI85="Moderado",1,0))</f>
        <v>2</v>
      </c>
      <c r="BK85" s="101">
        <f>+AG85-BJ85</f>
        <v>-1</v>
      </c>
      <c r="BL85" s="100" t="str">
        <f>+VLOOKUP(BK85,Listados!$J$18:$K$24,2,TRUE)</f>
        <v>Rara Vez</v>
      </c>
      <c r="BM85" s="100" t="str">
        <f>IF(ISBLANK(AH85),"",AH85)</f>
        <v>Mayor</v>
      </c>
      <c r="BN85" s="95" t="str">
        <f>IF(AND(BL85&lt;&gt;"",BM85&lt;&gt;""),VLOOKUP(BL85&amp;BM85,Listados!$M$3:$N$27,2,FALSE),"")</f>
        <v>Alto</v>
      </c>
      <c r="BO85" s="95" t="str">
        <f>+VLOOKUP(BN85,Listados!$P$3:$Q$6,2,FALSE)</f>
        <v>Reducir el riesgo</v>
      </c>
      <c r="BP85" s="80"/>
      <c r="BQ85" s="80"/>
      <c r="BR85" s="80"/>
      <c r="BS85" s="80"/>
      <c r="BT85" s="80"/>
      <c r="BU85" s="80"/>
      <c r="BV85" s="80"/>
      <c r="BW85" s="80"/>
      <c r="BX85" s="80"/>
      <c r="BY85" s="80"/>
      <c r="BZ85" s="80"/>
      <c r="CA85" s="80"/>
      <c r="CB85" s="80"/>
      <c r="CC85" s="80"/>
      <c r="CD85" s="80"/>
      <c r="CE85" s="102" t="s">
        <v>8</v>
      </c>
      <c r="CF85" s="102" t="s">
        <v>8</v>
      </c>
      <c r="CG85" s="102" t="s">
        <v>8</v>
      </c>
      <c r="CH85" s="102" t="s">
        <v>8</v>
      </c>
      <c r="CI85" s="102" t="s">
        <v>8</v>
      </c>
      <c r="CJ85" s="102" t="s">
        <v>8</v>
      </c>
    </row>
    <row r="86" spans="1:88" ht="16.5" customHeight="1" x14ac:dyDescent="0.25">
      <c r="A86" s="146"/>
      <c r="B86" s="110"/>
      <c r="C86" s="118"/>
      <c r="D86" s="92"/>
      <c r="E86" s="105"/>
      <c r="F86" s="95"/>
      <c r="G86" s="95"/>
      <c r="H86" s="111" t="s">
        <v>224</v>
      </c>
      <c r="I86" s="104" t="s">
        <v>138</v>
      </c>
      <c r="J86" s="95"/>
      <c r="K86" s="111" t="s">
        <v>225</v>
      </c>
      <c r="L86" s="110"/>
      <c r="M86" s="110"/>
      <c r="N86" s="110"/>
      <c r="O86" s="110"/>
      <c r="P86" s="110"/>
      <c r="Q86" s="110"/>
      <c r="R86" s="110"/>
      <c r="S86" s="110"/>
      <c r="T86" s="110"/>
      <c r="U86" s="110"/>
      <c r="V86" s="110"/>
      <c r="W86" s="110"/>
      <c r="X86" s="110"/>
      <c r="Y86" s="110"/>
      <c r="Z86" s="110"/>
      <c r="AA86" s="110"/>
      <c r="AB86" s="110"/>
      <c r="AC86" s="110"/>
      <c r="AD86" s="110"/>
      <c r="AE86" s="95"/>
      <c r="AF86" s="110"/>
      <c r="AG86" s="95"/>
      <c r="AH86" s="95" t="str">
        <f>+IF(OR(AF86=1,AF86&lt;=5),"Moderado",IF(OR(AF86=6,AF86&lt;=11),"Mayor","Catastrófico"))</f>
        <v>Moderado</v>
      </c>
      <c r="AI86" s="112"/>
      <c r="AJ86" s="95"/>
      <c r="AK86" s="92"/>
      <c r="AL86" s="92"/>
      <c r="AM86" s="105"/>
      <c r="AN86" s="105"/>
      <c r="AO86" s="29" t="str">
        <f t="shared" ref="AO86:AO129" si="21">+IF(AN86="si",15,"")</f>
        <v/>
      </c>
      <c r="AP86" s="105"/>
      <c r="AQ86" s="29" t="str">
        <f t="shared" ref="AQ86:AQ129" si="22">+IF(AP86="si",15,"")</f>
        <v/>
      </c>
      <c r="AR86" s="105"/>
      <c r="AS86" s="29" t="str">
        <f t="shared" si="12"/>
        <v/>
      </c>
      <c r="AT86" s="105"/>
      <c r="AU86" s="29" t="str">
        <f t="shared" si="13"/>
        <v/>
      </c>
      <c r="AV86" s="105"/>
      <c r="AW86" s="29" t="str">
        <f t="shared" ref="AW86:AW129" si="23">+IF(AV86="si",15,"")</f>
        <v/>
      </c>
      <c r="AX86" s="105"/>
      <c r="AY86" s="29" t="str">
        <f t="shared" si="14"/>
        <v/>
      </c>
      <c r="AZ86" s="105"/>
      <c r="BA86" s="29" t="str">
        <f t="shared" si="15"/>
        <v/>
      </c>
      <c r="BB86" s="105" t="str">
        <f t="shared" si="16"/>
        <v/>
      </c>
      <c r="BC86" s="105" t="str">
        <f t="shared" si="17"/>
        <v/>
      </c>
      <c r="BD86" s="105"/>
      <c r="BE86" s="105" t="str">
        <f t="shared" si="18"/>
        <v>Débil</v>
      </c>
      <c r="BF86" s="105" t="str">
        <f t="shared" si="19"/>
        <v>Débil</v>
      </c>
      <c r="BG86" s="105">
        <f t="shared" si="20"/>
        <v>0</v>
      </c>
      <c r="BH86" s="95"/>
      <c r="BI86" s="100"/>
      <c r="BJ86" s="101"/>
      <c r="BK86" s="101"/>
      <c r="BL86" s="100"/>
      <c r="BM86" s="100"/>
      <c r="BN86" s="95"/>
      <c r="BO86" s="95"/>
      <c r="BP86" s="80"/>
      <c r="BQ86" s="80"/>
      <c r="BR86" s="80"/>
      <c r="BS86" s="80"/>
      <c r="BT86" s="80"/>
      <c r="BU86" s="80"/>
      <c r="BV86" s="80"/>
      <c r="BW86" s="80"/>
      <c r="BX86" s="80"/>
      <c r="BY86" s="80"/>
      <c r="BZ86" s="80"/>
      <c r="CA86" s="80"/>
      <c r="CB86" s="80"/>
      <c r="CC86" s="80"/>
      <c r="CD86" s="80"/>
      <c r="CE86" s="102"/>
      <c r="CF86" s="102"/>
      <c r="CG86" s="102"/>
      <c r="CH86" s="102"/>
      <c r="CI86" s="102"/>
      <c r="CJ86" s="102"/>
    </row>
    <row r="87" spans="1:88" ht="31.5" customHeight="1" x14ac:dyDescent="0.25">
      <c r="A87" s="146"/>
      <c r="B87" s="110"/>
      <c r="C87" s="118"/>
      <c r="D87" s="92"/>
      <c r="E87" s="105"/>
      <c r="F87" s="95"/>
      <c r="G87" s="95"/>
      <c r="H87" s="111"/>
      <c r="I87" s="105"/>
      <c r="J87" s="95"/>
      <c r="K87" s="111"/>
      <c r="L87" s="110"/>
      <c r="M87" s="110"/>
      <c r="N87" s="110"/>
      <c r="O87" s="110"/>
      <c r="P87" s="110"/>
      <c r="Q87" s="110"/>
      <c r="R87" s="110"/>
      <c r="S87" s="110"/>
      <c r="T87" s="110"/>
      <c r="U87" s="110"/>
      <c r="V87" s="110"/>
      <c r="W87" s="110"/>
      <c r="X87" s="110"/>
      <c r="Y87" s="110"/>
      <c r="Z87" s="110"/>
      <c r="AA87" s="110"/>
      <c r="AB87" s="110"/>
      <c r="AC87" s="110"/>
      <c r="AD87" s="110"/>
      <c r="AE87" s="95"/>
      <c r="AF87" s="110"/>
      <c r="AG87" s="95"/>
      <c r="AH87" s="95" t="str">
        <f>+IF(OR(AF87=1,AF87&lt;=5),"Moderado",IF(OR(AF87=6,AF87&lt;=11),"Mayor","Catastrófico"))</f>
        <v>Moderado</v>
      </c>
      <c r="AI87" s="112"/>
      <c r="AJ87" s="95"/>
      <c r="AK87" s="92"/>
      <c r="AL87" s="92"/>
      <c r="AM87" s="105"/>
      <c r="AN87" s="105"/>
      <c r="AO87" s="29" t="str">
        <f t="shared" si="21"/>
        <v/>
      </c>
      <c r="AP87" s="105"/>
      <c r="AQ87" s="29" t="str">
        <f t="shared" si="22"/>
        <v/>
      </c>
      <c r="AR87" s="105"/>
      <c r="AS87" s="29" t="str">
        <f t="shared" si="12"/>
        <v/>
      </c>
      <c r="AT87" s="105"/>
      <c r="AU87" s="29" t="str">
        <f t="shared" si="13"/>
        <v/>
      </c>
      <c r="AV87" s="105"/>
      <c r="AW87" s="29" t="str">
        <f t="shared" si="23"/>
        <v/>
      </c>
      <c r="AX87" s="105"/>
      <c r="AY87" s="29" t="str">
        <f t="shared" si="14"/>
        <v/>
      </c>
      <c r="AZ87" s="105"/>
      <c r="BA87" s="29" t="str">
        <f t="shared" si="15"/>
        <v/>
      </c>
      <c r="BB87" s="105" t="str">
        <f t="shared" si="16"/>
        <v/>
      </c>
      <c r="BC87" s="105" t="str">
        <f t="shared" si="17"/>
        <v/>
      </c>
      <c r="BD87" s="105"/>
      <c r="BE87" s="105" t="str">
        <f t="shared" si="18"/>
        <v>Débil</v>
      </c>
      <c r="BF87" s="105" t="str">
        <f t="shared" si="19"/>
        <v>Débil</v>
      </c>
      <c r="BG87" s="105">
        <f t="shared" si="20"/>
        <v>0</v>
      </c>
      <c r="BH87" s="95"/>
      <c r="BI87" s="100"/>
      <c r="BJ87" s="101"/>
      <c r="BK87" s="101"/>
      <c r="BL87" s="100"/>
      <c r="BM87" s="100"/>
      <c r="BN87" s="95"/>
      <c r="BO87" s="95"/>
      <c r="BP87" s="80"/>
      <c r="BQ87" s="80"/>
      <c r="BR87" s="80"/>
      <c r="BS87" s="80"/>
      <c r="BT87" s="80"/>
      <c r="BU87" s="80"/>
      <c r="BV87" s="80"/>
      <c r="BW87" s="80"/>
      <c r="BX87" s="80"/>
      <c r="BY87" s="80"/>
      <c r="BZ87" s="80"/>
      <c r="CA87" s="80"/>
      <c r="CB87" s="80"/>
      <c r="CC87" s="80"/>
      <c r="CD87" s="80"/>
      <c r="CE87" s="102"/>
      <c r="CF87" s="102"/>
      <c r="CG87" s="102"/>
      <c r="CH87" s="102"/>
      <c r="CI87" s="102"/>
      <c r="CJ87" s="102"/>
    </row>
    <row r="88" spans="1:88" ht="39" customHeight="1" x14ac:dyDescent="0.25">
      <c r="A88" s="146"/>
      <c r="B88" s="110"/>
      <c r="C88" s="118"/>
      <c r="D88" s="92"/>
      <c r="E88" s="105"/>
      <c r="F88" s="95"/>
      <c r="G88" s="95"/>
      <c r="H88" s="111"/>
      <c r="I88" s="105"/>
      <c r="J88" s="95"/>
      <c r="K88" s="111"/>
      <c r="L88" s="110"/>
      <c r="M88" s="110"/>
      <c r="N88" s="110"/>
      <c r="O88" s="110"/>
      <c r="P88" s="110"/>
      <c r="Q88" s="110"/>
      <c r="R88" s="110"/>
      <c r="S88" s="110"/>
      <c r="T88" s="110"/>
      <c r="U88" s="110"/>
      <c r="V88" s="110"/>
      <c r="W88" s="110"/>
      <c r="X88" s="110"/>
      <c r="Y88" s="110"/>
      <c r="Z88" s="110"/>
      <c r="AA88" s="110"/>
      <c r="AB88" s="110"/>
      <c r="AC88" s="110"/>
      <c r="AD88" s="110"/>
      <c r="AE88" s="95"/>
      <c r="AF88" s="110"/>
      <c r="AG88" s="95"/>
      <c r="AH88" s="95" t="str">
        <f>+IF(OR(AF88=1,AF88&lt;=5),"Moderado",IF(OR(AF88=6,AF88&lt;=11),"Mayor","Catastrófico"))</f>
        <v>Moderado</v>
      </c>
      <c r="AI88" s="112"/>
      <c r="AJ88" s="95"/>
      <c r="AK88" s="92"/>
      <c r="AL88" s="92"/>
      <c r="AM88" s="105"/>
      <c r="AN88" s="105"/>
      <c r="AO88" s="29" t="str">
        <f t="shared" si="21"/>
        <v/>
      </c>
      <c r="AP88" s="105"/>
      <c r="AQ88" s="29" t="str">
        <f t="shared" si="22"/>
        <v/>
      </c>
      <c r="AR88" s="105"/>
      <c r="AS88" s="29" t="str">
        <f t="shared" si="12"/>
        <v/>
      </c>
      <c r="AT88" s="105"/>
      <c r="AU88" s="29" t="str">
        <f t="shared" si="13"/>
        <v/>
      </c>
      <c r="AV88" s="105"/>
      <c r="AW88" s="29" t="str">
        <f t="shared" si="23"/>
        <v/>
      </c>
      <c r="AX88" s="105"/>
      <c r="AY88" s="29" t="str">
        <f t="shared" si="14"/>
        <v/>
      </c>
      <c r="AZ88" s="105"/>
      <c r="BA88" s="29" t="str">
        <f t="shared" si="15"/>
        <v/>
      </c>
      <c r="BB88" s="105" t="str">
        <f t="shared" si="16"/>
        <v/>
      </c>
      <c r="BC88" s="105" t="str">
        <f t="shared" si="17"/>
        <v/>
      </c>
      <c r="BD88" s="105"/>
      <c r="BE88" s="105" t="str">
        <f t="shared" si="18"/>
        <v>Débil</v>
      </c>
      <c r="BF88" s="105" t="str">
        <f t="shared" si="19"/>
        <v>Débil</v>
      </c>
      <c r="BG88" s="105">
        <f t="shared" si="20"/>
        <v>0</v>
      </c>
      <c r="BH88" s="95"/>
      <c r="BI88" s="100"/>
      <c r="BJ88" s="101"/>
      <c r="BK88" s="101"/>
      <c r="BL88" s="100"/>
      <c r="BM88" s="100"/>
      <c r="BN88" s="95"/>
      <c r="BO88" s="95"/>
      <c r="BP88" s="80"/>
      <c r="BQ88" s="80"/>
      <c r="BR88" s="80"/>
      <c r="BS88" s="80"/>
      <c r="BT88" s="80"/>
      <c r="BU88" s="80"/>
      <c r="BV88" s="80"/>
      <c r="BW88" s="80"/>
      <c r="BX88" s="80"/>
      <c r="BY88" s="80"/>
      <c r="BZ88" s="80"/>
      <c r="CA88" s="80"/>
      <c r="CB88" s="80"/>
      <c r="CC88" s="80"/>
      <c r="CD88" s="80"/>
      <c r="CE88" s="102"/>
      <c r="CF88" s="102"/>
      <c r="CG88" s="102"/>
      <c r="CH88" s="102"/>
      <c r="CI88" s="102"/>
      <c r="CJ88" s="102"/>
    </row>
    <row r="89" spans="1:88" ht="27.75" customHeight="1" x14ac:dyDescent="0.25">
      <c r="A89" s="146"/>
      <c r="B89" s="110"/>
      <c r="C89" s="118"/>
      <c r="D89" s="92"/>
      <c r="E89" s="105"/>
      <c r="F89" s="95"/>
      <c r="G89" s="95"/>
      <c r="H89" s="111" t="s">
        <v>226</v>
      </c>
      <c r="I89" s="110" t="s">
        <v>138</v>
      </c>
      <c r="J89" s="95"/>
      <c r="K89" s="111" t="s">
        <v>227</v>
      </c>
      <c r="L89" s="110"/>
      <c r="M89" s="110"/>
      <c r="N89" s="110"/>
      <c r="O89" s="110"/>
      <c r="P89" s="110"/>
      <c r="Q89" s="110"/>
      <c r="R89" s="110"/>
      <c r="S89" s="110"/>
      <c r="T89" s="110"/>
      <c r="U89" s="110"/>
      <c r="V89" s="110"/>
      <c r="W89" s="110"/>
      <c r="X89" s="110"/>
      <c r="Y89" s="110"/>
      <c r="Z89" s="110"/>
      <c r="AA89" s="110"/>
      <c r="AB89" s="110"/>
      <c r="AC89" s="110"/>
      <c r="AD89" s="110"/>
      <c r="AE89" s="95"/>
      <c r="AF89" s="110"/>
      <c r="AG89" s="95"/>
      <c r="AH89" s="95" t="str">
        <f>+IF(OR(AF89=1,AF89&lt;=5),"Moderado",IF(OR(AF89=6,AF89&lt;=11),"Mayor","Catastrófico"))</f>
        <v>Moderado</v>
      </c>
      <c r="AI89" s="112"/>
      <c r="AJ89" s="95"/>
      <c r="AK89" s="92"/>
      <c r="AL89" s="92"/>
      <c r="AM89" s="105"/>
      <c r="AN89" s="105"/>
      <c r="AO89" s="29" t="str">
        <f t="shared" si="21"/>
        <v/>
      </c>
      <c r="AP89" s="105"/>
      <c r="AQ89" s="29" t="str">
        <f t="shared" si="22"/>
        <v/>
      </c>
      <c r="AR89" s="105"/>
      <c r="AS89" s="29" t="str">
        <f t="shared" si="12"/>
        <v/>
      </c>
      <c r="AT89" s="105"/>
      <c r="AU89" s="29" t="str">
        <f t="shared" si="13"/>
        <v/>
      </c>
      <c r="AV89" s="105"/>
      <c r="AW89" s="29" t="str">
        <f t="shared" si="23"/>
        <v/>
      </c>
      <c r="AX89" s="105"/>
      <c r="AY89" s="29" t="str">
        <f t="shared" si="14"/>
        <v/>
      </c>
      <c r="AZ89" s="105"/>
      <c r="BA89" s="29" t="str">
        <f t="shared" si="15"/>
        <v/>
      </c>
      <c r="BB89" s="105" t="str">
        <f t="shared" si="16"/>
        <v/>
      </c>
      <c r="BC89" s="105" t="str">
        <f t="shared" si="17"/>
        <v/>
      </c>
      <c r="BD89" s="105"/>
      <c r="BE89" s="105" t="str">
        <f t="shared" si="18"/>
        <v>Débil</v>
      </c>
      <c r="BF89" s="105" t="str">
        <f t="shared" si="19"/>
        <v>Débil</v>
      </c>
      <c r="BG89" s="105">
        <f t="shared" si="20"/>
        <v>0</v>
      </c>
      <c r="BH89" s="95"/>
      <c r="BI89" s="100"/>
      <c r="BJ89" s="101"/>
      <c r="BK89" s="101"/>
      <c r="BL89" s="100"/>
      <c r="BM89" s="100"/>
      <c r="BN89" s="95"/>
      <c r="BO89" s="95"/>
      <c r="BP89" s="80"/>
      <c r="BQ89" s="80"/>
      <c r="BR89" s="80"/>
      <c r="BS89" s="80"/>
      <c r="BT89" s="80"/>
      <c r="BU89" s="80"/>
      <c r="BV89" s="80"/>
      <c r="BW89" s="80"/>
      <c r="BX89" s="80"/>
      <c r="BY89" s="80"/>
      <c r="BZ89" s="80"/>
      <c r="CA89" s="80"/>
      <c r="CB89" s="80"/>
      <c r="CC89" s="80"/>
      <c r="CD89" s="80"/>
      <c r="CE89" s="102"/>
      <c r="CF89" s="102"/>
      <c r="CG89" s="102"/>
      <c r="CH89" s="102"/>
      <c r="CI89" s="102"/>
      <c r="CJ89" s="102"/>
    </row>
    <row r="90" spans="1:88" ht="98.25" customHeight="1" x14ac:dyDescent="0.25">
      <c r="A90" s="146"/>
      <c r="B90" s="110"/>
      <c r="C90" s="118"/>
      <c r="D90" s="91"/>
      <c r="E90" s="106"/>
      <c r="F90" s="95"/>
      <c r="G90" s="95"/>
      <c r="H90" s="111"/>
      <c r="I90" s="110"/>
      <c r="J90" s="95"/>
      <c r="K90" s="111"/>
      <c r="L90" s="110"/>
      <c r="M90" s="110"/>
      <c r="N90" s="110"/>
      <c r="O90" s="110"/>
      <c r="P90" s="110"/>
      <c r="Q90" s="110"/>
      <c r="R90" s="110"/>
      <c r="S90" s="110"/>
      <c r="T90" s="110"/>
      <c r="U90" s="110"/>
      <c r="V90" s="110"/>
      <c r="W90" s="110"/>
      <c r="X90" s="110"/>
      <c r="Y90" s="110"/>
      <c r="Z90" s="110"/>
      <c r="AA90" s="110"/>
      <c r="AB90" s="110"/>
      <c r="AC90" s="110"/>
      <c r="AD90" s="110"/>
      <c r="AE90" s="95"/>
      <c r="AF90" s="110"/>
      <c r="AG90" s="95"/>
      <c r="AH90" s="95" t="str">
        <f>+IF(OR(AF90=1,AF90&lt;=5),"Moderado",IF(OR(AF90=6,AF90&lt;=11),"Mayor","Catastrófico"))</f>
        <v>Moderado</v>
      </c>
      <c r="AI90" s="112"/>
      <c r="AJ90" s="95"/>
      <c r="AK90" s="91"/>
      <c r="AL90" s="91"/>
      <c r="AM90" s="106"/>
      <c r="AN90" s="106"/>
      <c r="AO90" s="29" t="str">
        <f t="shared" si="21"/>
        <v/>
      </c>
      <c r="AP90" s="106"/>
      <c r="AQ90" s="29" t="str">
        <f t="shared" si="22"/>
        <v/>
      </c>
      <c r="AR90" s="106"/>
      <c r="AS90" s="29" t="str">
        <f t="shared" si="12"/>
        <v/>
      </c>
      <c r="AT90" s="106"/>
      <c r="AU90" s="29" t="str">
        <f t="shared" si="13"/>
        <v/>
      </c>
      <c r="AV90" s="106"/>
      <c r="AW90" s="29" t="str">
        <f t="shared" si="23"/>
        <v/>
      </c>
      <c r="AX90" s="106"/>
      <c r="AY90" s="29" t="str">
        <f t="shared" si="14"/>
        <v/>
      </c>
      <c r="AZ90" s="106"/>
      <c r="BA90" s="29" t="str">
        <f t="shared" si="15"/>
        <v/>
      </c>
      <c r="BB90" s="106" t="str">
        <f t="shared" si="16"/>
        <v/>
      </c>
      <c r="BC90" s="106" t="str">
        <f t="shared" si="17"/>
        <v/>
      </c>
      <c r="BD90" s="106"/>
      <c r="BE90" s="106" t="str">
        <f t="shared" si="18"/>
        <v>Débil</v>
      </c>
      <c r="BF90" s="106" t="str">
        <f t="shared" si="19"/>
        <v>Débil</v>
      </c>
      <c r="BG90" s="106">
        <f t="shared" si="20"/>
        <v>0</v>
      </c>
      <c r="BH90" s="95"/>
      <c r="BI90" s="100"/>
      <c r="BJ90" s="101"/>
      <c r="BK90" s="101"/>
      <c r="BL90" s="100"/>
      <c r="BM90" s="100"/>
      <c r="BN90" s="95"/>
      <c r="BO90" s="95"/>
      <c r="BP90" s="80"/>
      <c r="BQ90" s="80"/>
      <c r="BR90" s="80"/>
      <c r="BS90" s="80"/>
      <c r="BT90" s="80"/>
      <c r="BU90" s="80"/>
      <c r="BV90" s="80"/>
      <c r="BW90" s="80"/>
      <c r="BX90" s="80"/>
      <c r="BY90" s="80"/>
      <c r="BZ90" s="80"/>
      <c r="CA90" s="80"/>
      <c r="CB90" s="80"/>
      <c r="CC90" s="80"/>
      <c r="CD90" s="80"/>
      <c r="CE90" s="102"/>
      <c r="CF90" s="102"/>
      <c r="CG90" s="102"/>
      <c r="CH90" s="102"/>
      <c r="CI90" s="102"/>
      <c r="CJ90" s="102"/>
    </row>
    <row r="91" spans="1:88" ht="121.5" customHeight="1" x14ac:dyDescent="0.25">
      <c r="A91" s="146" t="s">
        <v>228</v>
      </c>
      <c r="B91" s="110" t="s">
        <v>151</v>
      </c>
      <c r="C91" s="118" t="s">
        <v>152</v>
      </c>
      <c r="D91" s="114" t="str">
        <f>+'Riesgo Corrupción'!C19</f>
        <v>Posibilidad de afectación reputacional por el direccionamiento de contratación en favor propio y/o de un tercero</v>
      </c>
      <c r="E91" s="104" t="s">
        <v>8</v>
      </c>
      <c r="F91" s="95" t="s">
        <v>174</v>
      </c>
      <c r="G91" s="95" t="s">
        <v>136</v>
      </c>
      <c r="H91" s="111" t="s">
        <v>229</v>
      </c>
      <c r="I91" s="104" t="s">
        <v>138</v>
      </c>
      <c r="J91" s="95" t="s">
        <v>161</v>
      </c>
      <c r="K91" s="111" t="s">
        <v>230</v>
      </c>
      <c r="L91" s="110" t="s">
        <v>141</v>
      </c>
      <c r="M91" s="110" t="s">
        <v>142</v>
      </c>
      <c r="N91" s="110" t="s">
        <v>141</v>
      </c>
      <c r="O91" s="110" t="s">
        <v>141</v>
      </c>
      <c r="P91" s="110" t="s">
        <v>141</v>
      </c>
      <c r="Q91" s="110" t="s">
        <v>142</v>
      </c>
      <c r="R91" s="110" t="s">
        <v>141</v>
      </c>
      <c r="S91" s="110" t="s">
        <v>142</v>
      </c>
      <c r="T91" s="110" t="s">
        <v>142</v>
      </c>
      <c r="U91" s="110" t="s">
        <v>141</v>
      </c>
      <c r="V91" s="110" t="s">
        <v>141</v>
      </c>
      <c r="W91" s="110" t="s">
        <v>141</v>
      </c>
      <c r="X91" s="110" t="s">
        <v>142</v>
      </c>
      <c r="Y91" s="110" t="s">
        <v>141</v>
      </c>
      <c r="Z91" s="110" t="s">
        <v>141</v>
      </c>
      <c r="AA91" s="110" t="s">
        <v>142</v>
      </c>
      <c r="AB91" s="110" t="s">
        <v>141</v>
      </c>
      <c r="AC91" s="110" t="s">
        <v>142</v>
      </c>
      <c r="AD91" s="110" t="s">
        <v>142</v>
      </c>
      <c r="AE91" s="95">
        <f>COUNTIF(L91:AD96, "SI")</f>
        <v>11</v>
      </c>
      <c r="AF91" s="110" t="s">
        <v>178</v>
      </c>
      <c r="AG91" s="95">
        <f>+VLOOKUP(AF91,[6]Listados!$K$8:$L$12,2,0)</f>
        <v>2</v>
      </c>
      <c r="AH91" s="95" t="str">
        <f>+IF(OR(AE91=1,AE91&lt;=5),"Moderado",IF(OR(AE91=6,AE91&lt;=11),"Mayor","Catastrófico"))</f>
        <v>Mayor</v>
      </c>
      <c r="AI91" s="112" t="e">
        <f>+VLOOKUP(AH91,[6]Listados!K91:L95,2,0)</f>
        <v>#N/A</v>
      </c>
      <c r="AJ91" s="95" t="str">
        <f>IF(AND(AF91&lt;&gt;"",AH91&lt;&gt;""),VLOOKUP(AF91&amp;AH91,Listados!$M$3:$N$27,2,FALSE),"")</f>
        <v>Alto</v>
      </c>
      <c r="AK91" s="85" t="str">
        <f>'Descripción del Control '!B14</f>
        <v>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v>
      </c>
      <c r="AL91" s="85" t="s">
        <v>229</v>
      </c>
      <c r="AM91" s="30" t="s">
        <v>144</v>
      </c>
      <c r="AN91" s="30" t="s">
        <v>141</v>
      </c>
      <c r="AO91" s="29">
        <f>+IF(AN91="si",15,"")</f>
        <v>15</v>
      </c>
      <c r="AP91" s="30" t="s">
        <v>141</v>
      </c>
      <c r="AQ91" s="29">
        <f>+IF(AP91="si",15,"")</f>
        <v>15</v>
      </c>
      <c r="AR91" s="30" t="s">
        <v>141</v>
      </c>
      <c r="AS91" s="29">
        <f t="shared" si="12"/>
        <v>15</v>
      </c>
      <c r="AT91" s="30" t="s">
        <v>145</v>
      </c>
      <c r="AU91" s="29">
        <f t="shared" si="13"/>
        <v>15</v>
      </c>
      <c r="AV91" s="30" t="s">
        <v>141</v>
      </c>
      <c r="AW91" s="29">
        <f t="shared" si="23"/>
        <v>15</v>
      </c>
      <c r="AX91" s="30" t="s">
        <v>141</v>
      </c>
      <c r="AY91" s="29">
        <f t="shared" si="14"/>
        <v>15</v>
      </c>
      <c r="AZ91" s="30" t="s">
        <v>146</v>
      </c>
      <c r="BA91" s="29">
        <f t="shared" si="15"/>
        <v>10</v>
      </c>
      <c r="BB91" s="29">
        <f t="shared" si="16"/>
        <v>100</v>
      </c>
      <c r="BC91" s="29" t="str">
        <f t="shared" si="17"/>
        <v>Fuerte</v>
      </c>
      <c r="BD91" s="30" t="s">
        <v>147</v>
      </c>
      <c r="BE91" s="29" t="str">
        <f t="shared" si="18"/>
        <v>Fuerte</v>
      </c>
      <c r="BF91" s="29" t="str">
        <f t="shared" si="19"/>
        <v>Fuerte</v>
      </c>
      <c r="BG91" s="29">
        <f t="shared" si="20"/>
        <v>100</v>
      </c>
      <c r="BH91" s="95">
        <f>AVERAGE(BG91:BG94)</f>
        <v>100</v>
      </c>
      <c r="BI91" s="100" t="str">
        <f>IF(BH91&lt;=50, "Débil", IF(BH91&lt;=99,"Moderado","Fuerte"))</f>
        <v>Fuerte</v>
      </c>
      <c r="BJ91" s="101">
        <f>+IF(BI91="Fuerte",2,IF(BI91="Moderado",1,0))</f>
        <v>2</v>
      </c>
      <c r="BK91" s="101">
        <f>+AG91-BJ91</f>
        <v>0</v>
      </c>
      <c r="BL91" s="100" t="str">
        <f>+VLOOKUP(BK91,Listados!$J$18:$K$24,2,TRUE)</f>
        <v>Rara Vez</v>
      </c>
      <c r="BM91" s="100" t="str">
        <f>IF(ISBLANK(AH91),"",AH91)</f>
        <v>Mayor</v>
      </c>
      <c r="BN91" s="95" t="str">
        <f>IF(AND(BL91&lt;&gt;"",BM91&lt;&gt;""),VLOOKUP(BL91&amp;BM91,Listados!$M$3:$N$27,2,FALSE),"")</f>
        <v>Alto</v>
      </c>
      <c r="BO91" s="95" t="str">
        <f>+VLOOKUP(BN91,Listados!$P$3:$Q$6,2,FALSE)</f>
        <v>Reducir el riesgo</v>
      </c>
      <c r="BP91" s="80"/>
      <c r="BQ91" s="80"/>
      <c r="BR91" s="80"/>
      <c r="BS91" s="80"/>
      <c r="BT91" s="80"/>
      <c r="BU91" s="80"/>
      <c r="BV91" s="80"/>
      <c r="BW91" s="80"/>
      <c r="BX91" s="80"/>
      <c r="BY91" s="80"/>
      <c r="BZ91" s="80"/>
      <c r="CA91" s="80"/>
      <c r="CB91" s="80"/>
      <c r="CC91" s="80"/>
      <c r="CD91" s="80"/>
      <c r="CE91" s="102" t="s">
        <v>8</v>
      </c>
      <c r="CF91" s="102" t="s">
        <v>8</v>
      </c>
      <c r="CG91" s="102" t="s">
        <v>8</v>
      </c>
      <c r="CH91" s="102" t="s">
        <v>8</v>
      </c>
      <c r="CI91" s="102" t="s">
        <v>8</v>
      </c>
      <c r="CJ91" s="102" t="s">
        <v>8</v>
      </c>
    </row>
    <row r="92" spans="1:88" ht="135.75" customHeight="1" x14ac:dyDescent="0.25">
      <c r="A92" s="146"/>
      <c r="B92" s="110"/>
      <c r="C92" s="118"/>
      <c r="D92" s="114"/>
      <c r="E92" s="105"/>
      <c r="F92" s="95"/>
      <c r="G92" s="95"/>
      <c r="H92" s="111"/>
      <c r="I92" s="105"/>
      <c r="J92" s="95"/>
      <c r="K92" s="111"/>
      <c r="L92" s="110"/>
      <c r="M92" s="110"/>
      <c r="N92" s="110"/>
      <c r="O92" s="110"/>
      <c r="P92" s="110"/>
      <c r="Q92" s="110"/>
      <c r="R92" s="110"/>
      <c r="S92" s="110"/>
      <c r="T92" s="110"/>
      <c r="U92" s="110"/>
      <c r="V92" s="110"/>
      <c r="W92" s="110"/>
      <c r="X92" s="110"/>
      <c r="Y92" s="110"/>
      <c r="Z92" s="110"/>
      <c r="AA92" s="110"/>
      <c r="AB92" s="110"/>
      <c r="AC92" s="110"/>
      <c r="AD92" s="110"/>
      <c r="AE92" s="95"/>
      <c r="AF92" s="110"/>
      <c r="AG92" s="95"/>
      <c r="AH92" s="95" t="str">
        <f>+IF(OR(AF92=1,AF92&lt;=5),"Moderado",IF(OR(AF92=6,AF92&lt;=11),"Mayor","Catastrófico"))</f>
        <v>Moderado</v>
      </c>
      <c r="AI92" s="112"/>
      <c r="AJ92" s="95"/>
      <c r="AK92" s="86"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v>
      </c>
      <c r="AL92" s="85" t="s">
        <v>231</v>
      </c>
      <c r="AM92" s="30" t="s">
        <v>144</v>
      </c>
      <c r="AN92" s="30" t="s">
        <v>141</v>
      </c>
      <c r="AO92" s="29">
        <f>+IF(AN92="si",15,"")</f>
        <v>15</v>
      </c>
      <c r="AP92" s="30" t="s">
        <v>141</v>
      </c>
      <c r="AQ92" s="29">
        <f>+IF(AP92="si",15,"")</f>
        <v>15</v>
      </c>
      <c r="AR92" s="30" t="s">
        <v>141</v>
      </c>
      <c r="AS92" s="29">
        <f t="shared" si="12"/>
        <v>15</v>
      </c>
      <c r="AT92" s="30" t="s">
        <v>145</v>
      </c>
      <c r="AU92" s="29">
        <f t="shared" si="13"/>
        <v>15</v>
      </c>
      <c r="AV92" s="30" t="s">
        <v>141</v>
      </c>
      <c r="AW92" s="29">
        <f t="shared" si="23"/>
        <v>15</v>
      </c>
      <c r="AX92" s="30" t="s">
        <v>141</v>
      </c>
      <c r="AY92" s="29">
        <f t="shared" si="14"/>
        <v>15</v>
      </c>
      <c r="AZ92" s="30" t="s">
        <v>146</v>
      </c>
      <c r="BA92" s="29">
        <f t="shared" si="15"/>
        <v>10</v>
      </c>
      <c r="BB92" s="29">
        <f t="shared" si="16"/>
        <v>100</v>
      </c>
      <c r="BC92" s="29" t="str">
        <f t="shared" si="17"/>
        <v>Fuerte</v>
      </c>
      <c r="BD92" s="30" t="s">
        <v>147</v>
      </c>
      <c r="BE92" s="29" t="str">
        <f t="shared" si="18"/>
        <v>Fuerte</v>
      </c>
      <c r="BF92" s="29" t="str">
        <f t="shared" si="19"/>
        <v>Fuerte</v>
      </c>
      <c r="BG92" s="29">
        <f t="shared" si="20"/>
        <v>100</v>
      </c>
      <c r="BH92" s="95"/>
      <c r="BI92" s="100"/>
      <c r="BJ92" s="101"/>
      <c r="BK92" s="101"/>
      <c r="BL92" s="100"/>
      <c r="BM92" s="100"/>
      <c r="BN92" s="95"/>
      <c r="BO92" s="95"/>
      <c r="BP92" s="80"/>
      <c r="BQ92" s="80"/>
      <c r="BR92" s="80"/>
      <c r="BS92" s="80"/>
      <c r="BT92" s="80"/>
      <c r="BU92" s="80"/>
      <c r="BV92" s="80"/>
      <c r="BW92" s="80"/>
      <c r="BX92" s="80"/>
      <c r="BY92" s="80"/>
      <c r="BZ92" s="80"/>
      <c r="CA92" s="80"/>
      <c r="CB92" s="80"/>
      <c r="CC92" s="80"/>
      <c r="CD92" s="80"/>
      <c r="CE92" s="102"/>
      <c r="CF92" s="102"/>
      <c r="CG92" s="102"/>
      <c r="CH92" s="102"/>
      <c r="CI92" s="102"/>
      <c r="CJ92" s="102"/>
    </row>
    <row r="93" spans="1:88" ht="80.25" customHeight="1" x14ac:dyDescent="0.25">
      <c r="A93" s="146"/>
      <c r="B93" s="110"/>
      <c r="C93" s="118"/>
      <c r="D93" s="114"/>
      <c r="E93" s="105"/>
      <c r="F93" s="95"/>
      <c r="G93" s="95"/>
      <c r="H93" s="92" t="s">
        <v>231</v>
      </c>
      <c r="I93" s="105"/>
      <c r="J93" s="95"/>
      <c r="K93" s="90" t="s">
        <v>232</v>
      </c>
      <c r="L93" s="110"/>
      <c r="M93" s="110"/>
      <c r="N93" s="110"/>
      <c r="O93" s="110"/>
      <c r="P93" s="110"/>
      <c r="Q93" s="110"/>
      <c r="R93" s="110"/>
      <c r="S93" s="110"/>
      <c r="T93" s="110"/>
      <c r="U93" s="110"/>
      <c r="V93" s="110"/>
      <c r="W93" s="110"/>
      <c r="X93" s="110"/>
      <c r="Y93" s="110"/>
      <c r="Z93" s="110"/>
      <c r="AA93" s="110"/>
      <c r="AB93" s="110"/>
      <c r="AC93" s="110"/>
      <c r="AD93" s="110"/>
      <c r="AE93" s="95"/>
      <c r="AF93" s="110"/>
      <c r="AG93" s="95"/>
      <c r="AH93" s="95" t="str">
        <f>+IF(OR(AF93=1,AF93&lt;=5),"Moderado",IF(OR(AF93=6,AF93&lt;=11),"Mayor","Catastrófico"))</f>
        <v>Moderado</v>
      </c>
      <c r="AI93" s="112"/>
      <c r="AJ93" s="95"/>
      <c r="AK93" s="90" t="str">
        <f>+'Descripción del Control '!D$14</f>
        <v>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v>
      </c>
      <c r="AL93" s="90" t="s">
        <v>231</v>
      </c>
      <c r="AM93" s="104" t="s">
        <v>144</v>
      </c>
      <c r="AN93" s="30" t="s">
        <v>141</v>
      </c>
      <c r="AO93" s="29">
        <f>+IF(AN93="si",15,"")</f>
        <v>15</v>
      </c>
      <c r="AP93" s="30" t="s">
        <v>141</v>
      </c>
      <c r="AQ93" s="29">
        <f>+IF(AP93="si",15,"")</f>
        <v>15</v>
      </c>
      <c r="AR93" s="30" t="s">
        <v>141</v>
      </c>
      <c r="AS93" s="29">
        <f t="shared" si="12"/>
        <v>15</v>
      </c>
      <c r="AT93" s="30" t="s">
        <v>145</v>
      </c>
      <c r="AU93" s="29">
        <f t="shared" si="13"/>
        <v>15</v>
      </c>
      <c r="AV93" s="30" t="s">
        <v>141</v>
      </c>
      <c r="AW93" s="29">
        <f t="shared" si="23"/>
        <v>15</v>
      </c>
      <c r="AX93" s="30" t="s">
        <v>141</v>
      </c>
      <c r="AY93" s="29">
        <f t="shared" si="14"/>
        <v>15</v>
      </c>
      <c r="AZ93" s="30" t="s">
        <v>146</v>
      </c>
      <c r="BA93" s="29">
        <f t="shared" si="15"/>
        <v>10</v>
      </c>
      <c r="BB93" s="29">
        <f t="shared" si="16"/>
        <v>100</v>
      </c>
      <c r="BC93" s="29" t="str">
        <f t="shared" si="17"/>
        <v>Fuerte</v>
      </c>
      <c r="BD93" s="30" t="s">
        <v>147</v>
      </c>
      <c r="BE93" s="29" t="str">
        <f t="shared" si="18"/>
        <v>Fuerte</v>
      </c>
      <c r="BF93" s="29" t="str">
        <f t="shared" si="19"/>
        <v>Fuerte</v>
      </c>
      <c r="BG93" s="29">
        <f t="shared" si="20"/>
        <v>100</v>
      </c>
      <c r="BH93" s="95"/>
      <c r="BI93" s="100"/>
      <c r="BJ93" s="101"/>
      <c r="BK93" s="101"/>
      <c r="BL93" s="100"/>
      <c r="BM93" s="100"/>
      <c r="BN93" s="95"/>
      <c r="BO93" s="95"/>
      <c r="BP93" s="80"/>
      <c r="BQ93" s="80"/>
      <c r="BR93" s="80"/>
      <c r="BS93" s="80"/>
      <c r="BT93" s="80"/>
      <c r="BU93" s="80"/>
      <c r="BV93" s="80"/>
      <c r="BW93" s="80"/>
      <c r="BX93" s="80"/>
      <c r="BY93" s="80"/>
      <c r="BZ93" s="80"/>
      <c r="CA93" s="80"/>
      <c r="CB93" s="80"/>
      <c r="CC93" s="80"/>
      <c r="CD93" s="80"/>
      <c r="CE93" s="102"/>
      <c r="CF93" s="102"/>
      <c r="CG93" s="102"/>
      <c r="CH93" s="102"/>
      <c r="CI93" s="102"/>
      <c r="CJ93" s="102"/>
    </row>
    <row r="94" spans="1:88" ht="53.25" customHeight="1" x14ac:dyDescent="0.25">
      <c r="A94" s="146"/>
      <c r="B94" s="110"/>
      <c r="C94" s="118"/>
      <c r="D94" s="114"/>
      <c r="E94" s="105"/>
      <c r="F94" s="95"/>
      <c r="G94" s="95"/>
      <c r="H94" s="92"/>
      <c r="I94" s="105"/>
      <c r="J94" s="95"/>
      <c r="K94" s="92"/>
      <c r="L94" s="110"/>
      <c r="M94" s="110"/>
      <c r="N94" s="110"/>
      <c r="O94" s="110"/>
      <c r="P94" s="110"/>
      <c r="Q94" s="110"/>
      <c r="R94" s="110"/>
      <c r="S94" s="110"/>
      <c r="T94" s="110"/>
      <c r="U94" s="110"/>
      <c r="V94" s="110"/>
      <c r="W94" s="110"/>
      <c r="X94" s="110"/>
      <c r="Y94" s="110"/>
      <c r="Z94" s="110"/>
      <c r="AA94" s="110"/>
      <c r="AB94" s="110"/>
      <c r="AC94" s="110"/>
      <c r="AD94" s="110"/>
      <c r="AE94" s="95"/>
      <c r="AF94" s="110"/>
      <c r="AG94" s="95"/>
      <c r="AH94" s="95" t="str">
        <f>+IF(OR(AF94=1,AF94&lt;=5),"Moderado",IF(OR(AF94=6,AF94&lt;=11),"Mayor","Catastrófico"))</f>
        <v>Moderado</v>
      </c>
      <c r="AI94" s="112"/>
      <c r="AJ94" s="95"/>
      <c r="AK94" s="92"/>
      <c r="AL94" s="92"/>
      <c r="AM94" s="105"/>
      <c r="AN94" s="104" t="s">
        <v>141</v>
      </c>
      <c r="AO94" s="29">
        <f>+IF(AN94="si",15,"")</f>
        <v>15</v>
      </c>
      <c r="AP94" s="104" t="s">
        <v>141</v>
      </c>
      <c r="AQ94" s="29">
        <f>+IF(AP94="si",15,"")</f>
        <v>15</v>
      </c>
      <c r="AR94" s="104" t="s">
        <v>141</v>
      </c>
      <c r="AS94" s="29">
        <f t="shared" si="12"/>
        <v>15</v>
      </c>
      <c r="AT94" s="104" t="s">
        <v>145</v>
      </c>
      <c r="AU94" s="29">
        <f t="shared" si="13"/>
        <v>15</v>
      </c>
      <c r="AV94" s="104" t="s">
        <v>141</v>
      </c>
      <c r="AW94" s="29">
        <f>+IF(AV94="si",15,"")</f>
        <v>15</v>
      </c>
      <c r="AX94" s="104" t="s">
        <v>141</v>
      </c>
      <c r="AY94" s="29">
        <f t="shared" si="14"/>
        <v>15</v>
      </c>
      <c r="AZ94" s="104" t="s">
        <v>146</v>
      </c>
      <c r="BA94" s="29">
        <f t="shared" si="15"/>
        <v>10</v>
      </c>
      <c r="BB94" s="104">
        <f t="shared" si="16"/>
        <v>100</v>
      </c>
      <c r="BC94" s="104" t="str">
        <f t="shared" si="17"/>
        <v>Fuerte</v>
      </c>
      <c r="BD94" s="104" t="s">
        <v>147</v>
      </c>
      <c r="BE94" s="104" t="str">
        <f t="shared" si="18"/>
        <v>Fuerte</v>
      </c>
      <c r="BF94" s="104" t="str">
        <f t="shared" si="19"/>
        <v>Fuerte</v>
      </c>
      <c r="BG94" s="104">
        <f t="shared" si="20"/>
        <v>100</v>
      </c>
      <c r="BH94" s="95"/>
      <c r="BI94" s="100"/>
      <c r="BJ94" s="101"/>
      <c r="BK94" s="101"/>
      <c r="BL94" s="100"/>
      <c r="BM94" s="100"/>
      <c r="BN94" s="95"/>
      <c r="BO94" s="95"/>
      <c r="BP94" s="80"/>
      <c r="BQ94" s="80"/>
      <c r="BR94" s="80"/>
      <c r="BS94" s="80"/>
      <c r="BT94" s="80"/>
      <c r="BU94" s="80"/>
      <c r="BV94" s="80"/>
      <c r="BW94" s="80"/>
      <c r="BX94" s="80"/>
      <c r="BY94" s="80"/>
      <c r="BZ94" s="80"/>
      <c r="CA94" s="80"/>
      <c r="CB94" s="80"/>
      <c r="CC94" s="80"/>
      <c r="CD94" s="80"/>
      <c r="CE94" s="102"/>
      <c r="CF94" s="102"/>
      <c r="CG94" s="102"/>
      <c r="CH94" s="102"/>
      <c r="CI94" s="102"/>
      <c r="CJ94" s="102"/>
    </row>
    <row r="95" spans="1:88" ht="25.5" customHeight="1" x14ac:dyDescent="0.25">
      <c r="A95" s="146"/>
      <c r="B95" s="110"/>
      <c r="C95" s="118"/>
      <c r="D95" s="114"/>
      <c r="E95" s="105"/>
      <c r="F95" s="95"/>
      <c r="G95" s="95"/>
      <c r="H95" s="83"/>
      <c r="I95" s="105"/>
      <c r="J95" s="95"/>
      <c r="K95" s="92"/>
      <c r="L95" s="110"/>
      <c r="M95" s="110"/>
      <c r="N95" s="110"/>
      <c r="O95" s="110"/>
      <c r="P95" s="110"/>
      <c r="Q95" s="110"/>
      <c r="R95" s="110"/>
      <c r="S95" s="110"/>
      <c r="T95" s="110"/>
      <c r="U95" s="110"/>
      <c r="V95" s="110"/>
      <c r="W95" s="110"/>
      <c r="X95" s="110"/>
      <c r="Y95" s="110"/>
      <c r="Z95" s="110"/>
      <c r="AA95" s="110"/>
      <c r="AB95" s="110"/>
      <c r="AC95" s="110"/>
      <c r="AD95" s="110"/>
      <c r="AE95" s="95"/>
      <c r="AF95" s="110"/>
      <c r="AG95" s="95"/>
      <c r="AH95" s="95" t="str">
        <f>+IF(OR(AF95=1,AF95&lt;=5),"Moderado",IF(OR(AF95=6,AF95&lt;=11),"Mayor","Catastrófico"))</f>
        <v>Moderado</v>
      </c>
      <c r="AI95" s="112"/>
      <c r="AJ95" s="95"/>
      <c r="AK95" s="92"/>
      <c r="AL95" s="92"/>
      <c r="AM95" s="105"/>
      <c r="AN95" s="105"/>
      <c r="AO95" s="29" t="str">
        <f t="shared" si="21"/>
        <v/>
      </c>
      <c r="AP95" s="105"/>
      <c r="AQ95" s="29" t="str">
        <f t="shared" si="22"/>
        <v/>
      </c>
      <c r="AR95" s="105"/>
      <c r="AS95" s="29" t="str">
        <f t="shared" si="12"/>
        <v/>
      </c>
      <c r="AT95" s="105"/>
      <c r="AU95" s="29" t="str">
        <f t="shared" si="13"/>
        <v/>
      </c>
      <c r="AV95" s="105"/>
      <c r="AW95" s="29" t="str">
        <f t="shared" si="23"/>
        <v/>
      </c>
      <c r="AX95" s="105"/>
      <c r="AY95" s="29" t="str">
        <f t="shared" si="14"/>
        <v/>
      </c>
      <c r="AZ95" s="105"/>
      <c r="BA95" s="29" t="str">
        <f t="shared" si="15"/>
        <v/>
      </c>
      <c r="BB95" s="105" t="str">
        <f t="shared" si="16"/>
        <v/>
      </c>
      <c r="BC95" s="105" t="str">
        <f t="shared" si="17"/>
        <v/>
      </c>
      <c r="BD95" s="105"/>
      <c r="BE95" s="105" t="str">
        <f t="shared" si="18"/>
        <v>Débil</v>
      </c>
      <c r="BF95" s="105" t="str">
        <f t="shared" si="19"/>
        <v>Débil</v>
      </c>
      <c r="BG95" s="105">
        <f t="shared" si="20"/>
        <v>0</v>
      </c>
      <c r="BH95" s="95"/>
      <c r="BI95" s="100"/>
      <c r="BJ95" s="101"/>
      <c r="BK95" s="101"/>
      <c r="BL95" s="100"/>
      <c r="BM95" s="100"/>
      <c r="BN95" s="95"/>
      <c r="BO95" s="95"/>
      <c r="BP95" s="80"/>
      <c r="BQ95" s="80"/>
      <c r="BR95" s="80"/>
      <c r="BS95" s="80"/>
      <c r="BT95" s="80"/>
      <c r="BU95" s="80"/>
      <c r="BV95" s="80"/>
      <c r="BW95" s="80"/>
      <c r="BX95" s="80"/>
      <c r="BY95" s="80"/>
      <c r="BZ95" s="80"/>
      <c r="CA95" s="80"/>
      <c r="CB95" s="80"/>
      <c r="CC95" s="80"/>
      <c r="CD95" s="80"/>
      <c r="CE95" s="102"/>
      <c r="CF95" s="102"/>
      <c r="CG95" s="102"/>
      <c r="CH95" s="102"/>
      <c r="CI95" s="102"/>
      <c r="CJ95" s="102"/>
    </row>
    <row r="96" spans="1:88" x14ac:dyDescent="0.25">
      <c r="A96" s="146"/>
      <c r="B96" s="110"/>
      <c r="C96" s="118"/>
      <c r="D96" s="114"/>
      <c r="E96" s="106"/>
      <c r="F96" s="95"/>
      <c r="G96" s="95"/>
      <c r="H96" s="82"/>
      <c r="I96" s="106"/>
      <c r="J96" s="95"/>
      <c r="K96" s="91"/>
      <c r="L96" s="110"/>
      <c r="M96" s="110"/>
      <c r="N96" s="110"/>
      <c r="O96" s="110"/>
      <c r="P96" s="110"/>
      <c r="Q96" s="110"/>
      <c r="R96" s="110"/>
      <c r="S96" s="110"/>
      <c r="T96" s="110"/>
      <c r="U96" s="110"/>
      <c r="V96" s="110"/>
      <c r="W96" s="110"/>
      <c r="X96" s="110"/>
      <c r="Y96" s="110"/>
      <c r="Z96" s="110"/>
      <c r="AA96" s="110"/>
      <c r="AB96" s="110"/>
      <c r="AC96" s="110"/>
      <c r="AD96" s="110"/>
      <c r="AE96" s="95"/>
      <c r="AF96" s="110"/>
      <c r="AG96" s="95"/>
      <c r="AH96" s="95" t="str">
        <f>+IF(OR(AF96=1,AF96&lt;=5),"Moderado",IF(OR(AF96=6,AF96&lt;=11),"Mayor","Catastrófico"))</f>
        <v>Moderado</v>
      </c>
      <c r="AI96" s="112"/>
      <c r="AJ96" s="95"/>
      <c r="AK96" s="91"/>
      <c r="AL96" s="91"/>
      <c r="AM96" s="106"/>
      <c r="AN96" s="106"/>
      <c r="AO96" s="29" t="str">
        <f t="shared" si="21"/>
        <v/>
      </c>
      <c r="AP96" s="106"/>
      <c r="AQ96" s="29" t="str">
        <f t="shared" si="22"/>
        <v/>
      </c>
      <c r="AR96" s="106"/>
      <c r="AS96" s="29" t="str">
        <f t="shared" si="12"/>
        <v/>
      </c>
      <c r="AT96" s="106"/>
      <c r="AU96" s="29" t="str">
        <f t="shared" si="13"/>
        <v/>
      </c>
      <c r="AV96" s="106"/>
      <c r="AW96" s="29" t="str">
        <f t="shared" si="23"/>
        <v/>
      </c>
      <c r="AX96" s="106"/>
      <c r="AY96" s="29" t="str">
        <f t="shared" si="14"/>
        <v/>
      </c>
      <c r="AZ96" s="106"/>
      <c r="BA96" s="29" t="str">
        <f t="shared" si="15"/>
        <v/>
      </c>
      <c r="BB96" s="106" t="str">
        <f t="shared" si="16"/>
        <v/>
      </c>
      <c r="BC96" s="106" t="str">
        <f t="shared" si="17"/>
        <v/>
      </c>
      <c r="BD96" s="106"/>
      <c r="BE96" s="106" t="str">
        <f t="shared" si="18"/>
        <v>Débil</v>
      </c>
      <c r="BF96" s="106" t="str">
        <f t="shared" si="19"/>
        <v>Débil</v>
      </c>
      <c r="BG96" s="106">
        <f t="shared" si="20"/>
        <v>0</v>
      </c>
      <c r="BH96" s="95"/>
      <c r="BI96" s="100"/>
      <c r="BJ96" s="101"/>
      <c r="BK96" s="101"/>
      <c r="BL96" s="100"/>
      <c r="BM96" s="100"/>
      <c r="BN96" s="95"/>
      <c r="BO96" s="95"/>
      <c r="BP96" s="80"/>
      <c r="BQ96" s="80"/>
      <c r="BR96" s="80"/>
      <c r="BS96" s="80"/>
      <c r="BT96" s="80"/>
      <c r="BU96" s="80"/>
      <c r="BV96" s="80"/>
      <c r="BW96" s="80"/>
      <c r="BX96" s="80"/>
      <c r="BY96" s="80"/>
      <c r="BZ96" s="80"/>
      <c r="CA96" s="80"/>
      <c r="CB96" s="80"/>
      <c r="CC96" s="80"/>
      <c r="CD96" s="80"/>
      <c r="CE96" s="102"/>
      <c r="CF96" s="102"/>
      <c r="CG96" s="102"/>
      <c r="CH96" s="102"/>
      <c r="CI96" s="102"/>
      <c r="CJ96" s="102"/>
    </row>
    <row r="97" spans="1:88" ht="67.5" customHeight="1" x14ac:dyDescent="0.25">
      <c r="A97" s="146" t="s">
        <v>233</v>
      </c>
      <c r="B97" s="110" t="s">
        <v>151</v>
      </c>
      <c r="C97" s="118" t="s">
        <v>152</v>
      </c>
      <c r="D97" s="114" t="str">
        <f>+'Riesgo Corrupción'!C20</f>
        <v>Posibilidad de afectación económica y reputacional por la modificación sin justificación de condiciones iniciales establecidas en los pliegos, para el beneficio propio o de un tercero.</v>
      </c>
      <c r="E97" s="104" t="s">
        <v>8</v>
      </c>
      <c r="F97" s="95" t="s">
        <v>174</v>
      </c>
      <c r="G97" s="95" t="s">
        <v>221</v>
      </c>
      <c r="H97" s="111" t="s">
        <v>234</v>
      </c>
      <c r="I97" s="104" t="s">
        <v>138</v>
      </c>
      <c r="J97" s="95" t="s">
        <v>161</v>
      </c>
      <c r="K97" s="90" t="s">
        <v>235</v>
      </c>
      <c r="L97" s="110" t="s">
        <v>141</v>
      </c>
      <c r="M97" s="110" t="s">
        <v>142</v>
      </c>
      <c r="N97" s="110" t="s">
        <v>142</v>
      </c>
      <c r="O97" s="110" t="s">
        <v>142</v>
      </c>
      <c r="P97" s="110" t="s">
        <v>141</v>
      </c>
      <c r="Q97" s="110" t="s">
        <v>141</v>
      </c>
      <c r="R97" s="110" t="s">
        <v>142</v>
      </c>
      <c r="S97" s="110" t="s">
        <v>142</v>
      </c>
      <c r="T97" s="110" t="s">
        <v>142</v>
      </c>
      <c r="U97" s="110" t="s">
        <v>141</v>
      </c>
      <c r="V97" s="110" t="s">
        <v>141</v>
      </c>
      <c r="W97" s="110" t="s">
        <v>141</v>
      </c>
      <c r="X97" s="110" t="s">
        <v>141</v>
      </c>
      <c r="Y97" s="110" t="s">
        <v>141</v>
      </c>
      <c r="Z97" s="110" t="s">
        <v>141</v>
      </c>
      <c r="AA97" s="110" t="s">
        <v>142</v>
      </c>
      <c r="AB97" s="110" t="s">
        <v>141</v>
      </c>
      <c r="AC97" s="110" t="s">
        <v>142</v>
      </c>
      <c r="AD97" s="110" t="s">
        <v>142</v>
      </c>
      <c r="AE97" s="95">
        <f>COUNTIF(L97:AD102, "SI")</f>
        <v>10</v>
      </c>
      <c r="AF97" s="110" t="s">
        <v>178</v>
      </c>
      <c r="AG97" s="95">
        <f>+VLOOKUP(AF97,[6]Listados!$K$8:$L$12,2,0)</f>
        <v>2</v>
      </c>
      <c r="AH97" s="95" t="str">
        <f>+IF(OR(AE97=1,AE97&lt;=5),"Moderado",IF(OR(AE97=6,AE97&lt;=11),"Mayor","Catastrófico"))</f>
        <v>Mayor</v>
      </c>
      <c r="AI97" s="112" t="e">
        <f>+VLOOKUP(AH97,[6]Listados!K97:L101,2,0)</f>
        <v>#N/A</v>
      </c>
      <c r="AJ97" s="95" t="str">
        <f>IF(AND(AF97&lt;&gt;"",AH97&lt;&gt;""),VLOOKUP(AF97&amp;AH97,Listados!$M$3:$N$27,2,FALSE),"")</f>
        <v>Alto</v>
      </c>
      <c r="AK97" s="90" t="str">
        <f>+'Descripción del Control '!B$15</f>
        <v>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v>
      </c>
      <c r="AL97" s="90" t="s">
        <v>236</v>
      </c>
      <c r="AM97" s="104" t="s">
        <v>144</v>
      </c>
      <c r="AN97" s="104" t="s">
        <v>141</v>
      </c>
      <c r="AO97" s="29">
        <f>+IF(AN97="si",15,"")</f>
        <v>15</v>
      </c>
      <c r="AP97" s="104" t="s">
        <v>141</v>
      </c>
      <c r="AQ97" s="29">
        <f>+IF(AP97="si",15,"")</f>
        <v>15</v>
      </c>
      <c r="AR97" s="104" t="s">
        <v>141</v>
      </c>
      <c r="AS97" s="29">
        <f t="shared" si="12"/>
        <v>15</v>
      </c>
      <c r="AT97" s="104" t="s">
        <v>145</v>
      </c>
      <c r="AU97" s="29">
        <f t="shared" si="13"/>
        <v>15</v>
      </c>
      <c r="AV97" s="104" t="s">
        <v>141</v>
      </c>
      <c r="AW97" s="29">
        <f t="shared" si="23"/>
        <v>15</v>
      </c>
      <c r="AX97" s="104" t="s">
        <v>141</v>
      </c>
      <c r="AY97" s="29">
        <f t="shared" si="14"/>
        <v>15</v>
      </c>
      <c r="AZ97" s="104" t="s">
        <v>146</v>
      </c>
      <c r="BA97" s="29">
        <f t="shared" si="15"/>
        <v>10</v>
      </c>
      <c r="BB97" s="126">
        <f t="shared" si="16"/>
        <v>100</v>
      </c>
      <c r="BC97" s="126" t="str">
        <f t="shared" si="17"/>
        <v>Fuerte</v>
      </c>
      <c r="BD97" s="104" t="s">
        <v>147</v>
      </c>
      <c r="BE97" s="126" t="str">
        <f t="shared" si="18"/>
        <v>Fuerte</v>
      </c>
      <c r="BF97" s="126" t="str">
        <f t="shared" si="19"/>
        <v>Fuerte</v>
      </c>
      <c r="BG97" s="126">
        <f t="shared" si="20"/>
        <v>100</v>
      </c>
      <c r="BH97" s="95">
        <f>AVERAGE(BG97:BG98)</f>
        <v>100</v>
      </c>
      <c r="BI97" s="100" t="str">
        <f>IF(BH97&lt;=50, "Débil", IF(BH97&lt;=99,"Moderado","Fuerte"))</f>
        <v>Fuerte</v>
      </c>
      <c r="BJ97" s="101">
        <f>+IF(BI97="Fuerte",2,IF(BI97="Moderado",1,0))</f>
        <v>2</v>
      </c>
      <c r="BK97" s="101">
        <f>+AG97-BJ97</f>
        <v>0</v>
      </c>
      <c r="BL97" s="100" t="str">
        <f>+VLOOKUP(BK97,Listados!$J$18:$K$24,2,TRUE)</f>
        <v>Rara Vez</v>
      </c>
      <c r="BM97" s="100" t="str">
        <f>IF(ISBLANK(AH97),"",AH97)</f>
        <v>Mayor</v>
      </c>
      <c r="BN97" s="95" t="str">
        <f>IF(AND(BL97&lt;&gt;"",BM97&lt;&gt;""),VLOOKUP(BL97&amp;BM97,Listados!$M$3:$N$27,2,FALSE),"")</f>
        <v>Alto</v>
      </c>
      <c r="BO97" s="95" t="str">
        <f>+VLOOKUP(BN97,Listados!$P$3:$Q$6,2,FALSE)</f>
        <v>Reducir el riesgo</v>
      </c>
      <c r="BP97" s="80"/>
      <c r="BQ97" s="80"/>
      <c r="BR97" s="80"/>
      <c r="BS97" s="80"/>
      <c r="BT97" s="80"/>
      <c r="BU97" s="80"/>
      <c r="BV97" s="80"/>
      <c r="BW97" s="80"/>
      <c r="BX97" s="80"/>
      <c r="BY97" s="80"/>
      <c r="BZ97" s="80"/>
      <c r="CA97" s="80"/>
      <c r="CB97" s="80"/>
      <c r="CC97" s="80"/>
      <c r="CD97" s="80"/>
      <c r="CE97" s="102" t="s">
        <v>8</v>
      </c>
      <c r="CF97" s="102" t="s">
        <v>8</v>
      </c>
      <c r="CG97" s="102" t="s">
        <v>8</v>
      </c>
      <c r="CH97" s="102" t="s">
        <v>8</v>
      </c>
      <c r="CI97" s="102" t="s">
        <v>8</v>
      </c>
      <c r="CJ97" s="102" t="s">
        <v>8</v>
      </c>
    </row>
    <row r="98" spans="1:88" ht="54" customHeight="1" x14ac:dyDescent="0.25">
      <c r="A98" s="146"/>
      <c r="B98" s="110"/>
      <c r="C98" s="118"/>
      <c r="D98" s="114"/>
      <c r="E98" s="105"/>
      <c r="F98" s="95"/>
      <c r="G98" s="95"/>
      <c r="H98" s="111"/>
      <c r="I98" s="105"/>
      <c r="J98" s="95"/>
      <c r="K98" s="92"/>
      <c r="L98" s="110"/>
      <c r="M98" s="110"/>
      <c r="N98" s="110"/>
      <c r="O98" s="110"/>
      <c r="P98" s="110"/>
      <c r="Q98" s="110"/>
      <c r="R98" s="110"/>
      <c r="S98" s="110"/>
      <c r="T98" s="110"/>
      <c r="U98" s="110"/>
      <c r="V98" s="110"/>
      <c r="W98" s="110"/>
      <c r="X98" s="110"/>
      <c r="Y98" s="110"/>
      <c r="Z98" s="110"/>
      <c r="AA98" s="110"/>
      <c r="AB98" s="110"/>
      <c r="AC98" s="110"/>
      <c r="AD98" s="110"/>
      <c r="AE98" s="95"/>
      <c r="AF98" s="110"/>
      <c r="AG98" s="95"/>
      <c r="AH98" s="95" t="str">
        <f>+IF(OR(AF98=1,AF98&lt;=5),"Moderado",IF(OR(AF98=6,AF98&lt;=11),"Mayor","Catastrófico"))</f>
        <v>Moderado</v>
      </c>
      <c r="AI98" s="112"/>
      <c r="AJ98" s="95"/>
      <c r="AK98" s="92"/>
      <c r="AL98" s="92"/>
      <c r="AM98" s="105"/>
      <c r="AN98" s="105"/>
      <c r="AO98" s="29" t="str">
        <f>+IF(AN98="si",15,"")</f>
        <v/>
      </c>
      <c r="AP98" s="105"/>
      <c r="AQ98" s="29" t="str">
        <f>+IF(AP98="si",15,"")</f>
        <v/>
      </c>
      <c r="AR98" s="105"/>
      <c r="AS98" s="29" t="str">
        <f t="shared" si="12"/>
        <v/>
      </c>
      <c r="AT98" s="105"/>
      <c r="AU98" s="29" t="str">
        <f t="shared" si="13"/>
        <v/>
      </c>
      <c r="AV98" s="105"/>
      <c r="AW98" s="29" t="str">
        <f t="shared" si="23"/>
        <v/>
      </c>
      <c r="AX98" s="105"/>
      <c r="AY98" s="29" t="str">
        <f t="shared" si="14"/>
        <v/>
      </c>
      <c r="AZ98" s="105"/>
      <c r="BA98" s="29" t="str">
        <f t="shared" si="15"/>
        <v/>
      </c>
      <c r="BB98" s="127"/>
      <c r="BC98" s="127"/>
      <c r="BD98" s="105"/>
      <c r="BE98" s="127"/>
      <c r="BF98" s="127"/>
      <c r="BG98" s="127"/>
      <c r="BH98" s="95"/>
      <c r="BI98" s="100"/>
      <c r="BJ98" s="101"/>
      <c r="BK98" s="101"/>
      <c r="BL98" s="100"/>
      <c r="BM98" s="100"/>
      <c r="BN98" s="95"/>
      <c r="BO98" s="95"/>
      <c r="BP98" s="80"/>
      <c r="BQ98" s="80"/>
      <c r="BR98" s="80"/>
      <c r="BS98" s="80"/>
      <c r="BT98" s="80"/>
      <c r="BU98" s="80"/>
      <c r="BV98" s="80"/>
      <c r="BW98" s="80"/>
      <c r="BX98" s="80"/>
      <c r="BY98" s="80"/>
      <c r="BZ98" s="80"/>
      <c r="CA98" s="80"/>
      <c r="CB98" s="80"/>
      <c r="CC98" s="80"/>
      <c r="CD98" s="80"/>
      <c r="CE98" s="102"/>
      <c r="CF98" s="102"/>
      <c r="CG98" s="102"/>
      <c r="CH98" s="102"/>
      <c r="CI98" s="102"/>
      <c r="CJ98" s="102"/>
    </row>
    <row r="99" spans="1:88" ht="59.25" customHeight="1" x14ac:dyDescent="0.25">
      <c r="A99" s="146"/>
      <c r="B99" s="110"/>
      <c r="C99" s="118"/>
      <c r="D99" s="114"/>
      <c r="E99" s="105"/>
      <c r="F99" s="95"/>
      <c r="G99" s="95"/>
      <c r="H99" s="111" t="s">
        <v>236</v>
      </c>
      <c r="I99" s="105"/>
      <c r="J99" s="95"/>
      <c r="K99" s="92"/>
      <c r="L99" s="110"/>
      <c r="M99" s="110"/>
      <c r="N99" s="110"/>
      <c r="O99" s="110"/>
      <c r="P99" s="110"/>
      <c r="Q99" s="110"/>
      <c r="R99" s="110"/>
      <c r="S99" s="110"/>
      <c r="T99" s="110"/>
      <c r="U99" s="110"/>
      <c r="V99" s="110"/>
      <c r="W99" s="110"/>
      <c r="X99" s="110"/>
      <c r="Y99" s="110"/>
      <c r="Z99" s="110"/>
      <c r="AA99" s="110"/>
      <c r="AB99" s="110"/>
      <c r="AC99" s="110"/>
      <c r="AD99" s="110"/>
      <c r="AE99" s="95"/>
      <c r="AF99" s="110"/>
      <c r="AG99" s="95"/>
      <c r="AH99" s="95" t="str">
        <f>+IF(OR(AF99=1,AF99&lt;=5),"Moderado",IF(OR(AF99=6,AF99&lt;=11),"Mayor","Catastrófico"))</f>
        <v>Moderado</v>
      </c>
      <c r="AI99" s="112"/>
      <c r="AJ99" s="95"/>
      <c r="AK99" s="92"/>
      <c r="AL99" s="92"/>
      <c r="AM99" s="105"/>
      <c r="AN99" s="105"/>
      <c r="AO99" s="29" t="str">
        <f t="shared" si="21"/>
        <v/>
      </c>
      <c r="AP99" s="105"/>
      <c r="AQ99" s="29" t="str">
        <f t="shared" si="22"/>
        <v/>
      </c>
      <c r="AR99" s="105"/>
      <c r="AS99" s="29" t="str">
        <f t="shared" si="12"/>
        <v/>
      </c>
      <c r="AT99" s="105"/>
      <c r="AU99" s="29" t="str">
        <f t="shared" si="13"/>
        <v/>
      </c>
      <c r="AV99" s="105"/>
      <c r="AW99" s="29" t="str">
        <f t="shared" si="23"/>
        <v/>
      </c>
      <c r="AX99" s="105"/>
      <c r="AY99" s="29" t="str">
        <f t="shared" si="14"/>
        <v/>
      </c>
      <c r="AZ99" s="105"/>
      <c r="BA99" s="29" t="str">
        <f t="shared" si="15"/>
        <v/>
      </c>
      <c r="BB99" s="127"/>
      <c r="BC99" s="127"/>
      <c r="BD99" s="105"/>
      <c r="BE99" s="127"/>
      <c r="BF99" s="127"/>
      <c r="BG99" s="127"/>
      <c r="BH99" s="95"/>
      <c r="BI99" s="100"/>
      <c r="BJ99" s="101"/>
      <c r="BK99" s="101"/>
      <c r="BL99" s="100"/>
      <c r="BM99" s="100"/>
      <c r="BN99" s="95"/>
      <c r="BO99" s="95"/>
      <c r="BP99" s="80"/>
      <c r="BQ99" s="80"/>
      <c r="BR99" s="80"/>
      <c r="BS99" s="80"/>
      <c r="BT99" s="80"/>
      <c r="BU99" s="80"/>
      <c r="BV99" s="80"/>
      <c r="BW99" s="80"/>
      <c r="BX99" s="80"/>
      <c r="BY99" s="80"/>
      <c r="BZ99" s="80"/>
      <c r="CA99" s="80"/>
      <c r="CB99" s="80"/>
      <c r="CC99" s="80"/>
      <c r="CD99" s="80"/>
      <c r="CE99" s="102"/>
      <c r="CF99" s="102"/>
      <c r="CG99" s="102"/>
      <c r="CH99" s="102"/>
      <c r="CI99" s="102"/>
      <c r="CJ99" s="102"/>
    </row>
    <row r="100" spans="1:88" ht="39.75" customHeight="1" x14ac:dyDescent="0.25">
      <c r="A100" s="146"/>
      <c r="B100" s="110"/>
      <c r="C100" s="118"/>
      <c r="D100" s="114"/>
      <c r="E100" s="105"/>
      <c r="F100" s="95"/>
      <c r="G100" s="95"/>
      <c r="H100" s="111"/>
      <c r="I100" s="105"/>
      <c r="J100" s="95"/>
      <c r="K100" s="92"/>
      <c r="L100" s="110"/>
      <c r="M100" s="110"/>
      <c r="N100" s="110"/>
      <c r="O100" s="110"/>
      <c r="P100" s="110"/>
      <c r="Q100" s="110"/>
      <c r="R100" s="110"/>
      <c r="S100" s="110"/>
      <c r="T100" s="110"/>
      <c r="U100" s="110"/>
      <c r="V100" s="110"/>
      <c r="W100" s="110"/>
      <c r="X100" s="110"/>
      <c r="Y100" s="110"/>
      <c r="Z100" s="110"/>
      <c r="AA100" s="110"/>
      <c r="AB100" s="110"/>
      <c r="AC100" s="110"/>
      <c r="AD100" s="110"/>
      <c r="AE100" s="95"/>
      <c r="AF100" s="110"/>
      <c r="AG100" s="95"/>
      <c r="AH100" s="95" t="str">
        <f>+IF(OR(AF100=1,AF100&lt;=5),"Moderado",IF(OR(AF100=6,AF100&lt;=11),"Mayor","Catastrófico"))</f>
        <v>Moderado</v>
      </c>
      <c r="AI100" s="112"/>
      <c r="AJ100" s="95"/>
      <c r="AK100" s="92"/>
      <c r="AL100" s="92"/>
      <c r="AM100" s="105"/>
      <c r="AN100" s="105"/>
      <c r="AO100" s="29" t="str">
        <f t="shared" si="21"/>
        <v/>
      </c>
      <c r="AP100" s="105"/>
      <c r="AQ100" s="29" t="str">
        <f t="shared" si="22"/>
        <v/>
      </c>
      <c r="AR100" s="105"/>
      <c r="AS100" s="29" t="str">
        <f t="shared" si="12"/>
        <v/>
      </c>
      <c r="AT100" s="105"/>
      <c r="AU100" s="29" t="str">
        <f t="shared" si="13"/>
        <v/>
      </c>
      <c r="AV100" s="105"/>
      <c r="AW100" s="29" t="str">
        <f t="shared" si="23"/>
        <v/>
      </c>
      <c r="AX100" s="105"/>
      <c r="AY100" s="29" t="str">
        <f t="shared" si="14"/>
        <v/>
      </c>
      <c r="AZ100" s="105"/>
      <c r="BA100" s="29" t="str">
        <f t="shared" si="15"/>
        <v/>
      </c>
      <c r="BB100" s="127"/>
      <c r="BC100" s="127"/>
      <c r="BD100" s="105"/>
      <c r="BE100" s="127"/>
      <c r="BF100" s="127"/>
      <c r="BG100" s="127"/>
      <c r="BH100" s="95"/>
      <c r="BI100" s="100"/>
      <c r="BJ100" s="101"/>
      <c r="BK100" s="101"/>
      <c r="BL100" s="100"/>
      <c r="BM100" s="100"/>
      <c r="BN100" s="95"/>
      <c r="BO100" s="95"/>
      <c r="BP100" s="80"/>
      <c r="BQ100" s="80"/>
      <c r="BR100" s="80"/>
      <c r="BS100" s="80"/>
      <c r="BT100" s="80"/>
      <c r="BU100" s="80"/>
      <c r="BV100" s="80"/>
      <c r="BW100" s="80"/>
      <c r="BX100" s="80"/>
      <c r="BY100" s="80"/>
      <c r="BZ100" s="80"/>
      <c r="CA100" s="80"/>
      <c r="CB100" s="80"/>
      <c r="CC100" s="80"/>
      <c r="CD100" s="80"/>
      <c r="CE100" s="102"/>
      <c r="CF100" s="102"/>
      <c r="CG100" s="102"/>
      <c r="CH100" s="102"/>
      <c r="CI100" s="102"/>
      <c r="CJ100" s="102"/>
    </row>
    <row r="101" spans="1:88" x14ac:dyDescent="0.25">
      <c r="A101" s="146"/>
      <c r="B101" s="110"/>
      <c r="C101" s="118"/>
      <c r="D101" s="114"/>
      <c r="E101" s="105"/>
      <c r="F101" s="95"/>
      <c r="G101" s="95"/>
      <c r="H101" s="111"/>
      <c r="I101" s="105"/>
      <c r="J101" s="95"/>
      <c r="K101" s="92"/>
      <c r="L101" s="110"/>
      <c r="M101" s="110"/>
      <c r="N101" s="110"/>
      <c r="O101" s="110"/>
      <c r="P101" s="110"/>
      <c r="Q101" s="110"/>
      <c r="R101" s="110"/>
      <c r="S101" s="110"/>
      <c r="T101" s="110"/>
      <c r="U101" s="110"/>
      <c r="V101" s="110"/>
      <c r="W101" s="110"/>
      <c r="X101" s="110"/>
      <c r="Y101" s="110"/>
      <c r="Z101" s="110"/>
      <c r="AA101" s="110"/>
      <c r="AB101" s="110"/>
      <c r="AC101" s="110"/>
      <c r="AD101" s="110"/>
      <c r="AE101" s="95"/>
      <c r="AF101" s="110"/>
      <c r="AG101" s="95"/>
      <c r="AH101" s="95" t="str">
        <f>+IF(OR(AF101=1,AF101&lt;=5),"Moderado",IF(OR(AF101=6,AF101&lt;=11),"Mayor","Catastrófico"))</f>
        <v>Moderado</v>
      </c>
      <c r="AI101" s="112"/>
      <c r="AJ101" s="95"/>
      <c r="AK101" s="92"/>
      <c r="AL101" s="92"/>
      <c r="AM101" s="105"/>
      <c r="AN101" s="105"/>
      <c r="AO101" s="29" t="str">
        <f t="shared" si="21"/>
        <v/>
      </c>
      <c r="AP101" s="105"/>
      <c r="AQ101" s="29" t="str">
        <f t="shared" si="22"/>
        <v/>
      </c>
      <c r="AR101" s="105"/>
      <c r="AS101" s="29" t="str">
        <f t="shared" si="12"/>
        <v/>
      </c>
      <c r="AT101" s="105"/>
      <c r="AU101" s="29" t="str">
        <f t="shared" si="13"/>
        <v/>
      </c>
      <c r="AV101" s="105"/>
      <c r="AW101" s="29" t="str">
        <f t="shared" si="23"/>
        <v/>
      </c>
      <c r="AX101" s="105"/>
      <c r="AY101" s="29" t="str">
        <f t="shared" si="14"/>
        <v/>
      </c>
      <c r="AZ101" s="105"/>
      <c r="BA101" s="29" t="str">
        <f t="shared" si="15"/>
        <v/>
      </c>
      <c r="BB101" s="127"/>
      <c r="BC101" s="127"/>
      <c r="BD101" s="105"/>
      <c r="BE101" s="127"/>
      <c r="BF101" s="127"/>
      <c r="BG101" s="127"/>
      <c r="BH101" s="95"/>
      <c r="BI101" s="100"/>
      <c r="BJ101" s="101"/>
      <c r="BK101" s="101"/>
      <c r="BL101" s="100"/>
      <c r="BM101" s="100"/>
      <c r="BN101" s="95"/>
      <c r="BO101" s="95"/>
      <c r="BP101" s="80"/>
      <c r="BQ101" s="80"/>
      <c r="BR101" s="80"/>
      <c r="BS101" s="80"/>
      <c r="BT101" s="80"/>
      <c r="BU101" s="80"/>
      <c r="BV101" s="80"/>
      <c r="BW101" s="80"/>
      <c r="BX101" s="80"/>
      <c r="BY101" s="80"/>
      <c r="BZ101" s="80"/>
      <c r="CA101" s="80"/>
      <c r="CB101" s="80"/>
      <c r="CC101" s="80"/>
      <c r="CD101" s="80"/>
      <c r="CE101" s="102"/>
      <c r="CF101" s="102"/>
      <c r="CG101" s="102"/>
      <c r="CH101" s="102"/>
      <c r="CI101" s="102"/>
      <c r="CJ101" s="102"/>
    </row>
    <row r="102" spans="1:88" ht="17.25" customHeight="1" x14ac:dyDescent="0.25">
      <c r="A102" s="146"/>
      <c r="B102" s="110"/>
      <c r="C102" s="118"/>
      <c r="D102" s="114"/>
      <c r="E102" s="106"/>
      <c r="F102" s="95"/>
      <c r="G102" s="95"/>
      <c r="H102" s="111"/>
      <c r="I102" s="106"/>
      <c r="J102" s="95"/>
      <c r="K102" s="91"/>
      <c r="L102" s="110"/>
      <c r="M102" s="110"/>
      <c r="N102" s="110"/>
      <c r="O102" s="110"/>
      <c r="P102" s="110"/>
      <c r="Q102" s="110"/>
      <c r="R102" s="110"/>
      <c r="S102" s="110"/>
      <c r="T102" s="110"/>
      <c r="U102" s="110"/>
      <c r="V102" s="110"/>
      <c r="W102" s="110"/>
      <c r="X102" s="110"/>
      <c r="Y102" s="110"/>
      <c r="Z102" s="110"/>
      <c r="AA102" s="110"/>
      <c r="AB102" s="110"/>
      <c r="AC102" s="110"/>
      <c r="AD102" s="110"/>
      <c r="AE102" s="95"/>
      <c r="AF102" s="110"/>
      <c r="AG102" s="95"/>
      <c r="AH102" s="95" t="str">
        <f>+IF(OR(AF102=1,AF102&lt;=5),"Moderado",IF(OR(AF102=6,AF102&lt;=11),"Mayor","Catastrófico"))</f>
        <v>Moderado</v>
      </c>
      <c r="AI102" s="112"/>
      <c r="AJ102" s="95"/>
      <c r="AK102" s="91"/>
      <c r="AL102" s="91"/>
      <c r="AM102" s="106"/>
      <c r="AN102" s="106"/>
      <c r="AO102" s="29" t="str">
        <f t="shared" si="21"/>
        <v/>
      </c>
      <c r="AP102" s="106"/>
      <c r="AQ102" s="29" t="str">
        <f t="shared" si="22"/>
        <v/>
      </c>
      <c r="AR102" s="106"/>
      <c r="AS102" s="29" t="str">
        <f t="shared" si="12"/>
        <v/>
      </c>
      <c r="AT102" s="106"/>
      <c r="AU102" s="29" t="str">
        <f t="shared" si="13"/>
        <v/>
      </c>
      <c r="AV102" s="106"/>
      <c r="AW102" s="29" t="str">
        <f t="shared" si="23"/>
        <v/>
      </c>
      <c r="AX102" s="106"/>
      <c r="AY102" s="29" t="str">
        <f t="shared" si="14"/>
        <v/>
      </c>
      <c r="AZ102" s="106"/>
      <c r="BA102" s="29" t="str">
        <f t="shared" si="15"/>
        <v/>
      </c>
      <c r="BB102" s="128"/>
      <c r="BC102" s="128"/>
      <c r="BD102" s="106"/>
      <c r="BE102" s="128"/>
      <c r="BF102" s="128"/>
      <c r="BG102" s="128"/>
      <c r="BH102" s="95"/>
      <c r="BI102" s="100"/>
      <c r="BJ102" s="101"/>
      <c r="BK102" s="101"/>
      <c r="BL102" s="100"/>
      <c r="BM102" s="100"/>
      <c r="BN102" s="95"/>
      <c r="BO102" s="95"/>
      <c r="BP102" s="80"/>
      <c r="BQ102" s="80"/>
      <c r="BR102" s="80"/>
      <c r="BS102" s="80"/>
      <c r="BT102" s="80"/>
      <c r="BU102" s="80"/>
      <c r="BV102" s="80"/>
      <c r="BW102" s="80"/>
      <c r="BX102" s="80"/>
      <c r="BY102" s="80"/>
      <c r="BZ102" s="80"/>
      <c r="CA102" s="80"/>
      <c r="CB102" s="80"/>
      <c r="CC102" s="80"/>
      <c r="CD102" s="80"/>
      <c r="CE102" s="102"/>
      <c r="CF102" s="102"/>
      <c r="CG102" s="102"/>
      <c r="CH102" s="102"/>
      <c r="CI102" s="102"/>
      <c r="CJ102" s="102"/>
    </row>
    <row r="103" spans="1:88" ht="96.75" customHeight="1" x14ac:dyDescent="0.25">
      <c r="A103" s="146" t="s">
        <v>237</v>
      </c>
      <c r="B103" s="110" t="s">
        <v>151</v>
      </c>
      <c r="C103" s="118" t="s">
        <v>152</v>
      </c>
      <c r="D103" s="114" t="str">
        <f>+'Riesgo Corrupción'!C21</f>
        <v>Posibilidad de afectación económica por sobrecosto en las actividades de los proyectos de inversión para el beneficio de un particular.</v>
      </c>
      <c r="E103" s="104" t="s">
        <v>8</v>
      </c>
      <c r="F103" s="95" t="s">
        <v>135</v>
      </c>
      <c r="G103" s="95" t="s">
        <v>221</v>
      </c>
      <c r="H103" s="23" t="s">
        <v>238</v>
      </c>
      <c r="I103" s="30" t="s">
        <v>138</v>
      </c>
      <c r="J103" s="95" t="s">
        <v>154</v>
      </c>
      <c r="K103" s="90" t="s">
        <v>239</v>
      </c>
      <c r="L103" s="110" t="s">
        <v>141</v>
      </c>
      <c r="M103" s="110" t="s">
        <v>141</v>
      </c>
      <c r="N103" s="110" t="s">
        <v>141</v>
      </c>
      <c r="O103" s="110" t="s">
        <v>142</v>
      </c>
      <c r="P103" s="110" t="s">
        <v>141</v>
      </c>
      <c r="Q103" s="110" t="s">
        <v>141</v>
      </c>
      <c r="R103" s="110" t="s">
        <v>141</v>
      </c>
      <c r="S103" s="110" t="s">
        <v>142</v>
      </c>
      <c r="T103" s="110" t="s">
        <v>142</v>
      </c>
      <c r="U103" s="110" t="s">
        <v>141</v>
      </c>
      <c r="V103" s="110" t="s">
        <v>141</v>
      </c>
      <c r="W103" s="110" t="s">
        <v>141</v>
      </c>
      <c r="X103" s="110" t="s">
        <v>141</v>
      </c>
      <c r="Y103" s="110" t="s">
        <v>142</v>
      </c>
      <c r="Z103" s="110" t="s">
        <v>142</v>
      </c>
      <c r="AA103" s="110" t="s">
        <v>142</v>
      </c>
      <c r="AB103" s="110" t="s">
        <v>141</v>
      </c>
      <c r="AC103" s="110" t="s">
        <v>142</v>
      </c>
      <c r="AD103" s="110" t="s">
        <v>142</v>
      </c>
      <c r="AE103" s="95">
        <f>COUNTIF(L103:AD108, "SI")</f>
        <v>11</v>
      </c>
      <c r="AF103" s="110" t="s">
        <v>143</v>
      </c>
      <c r="AG103" s="95">
        <f>+VLOOKUP(AF103,[6]Listados!$K$8:$L$12,2,0)</f>
        <v>1</v>
      </c>
      <c r="AH103" s="95" t="str">
        <f>+IF(OR(AE103=1,AE103&lt;=5),"Moderado",IF(OR(AE103=6,AE103&lt;=11),"Mayor","Catastrófico"))</f>
        <v>Mayor</v>
      </c>
      <c r="AI103" s="112" t="e">
        <f>+VLOOKUP(AH103,[6]Listados!K103:L107,2,0)</f>
        <v>#N/A</v>
      </c>
      <c r="AJ103" s="95" t="str">
        <f>IF(AND(AF103&lt;&gt;"",AH103&lt;&gt;""),VLOOKUP(AF103&amp;AH103,Listados!$M$3:$N$27,2,FALSE),"")</f>
        <v>Alto</v>
      </c>
      <c r="AK103" s="90" t="str">
        <f>+'Descripción del Control '!B$16</f>
        <v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v>
      </c>
      <c r="AL103" s="90" t="s">
        <v>238</v>
      </c>
      <c r="AM103" s="104" t="s">
        <v>144</v>
      </c>
      <c r="AN103" s="104" t="s">
        <v>141</v>
      </c>
      <c r="AO103" s="29">
        <f>+IF(AN103="si",15,"")</f>
        <v>15</v>
      </c>
      <c r="AP103" s="104" t="s">
        <v>141</v>
      </c>
      <c r="AQ103" s="29">
        <f>+IF(AP103="si",15,"")</f>
        <v>15</v>
      </c>
      <c r="AR103" s="104" t="s">
        <v>141</v>
      </c>
      <c r="AS103" s="29">
        <f t="shared" si="12"/>
        <v>15</v>
      </c>
      <c r="AT103" s="104" t="s">
        <v>145</v>
      </c>
      <c r="AU103" s="29">
        <f t="shared" si="13"/>
        <v>15</v>
      </c>
      <c r="AV103" s="104" t="s">
        <v>141</v>
      </c>
      <c r="AW103" s="29">
        <f>+IF(AV103="si",15,"")</f>
        <v>15</v>
      </c>
      <c r="AX103" s="104" t="s">
        <v>141</v>
      </c>
      <c r="AY103" s="29">
        <f t="shared" si="14"/>
        <v>15</v>
      </c>
      <c r="AZ103" s="104" t="s">
        <v>146</v>
      </c>
      <c r="BA103" s="29">
        <f t="shared" si="15"/>
        <v>10</v>
      </c>
      <c r="BB103" s="104">
        <f t="shared" si="16"/>
        <v>100</v>
      </c>
      <c r="BC103" s="104" t="str">
        <f t="shared" si="17"/>
        <v>Fuerte</v>
      </c>
      <c r="BD103" s="104" t="s">
        <v>147</v>
      </c>
      <c r="BE103" s="104" t="str">
        <f t="shared" si="18"/>
        <v>Fuerte</v>
      </c>
      <c r="BF103" s="104" t="str">
        <f t="shared" si="19"/>
        <v>Fuerte</v>
      </c>
      <c r="BG103" s="104">
        <f t="shared" si="20"/>
        <v>100</v>
      </c>
      <c r="BH103" s="95">
        <f>AVERAGE(BG103)</f>
        <v>100</v>
      </c>
      <c r="BI103" s="100" t="str">
        <f>IF(BH103&lt;=50, "Débil", IF(BH103&lt;=99,"Moderado","Fuerte"))</f>
        <v>Fuerte</v>
      </c>
      <c r="BJ103" s="101">
        <f>+IF(BI103="Fuerte",2,IF(BI103="Moderado",1,0))</f>
        <v>2</v>
      </c>
      <c r="BK103" s="101">
        <f>+AG103-BJ103</f>
        <v>-1</v>
      </c>
      <c r="BL103" s="100" t="str">
        <f>+VLOOKUP(BK103,Listados!$J$18:$K$24,2,TRUE)</f>
        <v>Rara Vez</v>
      </c>
      <c r="BM103" s="100" t="str">
        <f>IF(ISBLANK(AH103),"",AH103)</f>
        <v>Mayor</v>
      </c>
      <c r="BN103" s="95" t="str">
        <f>IF(AND(BL103&lt;&gt;"",BM103&lt;&gt;""),VLOOKUP(BL103&amp;BM103,Listados!$M$3:$N$27,2,FALSE),"")</f>
        <v>Alto</v>
      </c>
      <c r="BO103" s="95" t="str">
        <f>+VLOOKUP(BN103,Listados!$P$3:$Q$6,2,FALSE)</f>
        <v>Reducir el riesgo</v>
      </c>
      <c r="BP103" s="80"/>
      <c r="BQ103" s="80"/>
      <c r="BR103" s="80"/>
      <c r="BS103" s="80"/>
      <c r="BT103" s="80"/>
      <c r="BU103" s="80"/>
      <c r="BV103" s="80"/>
      <c r="BW103" s="80"/>
      <c r="BX103" s="80"/>
      <c r="BY103" s="80"/>
      <c r="BZ103" s="80"/>
      <c r="CA103" s="80"/>
      <c r="CB103" s="80"/>
      <c r="CC103" s="80"/>
      <c r="CD103" s="80"/>
      <c r="CE103" s="102" t="s">
        <v>8</v>
      </c>
      <c r="CF103" s="102" t="s">
        <v>8</v>
      </c>
      <c r="CG103" s="102" t="s">
        <v>8</v>
      </c>
      <c r="CH103" s="102" t="s">
        <v>8</v>
      </c>
      <c r="CI103" s="102" t="s">
        <v>8</v>
      </c>
      <c r="CJ103" s="102" t="s">
        <v>8</v>
      </c>
    </row>
    <row r="104" spans="1:88" ht="31.5" customHeight="1" x14ac:dyDescent="0.25">
      <c r="A104" s="146"/>
      <c r="B104" s="110"/>
      <c r="C104" s="118"/>
      <c r="D104" s="114"/>
      <c r="E104" s="105"/>
      <c r="F104" s="95"/>
      <c r="G104" s="95"/>
      <c r="H104" s="150" t="s">
        <v>226</v>
      </c>
      <c r="I104" s="104" t="s">
        <v>138</v>
      </c>
      <c r="J104" s="95"/>
      <c r="K104" s="92"/>
      <c r="L104" s="110"/>
      <c r="M104" s="110"/>
      <c r="N104" s="110"/>
      <c r="O104" s="110"/>
      <c r="P104" s="110"/>
      <c r="Q104" s="110"/>
      <c r="R104" s="110"/>
      <c r="S104" s="110"/>
      <c r="T104" s="110"/>
      <c r="U104" s="110"/>
      <c r="V104" s="110"/>
      <c r="W104" s="110"/>
      <c r="X104" s="110"/>
      <c r="Y104" s="110"/>
      <c r="Z104" s="110"/>
      <c r="AA104" s="110"/>
      <c r="AB104" s="110"/>
      <c r="AC104" s="110"/>
      <c r="AD104" s="110"/>
      <c r="AE104" s="95"/>
      <c r="AF104" s="110"/>
      <c r="AG104" s="95"/>
      <c r="AH104" s="95" t="str">
        <f>+IF(OR(AF104=1,AF104&lt;=5),"Moderado",IF(OR(AF104=6,AF104&lt;=11),"Mayor","Catastrófico"))</f>
        <v>Moderado</v>
      </c>
      <c r="AI104" s="112"/>
      <c r="AJ104" s="95"/>
      <c r="AK104" s="92"/>
      <c r="AL104" s="92"/>
      <c r="AM104" s="105"/>
      <c r="AN104" s="105"/>
      <c r="AO104" s="29" t="str">
        <f t="shared" si="21"/>
        <v/>
      </c>
      <c r="AP104" s="105"/>
      <c r="AQ104" s="29" t="str">
        <f t="shared" si="22"/>
        <v/>
      </c>
      <c r="AR104" s="105"/>
      <c r="AS104" s="29" t="str">
        <f t="shared" si="12"/>
        <v/>
      </c>
      <c r="AT104" s="105"/>
      <c r="AU104" s="29" t="str">
        <f t="shared" si="13"/>
        <v/>
      </c>
      <c r="AV104" s="105"/>
      <c r="AW104" s="29" t="str">
        <f t="shared" si="23"/>
        <v/>
      </c>
      <c r="AX104" s="105"/>
      <c r="AY104" s="29" t="str">
        <f t="shared" si="14"/>
        <v/>
      </c>
      <c r="AZ104" s="105"/>
      <c r="BA104" s="29" t="str">
        <f t="shared" si="15"/>
        <v/>
      </c>
      <c r="BB104" s="105" t="str">
        <f t="shared" si="16"/>
        <v/>
      </c>
      <c r="BC104" s="105" t="str">
        <f t="shared" si="17"/>
        <v/>
      </c>
      <c r="BD104" s="105"/>
      <c r="BE104" s="105" t="str">
        <f t="shared" si="18"/>
        <v>Débil</v>
      </c>
      <c r="BF104" s="105" t="str">
        <f t="shared" si="19"/>
        <v>Débil</v>
      </c>
      <c r="BG104" s="105">
        <f t="shared" si="20"/>
        <v>0</v>
      </c>
      <c r="BH104" s="95"/>
      <c r="BI104" s="100"/>
      <c r="BJ104" s="101"/>
      <c r="BK104" s="101"/>
      <c r="BL104" s="100"/>
      <c r="BM104" s="100"/>
      <c r="BN104" s="95"/>
      <c r="BO104" s="95"/>
      <c r="BP104" s="80"/>
      <c r="BQ104" s="80"/>
      <c r="BR104" s="80"/>
      <c r="BS104" s="80"/>
      <c r="BT104" s="80"/>
      <c r="BU104" s="80"/>
      <c r="BV104" s="80"/>
      <c r="BW104" s="80"/>
      <c r="BX104" s="80"/>
      <c r="BY104" s="80"/>
      <c r="BZ104" s="80"/>
      <c r="CA104" s="80"/>
      <c r="CB104" s="80"/>
      <c r="CC104" s="80"/>
      <c r="CD104" s="80"/>
      <c r="CE104" s="102"/>
      <c r="CF104" s="102"/>
      <c r="CG104" s="102"/>
      <c r="CH104" s="102"/>
      <c r="CI104" s="102"/>
      <c r="CJ104" s="102"/>
    </row>
    <row r="105" spans="1:88" x14ac:dyDescent="0.25">
      <c r="A105" s="146"/>
      <c r="B105" s="110"/>
      <c r="C105" s="118"/>
      <c r="D105" s="114"/>
      <c r="E105" s="105"/>
      <c r="F105" s="95"/>
      <c r="G105" s="95"/>
      <c r="H105" s="151"/>
      <c r="I105" s="105"/>
      <c r="J105" s="95"/>
      <c r="K105" s="92"/>
      <c r="L105" s="110"/>
      <c r="M105" s="110"/>
      <c r="N105" s="110"/>
      <c r="O105" s="110"/>
      <c r="P105" s="110"/>
      <c r="Q105" s="110"/>
      <c r="R105" s="110"/>
      <c r="S105" s="110"/>
      <c r="T105" s="110"/>
      <c r="U105" s="110"/>
      <c r="V105" s="110"/>
      <c r="W105" s="110"/>
      <c r="X105" s="110"/>
      <c r="Y105" s="110"/>
      <c r="Z105" s="110"/>
      <c r="AA105" s="110"/>
      <c r="AB105" s="110"/>
      <c r="AC105" s="110"/>
      <c r="AD105" s="110"/>
      <c r="AE105" s="95"/>
      <c r="AF105" s="110"/>
      <c r="AG105" s="95"/>
      <c r="AH105" s="95" t="str">
        <f>+IF(OR(AF105=1,AF105&lt;=5),"Moderado",IF(OR(AF105=6,AF105&lt;=11),"Mayor","Catastrófico"))</f>
        <v>Moderado</v>
      </c>
      <c r="AI105" s="112"/>
      <c r="AJ105" s="95"/>
      <c r="AK105" s="92"/>
      <c r="AL105" s="92"/>
      <c r="AM105" s="105"/>
      <c r="AN105" s="105"/>
      <c r="AO105" s="29" t="str">
        <f t="shared" si="21"/>
        <v/>
      </c>
      <c r="AP105" s="105"/>
      <c r="AQ105" s="29" t="str">
        <f t="shared" si="22"/>
        <v/>
      </c>
      <c r="AR105" s="105"/>
      <c r="AS105" s="29" t="str">
        <f t="shared" si="12"/>
        <v/>
      </c>
      <c r="AT105" s="105"/>
      <c r="AU105" s="29" t="str">
        <f t="shared" si="13"/>
        <v/>
      </c>
      <c r="AV105" s="105"/>
      <c r="AW105" s="29" t="str">
        <f t="shared" si="23"/>
        <v/>
      </c>
      <c r="AX105" s="105"/>
      <c r="AY105" s="29" t="str">
        <f t="shared" si="14"/>
        <v/>
      </c>
      <c r="AZ105" s="105"/>
      <c r="BA105" s="29" t="str">
        <f t="shared" si="15"/>
        <v/>
      </c>
      <c r="BB105" s="105" t="str">
        <f t="shared" si="16"/>
        <v/>
      </c>
      <c r="BC105" s="105" t="str">
        <f t="shared" si="17"/>
        <v/>
      </c>
      <c r="BD105" s="105"/>
      <c r="BE105" s="105" t="str">
        <f t="shared" si="18"/>
        <v>Débil</v>
      </c>
      <c r="BF105" s="105" t="str">
        <f t="shared" si="19"/>
        <v>Débil</v>
      </c>
      <c r="BG105" s="105">
        <f t="shared" si="20"/>
        <v>0</v>
      </c>
      <c r="BH105" s="95"/>
      <c r="BI105" s="100"/>
      <c r="BJ105" s="101"/>
      <c r="BK105" s="101"/>
      <c r="BL105" s="100"/>
      <c r="BM105" s="100"/>
      <c r="BN105" s="95"/>
      <c r="BO105" s="95"/>
      <c r="BP105" s="80"/>
      <c r="BQ105" s="80"/>
      <c r="BR105" s="80"/>
      <c r="BS105" s="80"/>
      <c r="BT105" s="80"/>
      <c r="BU105" s="80"/>
      <c r="BV105" s="80"/>
      <c r="BW105" s="80"/>
      <c r="BX105" s="80"/>
      <c r="BY105" s="80"/>
      <c r="BZ105" s="80"/>
      <c r="CA105" s="80"/>
      <c r="CB105" s="80"/>
      <c r="CC105" s="80"/>
      <c r="CD105" s="80"/>
      <c r="CE105" s="102"/>
      <c r="CF105" s="102"/>
      <c r="CG105" s="102"/>
      <c r="CH105" s="102"/>
      <c r="CI105" s="102"/>
      <c r="CJ105" s="102"/>
    </row>
    <row r="106" spans="1:88" x14ac:dyDescent="0.25">
      <c r="A106" s="146"/>
      <c r="B106" s="110"/>
      <c r="C106" s="118"/>
      <c r="D106" s="114"/>
      <c r="E106" s="105"/>
      <c r="F106" s="95"/>
      <c r="G106" s="95"/>
      <c r="H106" s="151"/>
      <c r="I106" s="105"/>
      <c r="J106" s="95"/>
      <c r="K106" s="92"/>
      <c r="L106" s="110"/>
      <c r="M106" s="110"/>
      <c r="N106" s="110"/>
      <c r="O106" s="110"/>
      <c r="P106" s="110"/>
      <c r="Q106" s="110"/>
      <c r="R106" s="110"/>
      <c r="S106" s="110"/>
      <c r="T106" s="110"/>
      <c r="U106" s="110"/>
      <c r="V106" s="110"/>
      <c r="W106" s="110"/>
      <c r="X106" s="110"/>
      <c r="Y106" s="110"/>
      <c r="Z106" s="110"/>
      <c r="AA106" s="110"/>
      <c r="AB106" s="110"/>
      <c r="AC106" s="110"/>
      <c r="AD106" s="110"/>
      <c r="AE106" s="95"/>
      <c r="AF106" s="110"/>
      <c r="AG106" s="95"/>
      <c r="AH106" s="95" t="str">
        <f>+IF(OR(AF106=1,AF106&lt;=5),"Moderado",IF(OR(AF106=6,AF106&lt;=11),"Mayor","Catastrófico"))</f>
        <v>Moderado</v>
      </c>
      <c r="AI106" s="112"/>
      <c r="AJ106" s="95"/>
      <c r="AK106" s="92"/>
      <c r="AL106" s="92"/>
      <c r="AM106" s="105"/>
      <c r="AN106" s="105"/>
      <c r="AO106" s="29" t="str">
        <f t="shared" si="21"/>
        <v/>
      </c>
      <c r="AP106" s="105"/>
      <c r="AQ106" s="29" t="str">
        <f t="shared" si="22"/>
        <v/>
      </c>
      <c r="AR106" s="105"/>
      <c r="AS106" s="29" t="str">
        <f t="shared" si="12"/>
        <v/>
      </c>
      <c r="AT106" s="105"/>
      <c r="AU106" s="29" t="str">
        <f t="shared" si="13"/>
        <v/>
      </c>
      <c r="AV106" s="105"/>
      <c r="AW106" s="29" t="str">
        <f t="shared" si="23"/>
        <v/>
      </c>
      <c r="AX106" s="105"/>
      <c r="AY106" s="29" t="str">
        <f t="shared" si="14"/>
        <v/>
      </c>
      <c r="AZ106" s="105"/>
      <c r="BA106" s="29" t="str">
        <f t="shared" si="15"/>
        <v/>
      </c>
      <c r="BB106" s="105" t="str">
        <f t="shared" si="16"/>
        <v/>
      </c>
      <c r="BC106" s="105" t="str">
        <f t="shared" si="17"/>
        <v/>
      </c>
      <c r="BD106" s="105"/>
      <c r="BE106" s="105" t="str">
        <f t="shared" si="18"/>
        <v>Débil</v>
      </c>
      <c r="BF106" s="105" t="str">
        <f t="shared" si="19"/>
        <v>Débil</v>
      </c>
      <c r="BG106" s="105">
        <f t="shared" si="20"/>
        <v>0</v>
      </c>
      <c r="BH106" s="95"/>
      <c r="BI106" s="100"/>
      <c r="BJ106" s="101"/>
      <c r="BK106" s="101"/>
      <c r="BL106" s="100"/>
      <c r="BM106" s="100"/>
      <c r="BN106" s="95"/>
      <c r="BO106" s="95"/>
      <c r="BP106" s="80"/>
      <c r="BQ106" s="80"/>
      <c r="BR106" s="80"/>
      <c r="BS106" s="80"/>
      <c r="BT106" s="80"/>
      <c r="BU106" s="80"/>
      <c r="BV106" s="80"/>
      <c r="BW106" s="80"/>
      <c r="BX106" s="80"/>
      <c r="BY106" s="80"/>
      <c r="BZ106" s="80"/>
      <c r="CA106" s="80"/>
      <c r="CB106" s="80"/>
      <c r="CC106" s="80"/>
      <c r="CD106" s="80"/>
      <c r="CE106" s="102"/>
      <c r="CF106" s="102"/>
      <c r="CG106" s="102"/>
      <c r="CH106" s="102"/>
      <c r="CI106" s="102"/>
      <c r="CJ106" s="102"/>
    </row>
    <row r="107" spans="1:88" x14ac:dyDescent="0.25">
      <c r="A107" s="146"/>
      <c r="B107" s="110"/>
      <c r="C107" s="118"/>
      <c r="D107" s="114"/>
      <c r="E107" s="105"/>
      <c r="F107" s="95"/>
      <c r="G107" s="95"/>
      <c r="H107" s="151"/>
      <c r="I107" s="105"/>
      <c r="J107" s="95"/>
      <c r="K107" s="92"/>
      <c r="L107" s="110"/>
      <c r="M107" s="110"/>
      <c r="N107" s="110"/>
      <c r="O107" s="110"/>
      <c r="P107" s="110"/>
      <c r="Q107" s="110"/>
      <c r="R107" s="110"/>
      <c r="S107" s="110"/>
      <c r="T107" s="110"/>
      <c r="U107" s="110"/>
      <c r="V107" s="110"/>
      <c r="W107" s="110"/>
      <c r="X107" s="110"/>
      <c r="Y107" s="110"/>
      <c r="Z107" s="110"/>
      <c r="AA107" s="110"/>
      <c r="AB107" s="110"/>
      <c r="AC107" s="110"/>
      <c r="AD107" s="110"/>
      <c r="AE107" s="95"/>
      <c r="AF107" s="110"/>
      <c r="AG107" s="95"/>
      <c r="AH107" s="95" t="str">
        <f>+IF(OR(AF107=1,AF107&lt;=5),"Moderado",IF(OR(AF107=6,AF107&lt;=11),"Mayor","Catastrófico"))</f>
        <v>Moderado</v>
      </c>
      <c r="AI107" s="112"/>
      <c r="AJ107" s="95"/>
      <c r="AK107" s="92"/>
      <c r="AL107" s="92"/>
      <c r="AM107" s="105"/>
      <c r="AN107" s="105"/>
      <c r="AO107" s="29" t="str">
        <f t="shared" si="21"/>
        <v/>
      </c>
      <c r="AP107" s="105"/>
      <c r="AQ107" s="29" t="str">
        <f t="shared" si="22"/>
        <v/>
      </c>
      <c r="AR107" s="105"/>
      <c r="AS107" s="29" t="str">
        <f t="shared" si="12"/>
        <v/>
      </c>
      <c r="AT107" s="105"/>
      <c r="AU107" s="29" t="str">
        <f t="shared" si="13"/>
        <v/>
      </c>
      <c r="AV107" s="105"/>
      <c r="AW107" s="29" t="str">
        <f t="shared" si="23"/>
        <v/>
      </c>
      <c r="AX107" s="105"/>
      <c r="AY107" s="29" t="str">
        <f t="shared" si="14"/>
        <v/>
      </c>
      <c r="AZ107" s="105"/>
      <c r="BA107" s="29" t="str">
        <f t="shared" si="15"/>
        <v/>
      </c>
      <c r="BB107" s="105" t="str">
        <f t="shared" si="16"/>
        <v/>
      </c>
      <c r="BC107" s="105" t="str">
        <f t="shared" si="17"/>
        <v/>
      </c>
      <c r="BD107" s="105"/>
      <c r="BE107" s="105" t="str">
        <f t="shared" si="18"/>
        <v>Débil</v>
      </c>
      <c r="BF107" s="105" t="str">
        <f t="shared" si="19"/>
        <v>Débil</v>
      </c>
      <c r="BG107" s="105">
        <f t="shared" si="20"/>
        <v>0</v>
      </c>
      <c r="BH107" s="95"/>
      <c r="BI107" s="100"/>
      <c r="BJ107" s="101"/>
      <c r="BK107" s="101"/>
      <c r="BL107" s="100"/>
      <c r="BM107" s="100"/>
      <c r="BN107" s="95"/>
      <c r="BO107" s="95"/>
      <c r="BP107" s="80"/>
      <c r="BQ107" s="80"/>
      <c r="BR107" s="80"/>
      <c r="BS107" s="80"/>
      <c r="BT107" s="80"/>
      <c r="BU107" s="80"/>
      <c r="BV107" s="80"/>
      <c r="BW107" s="80"/>
      <c r="BX107" s="80"/>
      <c r="BY107" s="80"/>
      <c r="BZ107" s="80"/>
      <c r="CA107" s="80"/>
      <c r="CB107" s="80"/>
      <c r="CC107" s="80"/>
      <c r="CD107" s="80"/>
      <c r="CE107" s="102"/>
      <c r="CF107" s="102"/>
      <c r="CG107" s="102"/>
      <c r="CH107" s="102"/>
      <c r="CI107" s="102"/>
      <c r="CJ107" s="102"/>
    </row>
    <row r="108" spans="1:88" x14ac:dyDescent="0.25">
      <c r="A108" s="146"/>
      <c r="B108" s="110"/>
      <c r="C108" s="118"/>
      <c r="D108" s="114"/>
      <c r="E108" s="106"/>
      <c r="F108" s="95"/>
      <c r="G108" s="95"/>
      <c r="H108" s="152"/>
      <c r="I108" s="106"/>
      <c r="J108" s="95"/>
      <c r="K108" s="91"/>
      <c r="L108" s="110"/>
      <c r="M108" s="110"/>
      <c r="N108" s="110"/>
      <c r="O108" s="110"/>
      <c r="P108" s="110"/>
      <c r="Q108" s="110"/>
      <c r="R108" s="110"/>
      <c r="S108" s="110"/>
      <c r="T108" s="110"/>
      <c r="U108" s="110"/>
      <c r="V108" s="110"/>
      <c r="W108" s="110"/>
      <c r="X108" s="110"/>
      <c r="Y108" s="110"/>
      <c r="Z108" s="110"/>
      <c r="AA108" s="110"/>
      <c r="AB108" s="110"/>
      <c r="AC108" s="110"/>
      <c r="AD108" s="110"/>
      <c r="AE108" s="95"/>
      <c r="AF108" s="110"/>
      <c r="AG108" s="95"/>
      <c r="AH108" s="95" t="str">
        <f>+IF(OR(AF108=1,AF108&lt;=5),"Moderado",IF(OR(AF108=6,AF108&lt;=11),"Mayor","Catastrófico"))</f>
        <v>Moderado</v>
      </c>
      <c r="AI108" s="112"/>
      <c r="AJ108" s="95"/>
      <c r="AK108" s="91"/>
      <c r="AL108" s="91"/>
      <c r="AM108" s="106"/>
      <c r="AN108" s="106"/>
      <c r="AO108" s="29" t="str">
        <f t="shared" si="21"/>
        <v/>
      </c>
      <c r="AP108" s="106"/>
      <c r="AQ108" s="29" t="str">
        <f t="shared" si="22"/>
        <v/>
      </c>
      <c r="AR108" s="106"/>
      <c r="AS108" s="29" t="str">
        <f t="shared" si="12"/>
        <v/>
      </c>
      <c r="AT108" s="106"/>
      <c r="AU108" s="29" t="str">
        <f t="shared" si="13"/>
        <v/>
      </c>
      <c r="AV108" s="106"/>
      <c r="AW108" s="29" t="str">
        <f t="shared" si="23"/>
        <v/>
      </c>
      <c r="AX108" s="106"/>
      <c r="AY108" s="29" t="str">
        <f t="shared" si="14"/>
        <v/>
      </c>
      <c r="AZ108" s="106"/>
      <c r="BA108" s="29" t="str">
        <f t="shared" si="15"/>
        <v/>
      </c>
      <c r="BB108" s="106" t="str">
        <f t="shared" si="16"/>
        <v/>
      </c>
      <c r="BC108" s="106" t="str">
        <f t="shared" si="17"/>
        <v/>
      </c>
      <c r="BD108" s="106"/>
      <c r="BE108" s="106" t="str">
        <f t="shared" si="18"/>
        <v>Débil</v>
      </c>
      <c r="BF108" s="106" t="str">
        <f t="shared" si="19"/>
        <v>Débil</v>
      </c>
      <c r="BG108" s="106">
        <f t="shared" si="20"/>
        <v>0</v>
      </c>
      <c r="BH108" s="95"/>
      <c r="BI108" s="100"/>
      <c r="BJ108" s="101"/>
      <c r="BK108" s="101"/>
      <c r="BL108" s="100"/>
      <c r="BM108" s="100"/>
      <c r="BN108" s="95"/>
      <c r="BO108" s="95"/>
      <c r="BP108" s="80"/>
      <c r="BQ108" s="80"/>
      <c r="BR108" s="80"/>
      <c r="BS108" s="80"/>
      <c r="BT108" s="80"/>
      <c r="BU108" s="80"/>
      <c r="BV108" s="80"/>
      <c r="BW108" s="80"/>
      <c r="BX108" s="80"/>
      <c r="BY108" s="80"/>
      <c r="BZ108" s="80"/>
      <c r="CA108" s="80"/>
      <c r="CB108" s="80"/>
      <c r="CC108" s="80"/>
      <c r="CD108" s="80"/>
      <c r="CE108" s="102"/>
      <c r="CF108" s="102"/>
      <c r="CG108" s="102"/>
      <c r="CH108" s="102"/>
      <c r="CI108" s="102"/>
      <c r="CJ108" s="102"/>
    </row>
    <row r="109" spans="1:88" ht="119.25" customHeight="1" x14ac:dyDescent="0.25">
      <c r="A109" s="146" t="s">
        <v>240</v>
      </c>
      <c r="B109" s="110" t="s">
        <v>241</v>
      </c>
      <c r="C109" s="118" t="s">
        <v>242</v>
      </c>
      <c r="D109" s="114" t="str">
        <f>+'Riesgo Corrupción'!C22</f>
        <v>Probabiidad de afectación reputacional por pérdida, manipulación o adulteración de la información en repositorios datos institucionales en beneficio de un tercero.</v>
      </c>
      <c r="E109" s="104" t="s">
        <v>8</v>
      </c>
      <c r="F109" s="95" t="s">
        <v>243</v>
      </c>
      <c r="G109" s="95" t="s">
        <v>244</v>
      </c>
      <c r="H109" s="90" t="s">
        <v>245</v>
      </c>
      <c r="I109" s="104" t="s">
        <v>138</v>
      </c>
      <c r="J109" s="95" t="s">
        <v>139</v>
      </c>
      <c r="K109" s="84" t="s">
        <v>246</v>
      </c>
      <c r="L109" s="110" t="s">
        <v>141</v>
      </c>
      <c r="M109" s="110" t="s">
        <v>142</v>
      </c>
      <c r="N109" s="110" t="s">
        <v>142</v>
      </c>
      <c r="O109" s="110" t="s">
        <v>142</v>
      </c>
      <c r="P109" s="110" t="s">
        <v>141</v>
      </c>
      <c r="Q109" s="110" t="s">
        <v>142</v>
      </c>
      <c r="R109" s="110" t="s">
        <v>141</v>
      </c>
      <c r="S109" s="110" t="s">
        <v>142</v>
      </c>
      <c r="T109" s="110" t="s">
        <v>141</v>
      </c>
      <c r="U109" s="110" t="s">
        <v>141</v>
      </c>
      <c r="V109" s="110" t="s">
        <v>141</v>
      </c>
      <c r="W109" s="110" t="s">
        <v>141</v>
      </c>
      <c r="X109" s="110" t="s">
        <v>142</v>
      </c>
      <c r="Y109" s="110" t="s">
        <v>142</v>
      </c>
      <c r="Z109" s="110" t="s">
        <v>142</v>
      </c>
      <c r="AA109" s="110" t="s">
        <v>142</v>
      </c>
      <c r="AB109" s="110" t="s">
        <v>142</v>
      </c>
      <c r="AC109" s="110" t="s">
        <v>142</v>
      </c>
      <c r="AD109" s="110" t="s">
        <v>142</v>
      </c>
      <c r="AE109" s="95">
        <f>COUNTIF(L109:AD114, "SI")</f>
        <v>7</v>
      </c>
      <c r="AF109" s="110" t="s">
        <v>163</v>
      </c>
      <c r="AG109" s="95">
        <f>+VLOOKUP(AF109,[6]Listados!$K$8:$L$12,2,0)</f>
        <v>3</v>
      </c>
      <c r="AH109" s="95" t="str">
        <f>+IF(OR(AE109=1,AE109&lt;=5),"Moderado",IF(OR(AE109=6,AE109&lt;=11),"Mayor","Catastrófico"))</f>
        <v>Mayor</v>
      </c>
      <c r="AI109" s="112" t="e">
        <f>+VLOOKUP(AH109,[6]Listados!K109:L113,2,0)</f>
        <v>#N/A</v>
      </c>
      <c r="AJ109" s="95" t="str">
        <f>IF(AND(AF109&lt;&gt;"",AH109&lt;&gt;""),VLOOKUP(AF109&amp;AH109,Listados!$M$3:$N$27,2,FALSE),"")</f>
        <v>Extremo</v>
      </c>
      <c r="AK109" s="140"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9" s="90" t="s">
        <v>245</v>
      </c>
      <c r="AM109" s="104" t="s">
        <v>144</v>
      </c>
      <c r="AN109" s="104" t="s">
        <v>141</v>
      </c>
      <c r="AO109" s="29">
        <f>+IF(AN109="si",15,"")</f>
        <v>15</v>
      </c>
      <c r="AP109" s="104" t="s">
        <v>141</v>
      </c>
      <c r="AQ109" s="29">
        <f>+IF(AP109="si",15,"")</f>
        <v>15</v>
      </c>
      <c r="AR109" s="104" t="s">
        <v>141</v>
      </c>
      <c r="AS109" s="29">
        <f t="shared" si="12"/>
        <v>15</v>
      </c>
      <c r="AT109" s="104" t="s">
        <v>145</v>
      </c>
      <c r="AU109" s="29">
        <f t="shared" si="13"/>
        <v>15</v>
      </c>
      <c r="AV109" s="104" t="s">
        <v>141</v>
      </c>
      <c r="AW109" s="29">
        <f>+IF(AV109="si",15,"")</f>
        <v>15</v>
      </c>
      <c r="AX109" s="104" t="s">
        <v>141</v>
      </c>
      <c r="AY109" s="29">
        <f t="shared" si="14"/>
        <v>15</v>
      </c>
      <c r="AZ109" s="104" t="s">
        <v>146</v>
      </c>
      <c r="BA109" s="29">
        <f t="shared" si="15"/>
        <v>10</v>
      </c>
      <c r="BB109" s="104">
        <f t="shared" si="16"/>
        <v>100</v>
      </c>
      <c r="BC109" s="104" t="str">
        <f t="shared" si="17"/>
        <v>Fuerte</v>
      </c>
      <c r="BD109" s="104" t="s">
        <v>147</v>
      </c>
      <c r="BE109" s="104" t="str">
        <f t="shared" si="18"/>
        <v>Fuerte</v>
      </c>
      <c r="BF109" s="104" t="str">
        <f t="shared" si="19"/>
        <v>Fuerte</v>
      </c>
      <c r="BG109" s="104">
        <f t="shared" si="20"/>
        <v>100</v>
      </c>
      <c r="BH109" s="95">
        <f>AVERAGE(BG109)</f>
        <v>100</v>
      </c>
      <c r="BI109" s="100" t="str">
        <f>IF(BH109&lt;=50, "Débil", IF(BH109&lt;=99,"Moderado","Fuerte"))</f>
        <v>Fuerte</v>
      </c>
      <c r="BJ109" s="101">
        <f>+IF(BI109="Fuerte",2,IF(BI109="Moderado",1,0))</f>
        <v>2</v>
      </c>
      <c r="BK109" s="101">
        <f>+AG109-BJ109</f>
        <v>1</v>
      </c>
      <c r="BL109" s="100" t="str">
        <f>+VLOOKUP(BK109,Listados!$J$18:$K$24,2,TRUE)</f>
        <v>Rara Vez</v>
      </c>
      <c r="BM109" s="100" t="str">
        <f>IF(ISBLANK(AH109),"",AH109)</f>
        <v>Mayor</v>
      </c>
      <c r="BN109" s="95" t="str">
        <f>IF(AND(BL109&lt;&gt;"",BM109&lt;&gt;""),VLOOKUP(BL109&amp;BM109,Listados!$M$3:$N$27,2,FALSE),"")</f>
        <v>Alto</v>
      </c>
      <c r="BO109" s="95" t="str">
        <f>+VLOOKUP(BN109,Listados!$P$3:$Q$6,2,FALSE)</f>
        <v>Reducir el riesgo</v>
      </c>
      <c r="BP109" s="80"/>
      <c r="BQ109" s="80"/>
      <c r="BR109" s="80"/>
      <c r="BS109" s="80"/>
      <c r="BT109" s="80"/>
      <c r="BU109" s="80"/>
      <c r="BV109" s="80"/>
      <c r="BW109" s="80"/>
      <c r="BX109" s="80"/>
      <c r="BY109" s="80"/>
      <c r="BZ109" s="80"/>
      <c r="CA109" s="80"/>
      <c r="CB109" s="80"/>
      <c r="CC109" s="80"/>
      <c r="CD109" s="80"/>
      <c r="CE109" s="102" t="s">
        <v>8</v>
      </c>
      <c r="CF109" s="102" t="s">
        <v>8</v>
      </c>
      <c r="CG109" s="102" t="s">
        <v>8</v>
      </c>
      <c r="CH109" s="102" t="s">
        <v>8</v>
      </c>
      <c r="CI109" s="102" t="s">
        <v>8</v>
      </c>
      <c r="CJ109" s="102" t="s">
        <v>8</v>
      </c>
    </row>
    <row r="110" spans="1:88" ht="47.25" customHeight="1" x14ac:dyDescent="0.25">
      <c r="A110" s="146"/>
      <c r="B110" s="110"/>
      <c r="C110" s="118"/>
      <c r="D110" s="114"/>
      <c r="E110" s="105"/>
      <c r="F110" s="95"/>
      <c r="G110" s="95"/>
      <c r="H110" s="92"/>
      <c r="I110" s="105"/>
      <c r="J110" s="95"/>
      <c r="K110" s="84" t="s">
        <v>247</v>
      </c>
      <c r="L110" s="110"/>
      <c r="M110" s="110"/>
      <c r="N110" s="110"/>
      <c r="O110" s="110"/>
      <c r="P110" s="110"/>
      <c r="Q110" s="110"/>
      <c r="R110" s="110"/>
      <c r="S110" s="110"/>
      <c r="T110" s="110"/>
      <c r="U110" s="110"/>
      <c r="V110" s="110"/>
      <c r="W110" s="110"/>
      <c r="X110" s="110"/>
      <c r="Y110" s="110"/>
      <c r="Z110" s="110"/>
      <c r="AA110" s="110"/>
      <c r="AB110" s="110"/>
      <c r="AC110" s="110"/>
      <c r="AD110" s="110"/>
      <c r="AE110" s="95"/>
      <c r="AF110" s="110"/>
      <c r="AG110" s="95"/>
      <c r="AH110" s="95" t="str">
        <f>+IF(OR(AF110=1,AF110&lt;=5),"Moderado",IF(OR(AF110=6,AF110&lt;=11),"Mayor","Catastrófico"))</f>
        <v>Moderado</v>
      </c>
      <c r="AI110" s="112"/>
      <c r="AJ110" s="95"/>
      <c r="AK110" s="141"/>
      <c r="AL110" s="92"/>
      <c r="AM110" s="105"/>
      <c r="AN110" s="105"/>
      <c r="AO110" s="29" t="str">
        <f t="shared" si="21"/>
        <v/>
      </c>
      <c r="AP110" s="105"/>
      <c r="AQ110" s="29" t="str">
        <f t="shared" si="22"/>
        <v/>
      </c>
      <c r="AR110" s="105"/>
      <c r="AS110" s="29" t="str">
        <f t="shared" si="12"/>
        <v/>
      </c>
      <c r="AT110" s="105"/>
      <c r="AU110" s="29" t="str">
        <f t="shared" si="13"/>
        <v/>
      </c>
      <c r="AV110" s="105"/>
      <c r="AW110" s="29" t="str">
        <f t="shared" si="23"/>
        <v/>
      </c>
      <c r="AX110" s="105"/>
      <c r="AY110" s="29" t="str">
        <f t="shared" si="14"/>
        <v/>
      </c>
      <c r="AZ110" s="105"/>
      <c r="BA110" s="29" t="str">
        <f t="shared" si="15"/>
        <v/>
      </c>
      <c r="BB110" s="105" t="str">
        <f t="shared" si="16"/>
        <v/>
      </c>
      <c r="BC110" s="105" t="str">
        <f t="shared" si="17"/>
        <v/>
      </c>
      <c r="BD110" s="105"/>
      <c r="BE110" s="105" t="str">
        <f t="shared" si="18"/>
        <v>Débil</v>
      </c>
      <c r="BF110" s="105" t="str">
        <f t="shared" si="19"/>
        <v>Débil</v>
      </c>
      <c r="BG110" s="105">
        <f t="shared" si="20"/>
        <v>0</v>
      </c>
      <c r="BH110" s="95"/>
      <c r="BI110" s="100"/>
      <c r="BJ110" s="101"/>
      <c r="BK110" s="101"/>
      <c r="BL110" s="100"/>
      <c r="BM110" s="100"/>
      <c r="BN110" s="95"/>
      <c r="BO110" s="95"/>
      <c r="BP110" s="80"/>
      <c r="BQ110" s="80"/>
      <c r="BR110" s="80"/>
      <c r="BS110" s="80"/>
      <c r="BT110" s="80"/>
      <c r="BU110" s="80"/>
      <c r="BV110" s="80"/>
      <c r="BW110" s="80"/>
      <c r="BX110" s="80"/>
      <c r="BY110" s="80"/>
      <c r="BZ110" s="80"/>
      <c r="CA110" s="80"/>
      <c r="CB110" s="80"/>
      <c r="CC110" s="80"/>
      <c r="CD110" s="80"/>
      <c r="CE110" s="102"/>
      <c r="CF110" s="102"/>
      <c r="CG110" s="102"/>
      <c r="CH110" s="102"/>
      <c r="CI110" s="102"/>
      <c r="CJ110" s="102"/>
    </row>
    <row r="111" spans="1:88" x14ac:dyDescent="0.25">
      <c r="A111" s="146"/>
      <c r="B111" s="110"/>
      <c r="C111" s="118"/>
      <c r="D111" s="114"/>
      <c r="E111" s="105"/>
      <c r="F111" s="95"/>
      <c r="G111" s="95"/>
      <c r="H111" s="92"/>
      <c r="I111" s="105"/>
      <c r="J111" s="95"/>
      <c r="K111" s="90" t="s">
        <v>248</v>
      </c>
      <c r="L111" s="110"/>
      <c r="M111" s="110"/>
      <c r="N111" s="110"/>
      <c r="O111" s="110"/>
      <c r="P111" s="110"/>
      <c r="Q111" s="110"/>
      <c r="R111" s="110"/>
      <c r="S111" s="110"/>
      <c r="T111" s="110"/>
      <c r="U111" s="110"/>
      <c r="V111" s="110"/>
      <c r="W111" s="110"/>
      <c r="X111" s="110"/>
      <c r="Y111" s="110"/>
      <c r="Z111" s="110"/>
      <c r="AA111" s="110"/>
      <c r="AB111" s="110"/>
      <c r="AC111" s="110"/>
      <c r="AD111" s="110"/>
      <c r="AE111" s="95"/>
      <c r="AF111" s="110"/>
      <c r="AG111" s="95"/>
      <c r="AH111" s="95" t="str">
        <f>+IF(OR(AF111=1,AF111&lt;=5),"Moderado",IF(OR(AF111=6,AF111&lt;=11),"Mayor","Catastrófico"))</f>
        <v>Moderado</v>
      </c>
      <c r="AI111" s="112"/>
      <c r="AJ111" s="95"/>
      <c r="AK111" s="141"/>
      <c r="AL111" s="92"/>
      <c r="AM111" s="105"/>
      <c r="AN111" s="105"/>
      <c r="AO111" s="29" t="str">
        <f t="shared" si="21"/>
        <v/>
      </c>
      <c r="AP111" s="105"/>
      <c r="AQ111" s="29" t="str">
        <f t="shared" si="22"/>
        <v/>
      </c>
      <c r="AR111" s="105"/>
      <c r="AS111" s="29" t="str">
        <f t="shared" si="12"/>
        <v/>
      </c>
      <c r="AT111" s="105"/>
      <c r="AU111" s="29" t="str">
        <f t="shared" si="13"/>
        <v/>
      </c>
      <c r="AV111" s="105"/>
      <c r="AW111" s="29" t="str">
        <f t="shared" si="23"/>
        <v/>
      </c>
      <c r="AX111" s="105"/>
      <c r="AY111" s="29" t="str">
        <f t="shared" si="14"/>
        <v/>
      </c>
      <c r="AZ111" s="105"/>
      <c r="BA111" s="29" t="str">
        <f t="shared" si="15"/>
        <v/>
      </c>
      <c r="BB111" s="105" t="str">
        <f t="shared" si="16"/>
        <v/>
      </c>
      <c r="BC111" s="105" t="str">
        <f t="shared" si="17"/>
        <v/>
      </c>
      <c r="BD111" s="105"/>
      <c r="BE111" s="105" t="str">
        <f t="shared" si="18"/>
        <v>Débil</v>
      </c>
      <c r="BF111" s="105" t="str">
        <f t="shared" si="19"/>
        <v>Débil</v>
      </c>
      <c r="BG111" s="105">
        <f t="shared" si="20"/>
        <v>0</v>
      </c>
      <c r="BH111" s="95"/>
      <c r="BI111" s="100"/>
      <c r="BJ111" s="101"/>
      <c r="BK111" s="101"/>
      <c r="BL111" s="100"/>
      <c r="BM111" s="100"/>
      <c r="BN111" s="95"/>
      <c r="BO111" s="95"/>
      <c r="BP111" s="80"/>
      <c r="BQ111" s="80"/>
      <c r="BR111" s="80"/>
      <c r="BS111" s="80"/>
      <c r="BT111" s="80"/>
      <c r="BU111" s="80"/>
      <c r="BV111" s="80"/>
      <c r="BW111" s="80"/>
      <c r="BX111" s="80"/>
      <c r="BY111" s="80"/>
      <c r="BZ111" s="80"/>
      <c r="CA111" s="80"/>
      <c r="CB111" s="80"/>
      <c r="CC111" s="80"/>
      <c r="CD111" s="80"/>
      <c r="CE111" s="102"/>
      <c r="CF111" s="102"/>
      <c r="CG111" s="102"/>
      <c r="CH111" s="102"/>
      <c r="CI111" s="102"/>
      <c r="CJ111" s="102"/>
    </row>
    <row r="112" spans="1:88" ht="3.75" customHeight="1" x14ac:dyDescent="0.25">
      <c r="A112" s="146"/>
      <c r="B112" s="110"/>
      <c r="C112" s="118"/>
      <c r="D112" s="114"/>
      <c r="E112" s="105"/>
      <c r="F112" s="95"/>
      <c r="G112" s="95"/>
      <c r="H112" s="92"/>
      <c r="I112" s="105"/>
      <c r="J112" s="95"/>
      <c r="K112" s="92"/>
      <c r="L112" s="110"/>
      <c r="M112" s="110"/>
      <c r="N112" s="110"/>
      <c r="O112" s="110"/>
      <c r="P112" s="110"/>
      <c r="Q112" s="110"/>
      <c r="R112" s="110"/>
      <c r="S112" s="110"/>
      <c r="T112" s="110"/>
      <c r="U112" s="110"/>
      <c r="V112" s="110"/>
      <c r="W112" s="110"/>
      <c r="X112" s="110"/>
      <c r="Y112" s="110"/>
      <c r="Z112" s="110"/>
      <c r="AA112" s="110"/>
      <c r="AB112" s="110"/>
      <c r="AC112" s="110"/>
      <c r="AD112" s="110"/>
      <c r="AE112" s="95"/>
      <c r="AF112" s="110"/>
      <c r="AG112" s="95"/>
      <c r="AH112" s="95" t="str">
        <f>+IF(OR(AF112=1,AF112&lt;=5),"Moderado",IF(OR(AF112=6,AF112&lt;=11),"Mayor","Catastrófico"))</f>
        <v>Moderado</v>
      </c>
      <c r="AI112" s="112"/>
      <c r="AJ112" s="95"/>
      <c r="AK112" s="141"/>
      <c r="AL112" s="92"/>
      <c r="AM112" s="105"/>
      <c r="AN112" s="105"/>
      <c r="AO112" s="29" t="str">
        <f t="shared" si="21"/>
        <v/>
      </c>
      <c r="AP112" s="105"/>
      <c r="AQ112" s="29" t="str">
        <f t="shared" si="22"/>
        <v/>
      </c>
      <c r="AR112" s="105"/>
      <c r="AS112" s="29" t="str">
        <f t="shared" si="12"/>
        <v/>
      </c>
      <c r="AT112" s="105"/>
      <c r="AU112" s="29" t="str">
        <f t="shared" si="13"/>
        <v/>
      </c>
      <c r="AV112" s="105"/>
      <c r="AW112" s="29" t="str">
        <f t="shared" si="23"/>
        <v/>
      </c>
      <c r="AX112" s="105"/>
      <c r="AY112" s="29" t="str">
        <f t="shared" si="14"/>
        <v/>
      </c>
      <c r="AZ112" s="105"/>
      <c r="BA112" s="29" t="str">
        <f t="shared" si="15"/>
        <v/>
      </c>
      <c r="BB112" s="105" t="str">
        <f t="shared" si="16"/>
        <v/>
      </c>
      <c r="BC112" s="105" t="str">
        <f t="shared" si="17"/>
        <v/>
      </c>
      <c r="BD112" s="105"/>
      <c r="BE112" s="105" t="str">
        <f t="shared" si="18"/>
        <v>Débil</v>
      </c>
      <c r="BF112" s="105" t="str">
        <f t="shared" si="19"/>
        <v>Débil</v>
      </c>
      <c r="BG112" s="105">
        <f t="shared" si="20"/>
        <v>0</v>
      </c>
      <c r="BH112" s="95"/>
      <c r="BI112" s="100"/>
      <c r="BJ112" s="101"/>
      <c r="BK112" s="101"/>
      <c r="BL112" s="100"/>
      <c r="BM112" s="100"/>
      <c r="BN112" s="95"/>
      <c r="BO112" s="95"/>
      <c r="BP112" s="80"/>
      <c r="BQ112" s="80"/>
      <c r="BR112" s="80"/>
      <c r="BS112" s="80"/>
      <c r="BT112" s="80"/>
      <c r="BU112" s="80"/>
      <c r="BV112" s="80"/>
      <c r="BW112" s="80"/>
      <c r="BX112" s="80"/>
      <c r="BY112" s="80"/>
      <c r="BZ112" s="80"/>
      <c r="CA112" s="80"/>
      <c r="CB112" s="80"/>
      <c r="CC112" s="80"/>
      <c r="CD112" s="80"/>
      <c r="CE112" s="102"/>
      <c r="CF112" s="102"/>
      <c r="CG112" s="102"/>
      <c r="CH112" s="102"/>
      <c r="CI112" s="102"/>
      <c r="CJ112" s="102"/>
    </row>
    <row r="113" spans="1:356" ht="15.75" customHeight="1" x14ac:dyDescent="0.25">
      <c r="A113" s="146"/>
      <c r="B113" s="110"/>
      <c r="C113" s="118"/>
      <c r="D113" s="114"/>
      <c r="E113" s="105"/>
      <c r="F113" s="95"/>
      <c r="G113" s="95"/>
      <c r="H113" s="92"/>
      <c r="I113" s="105"/>
      <c r="J113" s="95"/>
      <c r="K113" s="92"/>
      <c r="L113" s="110"/>
      <c r="M113" s="110"/>
      <c r="N113" s="110"/>
      <c r="O113" s="110"/>
      <c r="P113" s="110"/>
      <c r="Q113" s="110"/>
      <c r="R113" s="110"/>
      <c r="S113" s="110"/>
      <c r="T113" s="110"/>
      <c r="U113" s="110"/>
      <c r="V113" s="110"/>
      <c r="W113" s="110"/>
      <c r="X113" s="110"/>
      <c r="Y113" s="110"/>
      <c r="Z113" s="110"/>
      <c r="AA113" s="110"/>
      <c r="AB113" s="110"/>
      <c r="AC113" s="110"/>
      <c r="AD113" s="110"/>
      <c r="AE113" s="95"/>
      <c r="AF113" s="110"/>
      <c r="AG113" s="95"/>
      <c r="AH113" s="95" t="str">
        <f>+IF(OR(AF113=1,AF113&lt;=5),"Moderado",IF(OR(AF113=6,AF113&lt;=11),"Mayor","Catastrófico"))</f>
        <v>Moderado</v>
      </c>
      <c r="AI113" s="112"/>
      <c r="AJ113" s="95"/>
      <c r="AK113" s="141"/>
      <c r="AL113" s="92"/>
      <c r="AM113" s="105"/>
      <c r="AN113" s="105"/>
      <c r="AO113" s="29" t="str">
        <f t="shared" si="21"/>
        <v/>
      </c>
      <c r="AP113" s="105"/>
      <c r="AQ113" s="29" t="str">
        <f t="shared" si="22"/>
        <v/>
      </c>
      <c r="AR113" s="105"/>
      <c r="AS113" s="29" t="str">
        <f t="shared" si="12"/>
        <v/>
      </c>
      <c r="AT113" s="105"/>
      <c r="AU113" s="29" t="str">
        <f t="shared" si="13"/>
        <v/>
      </c>
      <c r="AV113" s="105"/>
      <c r="AW113" s="29" t="str">
        <f t="shared" si="23"/>
        <v/>
      </c>
      <c r="AX113" s="105"/>
      <c r="AY113" s="29" t="str">
        <f t="shared" si="14"/>
        <v/>
      </c>
      <c r="AZ113" s="105"/>
      <c r="BA113" s="29" t="str">
        <f t="shared" si="15"/>
        <v/>
      </c>
      <c r="BB113" s="105" t="str">
        <f t="shared" si="16"/>
        <v/>
      </c>
      <c r="BC113" s="105" t="str">
        <f t="shared" si="17"/>
        <v/>
      </c>
      <c r="BD113" s="105"/>
      <c r="BE113" s="105" t="str">
        <f t="shared" si="18"/>
        <v>Débil</v>
      </c>
      <c r="BF113" s="105" t="str">
        <f t="shared" si="19"/>
        <v>Débil</v>
      </c>
      <c r="BG113" s="105">
        <f t="shared" si="20"/>
        <v>0</v>
      </c>
      <c r="BH113" s="95"/>
      <c r="BI113" s="100"/>
      <c r="BJ113" s="101"/>
      <c r="BK113" s="101"/>
      <c r="BL113" s="100"/>
      <c r="BM113" s="100"/>
      <c r="BN113" s="95"/>
      <c r="BO113" s="95"/>
      <c r="BP113" s="80"/>
      <c r="BQ113" s="80"/>
      <c r="BR113" s="80"/>
      <c r="BS113" s="80"/>
      <c r="BT113" s="80"/>
      <c r="BU113" s="80"/>
      <c r="BV113" s="80"/>
      <c r="BW113" s="80"/>
      <c r="BX113" s="80"/>
      <c r="BY113" s="80"/>
      <c r="BZ113" s="80"/>
      <c r="CA113" s="80"/>
      <c r="CB113" s="80"/>
      <c r="CC113" s="80"/>
      <c r="CD113" s="80"/>
      <c r="CE113" s="102"/>
      <c r="CF113" s="102"/>
      <c r="CG113" s="102"/>
      <c r="CH113" s="102"/>
      <c r="CI113" s="102"/>
      <c r="CJ113" s="102"/>
    </row>
    <row r="114" spans="1:356" ht="15.75" customHeight="1" x14ac:dyDescent="0.25">
      <c r="A114" s="146"/>
      <c r="B114" s="110"/>
      <c r="C114" s="118"/>
      <c r="D114" s="114"/>
      <c r="E114" s="106"/>
      <c r="F114" s="95"/>
      <c r="G114" s="95"/>
      <c r="H114" s="91"/>
      <c r="I114" s="106"/>
      <c r="J114" s="95"/>
      <c r="K114" s="91"/>
      <c r="L114" s="110"/>
      <c r="M114" s="110"/>
      <c r="N114" s="110"/>
      <c r="O114" s="110"/>
      <c r="P114" s="110"/>
      <c r="Q114" s="110"/>
      <c r="R114" s="110"/>
      <c r="S114" s="110"/>
      <c r="T114" s="110"/>
      <c r="U114" s="110"/>
      <c r="V114" s="110"/>
      <c r="W114" s="110"/>
      <c r="X114" s="110"/>
      <c r="Y114" s="110"/>
      <c r="Z114" s="110"/>
      <c r="AA114" s="110"/>
      <c r="AB114" s="110"/>
      <c r="AC114" s="110"/>
      <c r="AD114" s="110"/>
      <c r="AE114" s="95"/>
      <c r="AF114" s="110"/>
      <c r="AG114" s="95"/>
      <c r="AH114" s="95" t="str">
        <f>+IF(OR(AF114=1,AF114&lt;=5),"Moderado",IF(OR(AF114=6,AF114&lt;=11),"Mayor","Catastrófico"))</f>
        <v>Moderado</v>
      </c>
      <c r="AI114" s="112"/>
      <c r="AJ114" s="95"/>
      <c r="AK114" s="142"/>
      <c r="AL114" s="91"/>
      <c r="AM114" s="106"/>
      <c r="AN114" s="106"/>
      <c r="AO114" s="29" t="str">
        <f t="shared" si="21"/>
        <v/>
      </c>
      <c r="AP114" s="106"/>
      <c r="AQ114" s="29" t="str">
        <f t="shared" si="22"/>
        <v/>
      </c>
      <c r="AR114" s="106"/>
      <c r="AS114" s="29" t="str">
        <f t="shared" si="12"/>
        <v/>
      </c>
      <c r="AT114" s="106"/>
      <c r="AU114" s="29" t="str">
        <f t="shared" si="13"/>
        <v/>
      </c>
      <c r="AV114" s="106"/>
      <c r="AW114" s="29" t="str">
        <f t="shared" si="23"/>
        <v/>
      </c>
      <c r="AX114" s="106"/>
      <c r="AY114" s="29" t="str">
        <f t="shared" si="14"/>
        <v/>
      </c>
      <c r="AZ114" s="106"/>
      <c r="BA114" s="29" t="str">
        <f t="shared" si="15"/>
        <v/>
      </c>
      <c r="BB114" s="106" t="str">
        <f t="shared" si="16"/>
        <v/>
      </c>
      <c r="BC114" s="106" t="str">
        <f t="shared" si="17"/>
        <v/>
      </c>
      <c r="BD114" s="106"/>
      <c r="BE114" s="106" t="str">
        <f t="shared" si="18"/>
        <v>Débil</v>
      </c>
      <c r="BF114" s="106" t="str">
        <f t="shared" si="19"/>
        <v>Débil</v>
      </c>
      <c r="BG114" s="106">
        <f t="shared" si="20"/>
        <v>0</v>
      </c>
      <c r="BH114" s="95"/>
      <c r="BI114" s="100"/>
      <c r="BJ114" s="101"/>
      <c r="BK114" s="101"/>
      <c r="BL114" s="100"/>
      <c r="BM114" s="100"/>
      <c r="BN114" s="95"/>
      <c r="BO114" s="95"/>
      <c r="BP114" s="80"/>
      <c r="BQ114" s="80"/>
      <c r="BR114" s="80"/>
      <c r="BS114" s="80"/>
      <c r="BT114" s="80"/>
      <c r="BU114" s="80"/>
      <c r="BV114" s="80"/>
      <c r="BW114" s="80"/>
      <c r="BX114" s="80"/>
      <c r="BY114" s="80"/>
      <c r="BZ114" s="80"/>
      <c r="CA114" s="80"/>
      <c r="CB114" s="80"/>
      <c r="CC114" s="80"/>
      <c r="CD114" s="80"/>
      <c r="CE114" s="102"/>
      <c r="CF114" s="102"/>
      <c r="CG114" s="102"/>
      <c r="CH114" s="102"/>
      <c r="CI114" s="102"/>
      <c r="CJ114" s="102"/>
    </row>
    <row r="115" spans="1:356" ht="84" customHeight="1" x14ac:dyDescent="0.25">
      <c r="A115" s="146" t="s">
        <v>249</v>
      </c>
      <c r="B115" s="110" t="s">
        <v>250</v>
      </c>
      <c r="C115" s="118" t="s">
        <v>251</v>
      </c>
      <c r="D115" s="114"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5" s="110" t="s">
        <v>8</v>
      </c>
      <c r="F115" s="95" t="s">
        <v>135</v>
      </c>
      <c r="G115" s="95" t="s">
        <v>136</v>
      </c>
      <c r="H115" s="90" t="s">
        <v>252</v>
      </c>
      <c r="I115" s="104" t="s">
        <v>138</v>
      </c>
      <c r="J115" s="95" t="s">
        <v>161</v>
      </c>
      <c r="K115" s="90" t="s">
        <v>253</v>
      </c>
      <c r="L115" s="110" t="s">
        <v>141</v>
      </c>
      <c r="M115" s="110" t="s">
        <v>141</v>
      </c>
      <c r="N115" s="110" t="s">
        <v>142</v>
      </c>
      <c r="O115" s="110" t="s">
        <v>142</v>
      </c>
      <c r="P115" s="110" t="s">
        <v>142</v>
      </c>
      <c r="Q115" s="110" t="s">
        <v>142</v>
      </c>
      <c r="R115" s="110" t="s">
        <v>141</v>
      </c>
      <c r="S115" s="110" t="s">
        <v>142</v>
      </c>
      <c r="T115" s="110" t="s">
        <v>142</v>
      </c>
      <c r="U115" s="110" t="s">
        <v>142</v>
      </c>
      <c r="V115" s="110" t="s">
        <v>142</v>
      </c>
      <c r="W115" s="110" t="s">
        <v>141</v>
      </c>
      <c r="X115" s="110" t="s">
        <v>142</v>
      </c>
      <c r="Y115" s="110" t="s">
        <v>142</v>
      </c>
      <c r="Z115" s="110" t="s">
        <v>142</v>
      </c>
      <c r="AA115" s="110" t="s">
        <v>142</v>
      </c>
      <c r="AB115" s="110" t="s">
        <v>142</v>
      </c>
      <c r="AC115" s="110" t="s">
        <v>142</v>
      </c>
      <c r="AD115" s="110" t="s">
        <v>142</v>
      </c>
      <c r="AE115" s="95">
        <f>COUNTIF(L115:AD123, "SI")</f>
        <v>4</v>
      </c>
      <c r="AF115" s="110" t="s">
        <v>254</v>
      </c>
      <c r="AG115" s="95">
        <f>+VLOOKUP(AF115,[6]Listados!$K$8:$L$12,2,0)</f>
        <v>1</v>
      </c>
      <c r="AH115" s="95" t="str">
        <f>+IF(OR(AE115=1,AE115&lt;=5),"Moderado",IF(OR(AE115=6,AE115&lt;=11),"Mayor","Catastrófico"))</f>
        <v>Moderado</v>
      </c>
      <c r="AI115" s="112" t="e">
        <f>+VLOOKUP(AH115,[6]Listados!K121:L125,2,0)</f>
        <v>#N/A</v>
      </c>
      <c r="AJ115" s="95" t="str">
        <f>IF(AND(AF115&lt;&gt;"",AH115&lt;&gt;""),VLOOKUP(AF115&amp;AH115,Listados!$M$3:$N$27,2,FALSE),"")</f>
        <v>Moderado</v>
      </c>
      <c r="AK115" s="90"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5" s="90" t="s">
        <v>255</v>
      </c>
      <c r="AM115" s="104" t="s">
        <v>144</v>
      </c>
      <c r="AN115" s="104" t="s">
        <v>141</v>
      </c>
      <c r="AO115" s="29">
        <f>+IF(AN115="si",15,"")</f>
        <v>15</v>
      </c>
      <c r="AP115" s="104" t="s">
        <v>141</v>
      </c>
      <c r="AQ115" s="29">
        <f>+IF(AP115="si",15,"")</f>
        <v>15</v>
      </c>
      <c r="AR115" s="104" t="s">
        <v>141</v>
      </c>
      <c r="AS115" s="29">
        <f t="shared" si="12"/>
        <v>15</v>
      </c>
      <c r="AT115" s="104" t="s">
        <v>145</v>
      </c>
      <c r="AU115" s="29">
        <f t="shared" si="13"/>
        <v>15</v>
      </c>
      <c r="AV115" s="104" t="s">
        <v>141</v>
      </c>
      <c r="AW115" s="29">
        <f>+IF(AV115="si",15,"")</f>
        <v>15</v>
      </c>
      <c r="AX115" s="104" t="s">
        <v>141</v>
      </c>
      <c r="AY115" s="29">
        <f t="shared" si="14"/>
        <v>15</v>
      </c>
      <c r="AZ115" s="104" t="s">
        <v>146</v>
      </c>
      <c r="BA115" s="29">
        <f t="shared" si="15"/>
        <v>10</v>
      </c>
      <c r="BB115" s="126">
        <f t="shared" si="16"/>
        <v>100</v>
      </c>
      <c r="BC115" s="126" t="str">
        <f t="shared" si="17"/>
        <v>Fuerte</v>
      </c>
      <c r="BD115" s="104" t="s">
        <v>147</v>
      </c>
      <c r="BE115" s="126" t="str">
        <f t="shared" si="18"/>
        <v>Fuerte</v>
      </c>
      <c r="BF115" s="126" t="str">
        <f t="shared" si="19"/>
        <v>Fuerte</v>
      </c>
      <c r="BG115" s="126">
        <f t="shared" si="20"/>
        <v>100</v>
      </c>
      <c r="BH115" s="126">
        <f>AVERAGE(BG115:BG123)</f>
        <v>97.5</v>
      </c>
      <c r="BI115" s="147" t="str">
        <f>IF(BH115&lt;=50, "Débil", IF(BH115&lt;=99,"Moderado","Fuerte"))</f>
        <v>Moderado</v>
      </c>
      <c r="BJ115" s="143">
        <f>+IF(BI115="Fuerte",2,IF(BI115="Moderado",1,0))</f>
        <v>1</v>
      </c>
      <c r="BK115" s="143">
        <f>+AG115-BJ115</f>
        <v>0</v>
      </c>
      <c r="BL115" s="147" t="str">
        <f>+VLOOKUP(BK115,Listados!$J$18:$K$24,2,TRUE)</f>
        <v>Rara Vez</v>
      </c>
      <c r="BM115" s="147" t="str">
        <f>IF(ISBLANK(AH115),"",AH115)</f>
        <v>Moderado</v>
      </c>
      <c r="BN115" s="126" t="str">
        <f>IF(AND(BL115&lt;&gt;"",BM115&lt;&gt;""),VLOOKUP(BL115&amp;BM115,Listados!$M$3:$N$27,2,FALSE),"")</f>
        <v>Moderado</v>
      </c>
      <c r="BO115" s="128" t="str">
        <f>+VLOOKUP(BN115,Listados!$P$3:$Q$6,2,FALSE)</f>
        <v xml:space="preserve"> Reducir el riesgo</v>
      </c>
      <c r="CE115" s="129" t="s">
        <v>8</v>
      </c>
      <c r="CF115" s="102" t="s">
        <v>8</v>
      </c>
      <c r="CG115" s="102" t="s">
        <v>8</v>
      </c>
      <c r="CH115" s="102" t="s">
        <v>8</v>
      </c>
      <c r="CI115" s="102" t="s">
        <v>8</v>
      </c>
      <c r="CJ115" s="102" t="s">
        <v>8</v>
      </c>
    </row>
    <row r="116" spans="1:356" ht="92.25" customHeight="1" x14ac:dyDescent="0.25">
      <c r="A116" s="146"/>
      <c r="B116" s="110"/>
      <c r="C116" s="118"/>
      <c r="D116" s="114"/>
      <c r="E116" s="110"/>
      <c r="F116" s="95"/>
      <c r="G116" s="95"/>
      <c r="H116" s="92"/>
      <c r="I116" s="105"/>
      <c r="J116" s="95"/>
      <c r="K116" s="92"/>
      <c r="L116" s="110"/>
      <c r="M116" s="110"/>
      <c r="N116" s="110"/>
      <c r="O116" s="110"/>
      <c r="P116" s="110"/>
      <c r="Q116" s="110"/>
      <c r="R116" s="110"/>
      <c r="S116" s="110"/>
      <c r="T116" s="110"/>
      <c r="U116" s="110"/>
      <c r="V116" s="110"/>
      <c r="W116" s="110"/>
      <c r="X116" s="110"/>
      <c r="Y116" s="110"/>
      <c r="Z116" s="110"/>
      <c r="AA116" s="110"/>
      <c r="AB116" s="110"/>
      <c r="AC116" s="110"/>
      <c r="AD116" s="110"/>
      <c r="AE116" s="95"/>
      <c r="AF116" s="110"/>
      <c r="AG116" s="95"/>
      <c r="AH116" s="95" t="str">
        <f>+IF(OR(AF116=1,AF116&lt;=5),"Moderado",IF(OR(AF116=6,AF116&lt;=11),"Mayor","Catastrófico"))</f>
        <v>Moderado</v>
      </c>
      <c r="AI116" s="112"/>
      <c r="AJ116" s="95"/>
      <c r="AK116" s="92"/>
      <c r="AL116" s="92"/>
      <c r="AM116" s="105"/>
      <c r="AN116" s="105"/>
      <c r="AO116" s="29" t="str">
        <f t="shared" ref="AO116:AO118" si="24">+IF(AN116="si",15,"")</f>
        <v/>
      </c>
      <c r="AP116" s="105"/>
      <c r="AQ116" s="29" t="str">
        <f t="shared" ref="AQ116:AQ118" si="25">+IF(AP116="si",15,"")</f>
        <v/>
      </c>
      <c r="AR116" s="105"/>
      <c r="AS116" s="29" t="str">
        <f t="shared" si="12"/>
        <v/>
      </c>
      <c r="AT116" s="105"/>
      <c r="AU116" s="29" t="str">
        <f t="shared" si="13"/>
        <v/>
      </c>
      <c r="AV116" s="105"/>
      <c r="AW116" s="29" t="str">
        <f t="shared" ref="AW116:AW121" si="26">+IF(AV116="si",15,"")</f>
        <v/>
      </c>
      <c r="AX116" s="105"/>
      <c r="AY116" s="29" t="str">
        <f t="shared" si="14"/>
        <v/>
      </c>
      <c r="AZ116" s="105"/>
      <c r="BA116" s="29" t="str">
        <f t="shared" si="15"/>
        <v/>
      </c>
      <c r="BB116" s="127"/>
      <c r="BC116" s="127"/>
      <c r="BD116" s="105"/>
      <c r="BE116" s="127"/>
      <c r="BF116" s="127"/>
      <c r="BG116" s="127"/>
      <c r="BH116" s="127"/>
      <c r="BI116" s="148"/>
      <c r="BJ116" s="144"/>
      <c r="BK116" s="144"/>
      <c r="BL116" s="148"/>
      <c r="BM116" s="148"/>
      <c r="BN116" s="127"/>
      <c r="BO116" s="95"/>
      <c r="CE116" s="102"/>
      <c r="CF116" s="102"/>
      <c r="CG116" s="102"/>
      <c r="CH116" s="102"/>
      <c r="CI116" s="102"/>
      <c r="CJ116" s="102"/>
    </row>
    <row r="117" spans="1:356" ht="48.75" customHeight="1" x14ac:dyDescent="0.25">
      <c r="A117" s="146"/>
      <c r="B117" s="110"/>
      <c r="C117" s="118"/>
      <c r="D117" s="114"/>
      <c r="E117" s="110"/>
      <c r="F117" s="95"/>
      <c r="G117" s="95"/>
      <c r="H117" s="91"/>
      <c r="I117" s="106"/>
      <c r="J117" s="95"/>
      <c r="K117" s="91"/>
      <c r="L117" s="110"/>
      <c r="M117" s="110"/>
      <c r="N117" s="110"/>
      <c r="O117" s="110"/>
      <c r="P117" s="110"/>
      <c r="Q117" s="110"/>
      <c r="R117" s="110"/>
      <c r="S117" s="110"/>
      <c r="T117" s="110"/>
      <c r="U117" s="110"/>
      <c r="V117" s="110"/>
      <c r="W117" s="110"/>
      <c r="X117" s="110"/>
      <c r="Y117" s="110"/>
      <c r="Z117" s="110"/>
      <c r="AA117" s="110"/>
      <c r="AB117" s="110"/>
      <c r="AC117" s="110"/>
      <c r="AD117" s="110"/>
      <c r="AE117" s="95"/>
      <c r="AF117" s="110"/>
      <c r="AG117" s="95"/>
      <c r="AH117" s="95" t="str">
        <f>+IF(OR(AF117=1,AF117&lt;=5),"Moderado",IF(OR(AF117=6,AF117&lt;=11),"Mayor","Catastrófico"))</f>
        <v>Moderado</v>
      </c>
      <c r="AI117" s="112"/>
      <c r="AJ117" s="95"/>
      <c r="AK117" s="92"/>
      <c r="AL117" s="92"/>
      <c r="AM117" s="105"/>
      <c r="AN117" s="105"/>
      <c r="AO117" s="29" t="str">
        <f t="shared" si="24"/>
        <v/>
      </c>
      <c r="AP117" s="105"/>
      <c r="AQ117" s="29" t="str">
        <f t="shared" si="25"/>
        <v/>
      </c>
      <c r="AR117" s="105"/>
      <c r="AS117" s="29" t="str">
        <f t="shared" si="12"/>
        <v/>
      </c>
      <c r="AT117" s="105"/>
      <c r="AU117" s="29" t="str">
        <f t="shared" si="13"/>
        <v/>
      </c>
      <c r="AV117" s="105"/>
      <c r="AW117" s="29" t="str">
        <f t="shared" si="26"/>
        <v/>
      </c>
      <c r="AX117" s="105"/>
      <c r="AY117" s="29" t="str">
        <f t="shared" si="14"/>
        <v/>
      </c>
      <c r="AZ117" s="105"/>
      <c r="BA117" s="29" t="str">
        <f t="shared" si="15"/>
        <v/>
      </c>
      <c r="BB117" s="127"/>
      <c r="BC117" s="127"/>
      <c r="BD117" s="105"/>
      <c r="BE117" s="127"/>
      <c r="BF117" s="127"/>
      <c r="BG117" s="127"/>
      <c r="BH117" s="127"/>
      <c r="BI117" s="148"/>
      <c r="BJ117" s="144"/>
      <c r="BK117" s="144"/>
      <c r="BL117" s="148"/>
      <c r="BM117" s="148"/>
      <c r="BN117" s="127"/>
      <c r="BO117" s="95"/>
      <c r="CE117" s="102"/>
      <c r="CF117" s="102"/>
      <c r="CG117" s="102"/>
      <c r="CH117" s="102"/>
      <c r="CI117" s="102"/>
      <c r="CJ117" s="102"/>
    </row>
    <row r="118" spans="1:356" ht="63" customHeight="1" x14ac:dyDescent="0.25">
      <c r="A118" s="146"/>
      <c r="B118" s="110"/>
      <c r="C118" s="118"/>
      <c r="D118" s="114"/>
      <c r="E118" s="110"/>
      <c r="F118" s="95"/>
      <c r="G118" s="95"/>
      <c r="H118" s="90" t="s">
        <v>255</v>
      </c>
      <c r="I118" s="104" t="s">
        <v>138</v>
      </c>
      <c r="J118" s="95"/>
      <c r="K118" s="90" t="s">
        <v>256</v>
      </c>
      <c r="L118" s="110"/>
      <c r="M118" s="110"/>
      <c r="N118" s="110"/>
      <c r="O118" s="110"/>
      <c r="P118" s="110"/>
      <c r="Q118" s="110"/>
      <c r="R118" s="110"/>
      <c r="S118" s="110"/>
      <c r="T118" s="110"/>
      <c r="U118" s="110"/>
      <c r="V118" s="110"/>
      <c r="W118" s="110"/>
      <c r="X118" s="110"/>
      <c r="Y118" s="110"/>
      <c r="Z118" s="110"/>
      <c r="AA118" s="110"/>
      <c r="AB118" s="110"/>
      <c r="AC118" s="110"/>
      <c r="AD118" s="110"/>
      <c r="AE118" s="95"/>
      <c r="AF118" s="110"/>
      <c r="AG118" s="95"/>
      <c r="AH118" s="95" t="str">
        <f>+IF(OR(AF118=1,AF118&lt;=5),"Moderado",IF(OR(AF118=6,AF118&lt;=11),"Mayor","Catastrófico"))</f>
        <v>Moderado</v>
      </c>
      <c r="AI118" s="112"/>
      <c r="AJ118" s="95"/>
      <c r="AK118" s="92"/>
      <c r="AL118" s="91"/>
      <c r="AM118" s="106"/>
      <c r="AN118" s="106"/>
      <c r="AO118" s="29" t="str">
        <f t="shared" si="24"/>
        <v/>
      </c>
      <c r="AP118" s="106"/>
      <c r="AQ118" s="29" t="str">
        <f t="shared" si="25"/>
        <v/>
      </c>
      <c r="AR118" s="106"/>
      <c r="AS118" s="29" t="str">
        <f t="shared" si="12"/>
        <v/>
      </c>
      <c r="AT118" s="106"/>
      <c r="AU118" s="29" t="str">
        <f t="shared" si="13"/>
        <v/>
      </c>
      <c r="AV118" s="106"/>
      <c r="AW118" s="29" t="str">
        <f t="shared" si="26"/>
        <v/>
      </c>
      <c r="AX118" s="106"/>
      <c r="AY118" s="29" t="str">
        <f t="shared" si="14"/>
        <v/>
      </c>
      <c r="AZ118" s="106"/>
      <c r="BA118" s="29" t="str">
        <f t="shared" si="15"/>
        <v/>
      </c>
      <c r="BB118" s="128"/>
      <c r="BC118" s="128"/>
      <c r="BD118" s="106"/>
      <c r="BE118" s="128"/>
      <c r="BF118" s="128"/>
      <c r="BG118" s="128"/>
      <c r="BH118" s="127"/>
      <c r="BI118" s="148"/>
      <c r="BJ118" s="144"/>
      <c r="BK118" s="144"/>
      <c r="BL118" s="148"/>
      <c r="BM118" s="148"/>
      <c r="BN118" s="127"/>
      <c r="BO118" s="95"/>
      <c r="CE118" s="102"/>
      <c r="CF118" s="102"/>
      <c r="CG118" s="102"/>
      <c r="CH118" s="102"/>
      <c r="CI118" s="102"/>
      <c r="CJ118" s="102"/>
    </row>
    <row r="119" spans="1:356" ht="49.5" customHeight="1" x14ac:dyDescent="0.25">
      <c r="A119" s="146"/>
      <c r="B119" s="110"/>
      <c r="C119" s="118"/>
      <c r="D119" s="114"/>
      <c r="E119" s="110"/>
      <c r="F119" s="95"/>
      <c r="G119" s="95"/>
      <c r="H119" s="92"/>
      <c r="I119" s="105"/>
      <c r="J119" s="95"/>
      <c r="K119" s="92"/>
      <c r="L119" s="110"/>
      <c r="M119" s="110"/>
      <c r="N119" s="110"/>
      <c r="O119" s="110"/>
      <c r="P119" s="110"/>
      <c r="Q119" s="110"/>
      <c r="R119" s="110"/>
      <c r="S119" s="110"/>
      <c r="T119" s="110"/>
      <c r="U119" s="110"/>
      <c r="V119" s="110"/>
      <c r="W119" s="110"/>
      <c r="X119" s="110"/>
      <c r="Y119" s="110"/>
      <c r="Z119" s="110"/>
      <c r="AA119" s="110"/>
      <c r="AB119" s="110"/>
      <c r="AC119" s="110"/>
      <c r="AD119" s="110"/>
      <c r="AE119" s="95"/>
      <c r="AF119" s="110"/>
      <c r="AG119" s="95"/>
      <c r="AH119" s="95" t="str">
        <f>+IF(OR(AF119=1,AF119&lt;=5),"Moderado",IF(OR(AF119=6,AF119&lt;=11),"Mayor","Catastrófico"))</f>
        <v>Moderado</v>
      </c>
      <c r="AI119" s="112"/>
      <c r="AJ119" s="95"/>
      <c r="AK119" s="90"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9" s="23" t="str">
        <f>H115</f>
        <v>Perdida de independencia por conflicto de intereses o favorecimiento a terceros para el desarrollo del ejercicio auditor.</v>
      </c>
      <c r="AM119" s="104" t="s">
        <v>167</v>
      </c>
      <c r="AN119" s="104" t="s">
        <v>141</v>
      </c>
      <c r="AO119" s="29">
        <f>+IF(AN119="si",15,"")</f>
        <v>15</v>
      </c>
      <c r="AP119" s="104" t="s">
        <v>141</v>
      </c>
      <c r="AQ119" s="29">
        <f>+IF(AP119="si",15,"")</f>
        <v>15</v>
      </c>
      <c r="AR119" s="104" t="s">
        <v>141</v>
      </c>
      <c r="AS119" s="29">
        <f t="shared" si="12"/>
        <v>15</v>
      </c>
      <c r="AT119" s="104" t="s">
        <v>168</v>
      </c>
      <c r="AU119" s="29">
        <f t="shared" si="13"/>
        <v>10</v>
      </c>
      <c r="AV119" s="104" t="s">
        <v>141</v>
      </c>
      <c r="AW119" s="29">
        <f t="shared" si="26"/>
        <v>15</v>
      </c>
      <c r="AX119" s="104" t="s">
        <v>141</v>
      </c>
      <c r="AY119" s="29">
        <f t="shared" si="14"/>
        <v>15</v>
      </c>
      <c r="AZ119" s="104" t="s">
        <v>146</v>
      </c>
      <c r="BA119" s="29">
        <f t="shared" si="15"/>
        <v>10</v>
      </c>
      <c r="BB119" s="126">
        <f t="shared" ref="BB119" si="27">IF((SUM(AO119,AQ119,AS119,AU119,AW119,AY119,BA119)=0),"",(SUM(AO119,AQ119,AS119,AU119,AW119,AY119,BA119)))</f>
        <v>95</v>
      </c>
      <c r="BC119" s="126" t="str">
        <f t="shared" ref="BC119" si="28">IF(BB119&lt;=85,"Débil",IF(BB119&lt;=95,"Moderado",IF(BB119=100,"Fuerte","")))</f>
        <v>Moderado</v>
      </c>
      <c r="BD119" s="104" t="s">
        <v>147</v>
      </c>
      <c r="BE119" s="126" t="str">
        <f t="shared" ref="BE119" si="29">+IF(BD119="siempre","Fuerte",IF(BD119="Algunas veces","Moderado","Débil"))</f>
        <v>Fuerte</v>
      </c>
      <c r="BF119" s="126" t="str">
        <f>IF(AND(BC119="Fuerte",BE119="Fuerte"),"Fuerte",IF(AND(BC119="Fuerte",BE119="Moderado"),"Moderado",IF(AND(BC119="Moderado",BE119="Fuerte"),"Moderado",IF(AND(BC119="Moderado",BE119="Moderado"),"Moderado","Débil"))))</f>
        <v>Moderado</v>
      </c>
      <c r="BG119" s="126">
        <v>95</v>
      </c>
      <c r="BH119" s="127"/>
      <c r="BI119" s="148"/>
      <c r="BJ119" s="144"/>
      <c r="BK119" s="144"/>
      <c r="BL119" s="148"/>
      <c r="BM119" s="148"/>
      <c r="BN119" s="127"/>
      <c r="BO119" s="95"/>
      <c r="CE119" s="102"/>
      <c r="CF119" s="102"/>
      <c r="CG119" s="102"/>
      <c r="CH119" s="102"/>
      <c r="CI119" s="102"/>
      <c r="CJ119" s="102"/>
    </row>
    <row r="120" spans="1:356" ht="64.5" customHeight="1" x14ac:dyDescent="0.25">
      <c r="A120" s="146"/>
      <c r="B120" s="110"/>
      <c r="C120" s="118"/>
      <c r="D120" s="114"/>
      <c r="E120" s="110"/>
      <c r="F120" s="95"/>
      <c r="G120" s="95"/>
      <c r="H120" s="92"/>
      <c r="I120" s="105"/>
      <c r="J120" s="95"/>
      <c r="K120" s="92"/>
      <c r="L120" s="110"/>
      <c r="M120" s="110"/>
      <c r="N120" s="110"/>
      <c r="O120" s="110"/>
      <c r="P120" s="110"/>
      <c r="Q120" s="110"/>
      <c r="R120" s="110"/>
      <c r="S120" s="110"/>
      <c r="T120" s="110"/>
      <c r="U120" s="110"/>
      <c r="V120" s="110"/>
      <c r="W120" s="110"/>
      <c r="X120" s="110"/>
      <c r="Y120" s="110"/>
      <c r="Z120" s="110"/>
      <c r="AA120" s="110"/>
      <c r="AB120" s="110"/>
      <c r="AC120" s="110"/>
      <c r="AD120" s="110"/>
      <c r="AE120" s="95"/>
      <c r="AF120" s="110"/>
      <c r="AG120" s="95"/>
      <c r="AH120" s="95"/>
      <c r="AI120" s="112"/>
      <c r="AJ120" s="95"/>
      <c r="AK120" s="92"/>
      <c r="AL120" s="90" t="s">
        <v>255</v>
      </c>
      <c r="AM120" s="105"/>
      <c r="AN120" s="105"/>
      <c r="AO120" s="29" t="str">
        <f t="shared" ref="AO120:AO122" si="30">+IF(AN120="si",15,"")</f>
        <v/>
      </c>
      <c r="AP120" s="105"/>
      <c r="AQ120" s="29" t="str">
        <f t="shared" ref="AQ120:AQ122" si="31">+IF(AP120="si",15,"")</f>
        <v/>
      </c>
      <c r="AR120" s="105"/>
      <c r="AS120" s="29" t="str">
        <f t="shared" si="12"/>
        <v/>
      </c>
      <c r="AT120" s="105"/>
      <c r="AU120" s="29"/>
      <c r="AV120" s="105"/>
      <c r="AW120" s="29"/>
      <c r="AX120" s="105"/>
      <c r="AY120" s="29"/>
      <c r="AZ120" s="105"/>
      <c r="BA120" s="29"/>
      <c r="BB120" s="127"/>
      <c r="BC120" s="127"/>
      <c r="BD120" s="105"/>
      <c r="BE120" s="127"/>
      <c r="BF120" s="127"/>
      <c r="BG120" s="127"/>
      <c r="BH120" s="127"/>
      <c r="BI120" s="148"/>
      <c r="BJ120" s="144"/>
      <c r="BK120" s="144"/>
      <c r="BL120" s="148"/>
      <c r="BM120" s="148"/>
      <c r="BN120" s="127"/>
      <c r="BO120" s="95"/>
      <c r="CE120" s="102"/>
      <c r="CF120" s="102"/>
      <c r="CG120" s="102"/>
      <c r="CH120" s="102"/>
      <c r="CI120" s="102"/>
      <c r="CJ120" s="102"/>
    </row>
    <row r="121" spans="1:356" ht="13.5" customHeight="1" x14ac:dyDescent="0.25">
      <c r="A121" s="146"/>
      <c r="B121" s="110"/>
      <c r="C121" s="118"/>
      <c r="D121" s="114"/>
      <c r="E121" s="110"/>
      <c r="F121" s="95"/>
      <c r="G121" s="95"/>
      <c r="H121" s="92"/>
      <c r="I121" s="105"/>
      <c r="J121" s="95"/>
      <c r="K121" s="92"/>
      <c r="L121" s="110"/>
      <c r="M121" s="110"/>
      <c r="N121" s="110"/>
      <c r="O121" s="110"/>
      <c r="P121" s="110"/>
      <c r="Q121" s="110"/>
      <c r="R121" s="110"/>
      <c r="S121" s="110"/>
      <c r="T121" s="110"/>
      <c r="U121" s="110"/>
      <c r="V121" s="110"/>
      <c r="W121" s="110"/>
      <c r="X121" s="110"/>
      <c r="Y121" s="110"/>
      <c r="Z121" s="110"/>
      <c r="AA121" s="110"/>
      <c r="AB121" s="110"/>
      <c r="AC121" s="110"/>
      <c r="AD121" s="110"/>
      <c r="AE121" s="95"/>
      <c r="AF121" s="110"/>
      <c r="AG121" s="95"/>
      <c r="AH121" s="95"/>
      <c r="AI121" s="112"/>
      <c r="AJ121" s="95"/>
      <c r="AK121" s="92"/>
      <c r="AL121" s="92"/>
      <c r="AM121" s="105"/>
      <c r="AN121" s="105"/>
      <c r="AO121" s="29" t="str">
        <f t="shared" si="30"/>
        <v/>
      </c>
      <c r="AP121" s="105"/>
      <c r="AQ121" s="29" t="str">
        <f t="shared" si="31"/>
        <v/>
      </c>
      <c r="AR121" s="105"/>
      <c r="AS121" s="29" t="str">
        <f t="shared" si="12"/>
        <v/>
      </c>
      <c r="AT121" s="105"/>
      <c r="AU121" s="29" t="str">
        <f t="shared" si="13"/>
        <v/>
      </c>
      <c r="AV121" s="105"/>
      <c r="AW121" s="29" t="str">
        <f t="shared" si="26"/>
        <v/>
      </c>
      <c r="AX121" s="105"/>
      <c r="AY121" s="29" t="str">
        <f t="shared" si="14"/>
        <v/>
      </c>
      <c r="AZ121" s="105"/>
      <c r="BA121" s="29" t="str">
        <f t="shared" si="15"/>
        <v/>
      </c>
      <c r="BB121" s="127"/>
      <c r="BC121" s="127"/>
      <c r="BD121" s="105"/>
      <c r="BE121" s="127"/>
      <c r="BF121" s="127"/>
      <c r="BG121" s="127"/>
      <c r="BH121" s="127"/>
      <c r="BI121" s="148"/>
      <c r="BJ121" s="144"/>
      <c r="BK121" s="144"/>
      <c r="BL121" s="148"/>
      <c r="BM121" s="148"/>
      <c r="BN121" s="127"/>
      <c r="BO121" s="95"/>
      <c r="CE121" s="102"/>
      <c r="CF121" s="102"/>
      <c r="CG121" s="102"/>
      <c r="CH121" s="102"/>
      <c r="CI121" s="102"/>
      <c r="CJ121" s="102"/>
    </row>
    <row r="122" spans="1:356" ht="41.25" customHeight="1" x14ac:dyDescent="0.25">
      <c r="A122" s="146"/>
      <c r="B122" s="110"/>
      <c r="C122" s="118"/>
      <c r="D122" s="114"/>
      <c r="E122" s="110"/>
      <c r="F122" s="95"/>
      <c r="G122" s="95"/>
      <c r="H122" s="92"/>
      <c r="I122" s="105"/>
      <c r="J122" s="95"/>
      <c r="K122" s="92"/>
      <c r="L122" s="110"/>
      <c r="M122" s="110"/>
      <c r="N122" s="110"/>
      <c r="O122" s="110"/>
      <c r="P122" s="110"/>
      <c r="Q122" s="110"/>
      <c r="R122" s="110"/>
      <c r="S122" s="110"/>
      <c r="T122" s="110"/>
      <c r="U122" s="110"/>
      <c r="V122" s="110"/>
      <c r="W122" s="110"/>
      <c r="X122" s="110"/>
      <c r="Y122" s="110"/>
      <c r="Z122" s="110"/>
      <c r="AA122" s="110"/>
      <c r="AB122" s="110"/>
      <c r="AC122" s="110"/>
      <c r="AD122" s="110"/>
      <c r="AE122" s="95"/>
      <c r="AF122" s="110"/>
      <c r="AG122" s="95"/>
      <c r="AH122" s="95"/>
      <c r="AI122" s="112"/>
      <c r="AJ122" s="95"/>
      <c r="AK122" s="92"/>
      <c r="AL122" s="92"/>
      <c r="AM122" s="105"/>
      <c r="AN122" s="105"/>
      <c r="AO122" s="29" t="str">
        <f t="shared" si="30"/>
        <v/>
      </c>
      <c r="AP122" s="105"/>
      <c r="AQ122" s="29" t="str">
        <f t="shared" si="31"/>
        <v/>
      </c>
      <c r="AR122" s="105"/>
      <c r="AS122" s="29" t="str">
        <f t="shared" si="12"/>
        <v/>
      </c>
      <c r="AT122" s="105"/>
      <c r="AU122" s="29" t="str">
        <f t="shared" si="13"/>
        <v/>
      </c>
      <c r="AV122" s="105"/>
      <c r="AW122" s="29" t="str">
        <f>+IF(AV122="si",15,"")</f>
        <v/>
      </c>
      <c r="AX122" s="105"/>
      <c r="AY122" s="29" t="str">
        <f t="shared" si="14"/>
        <v/>
      </c>
      <c r="AZ122" s="105"/>
      <c r="BA122" s="29" t="str">
        <f t="shared" si="15"/>
        <v/>
      </c>
      <c r="BB122" s="127"/>
      <c r="BC122" s="127"/>
      <c r="BD122" s="105"/>
      <c r="BE122" s="127"/>
      <c r="BF122" s="127"/>
      <c r="BG122" s="127"/>
      <c r="BH122" s="127"/>
      <c r="BI122" s="148"/>
      <c r="BJ122" s="144"/>
      <c r="BK122" s="144"/>
      <c r="BL122" s="148"/>
      <c r="BM122" s="148"/>
      <c r="BN122" s="127"/>
      <c r="BO122" s="95"/>
      <c r="CE122" s="102"/>
      <c r="CF122" s="102"/>
      <c r="CG122" s="102"/>
      <c r="CH122" s="102"/>
      <c r="CI122" s="102"/>
      <c r="CJ122" s="102"/>
    </row>
    <row r="123" spans="1:356" ht="25.5" customHeight="1" x14ac:dyDescent="0.25">
      <c r="A123" s="146"/>
      <c r="B123" s="110"/>
      <c r="C123" s="118"/>
      <c r="D123" s="114"/>
      <c r="E123" s="110"/>
      <c r="F123" s="95"/>
      <c r="G123" s="95"/>
      <c r="H123" s="91"/>
      <c r="I123" s="106"/>
      <c r="J123" s="95"/>
      <c r="K123" s="91"/>
      <c r="L123" s="110"/>
      <c r="M123" s="110"/>
      <c r="N123" s="110"/>
      <c r="O123" s="110"/>
      <c r="P123" s="110"/>
      <c r="Q123" s="110"/>
      <c r="R123" s="110"/>
      <c r="S123" s="110"/>
      <c r="T123" s="110"/>
      <c r="U123" s="110"/>
      <c r="V123" s="110"/>
      <c r="W123" s="110"/>
      <c r="X123" s="110"/>
      <c r="Y123" s="110"/>
      <c r="Z123" s="110"/>
      <c r="AA123" s="110"/>
      <c r="AB123" s="110"/>
      <c r="AC123" s="110"/>
      <c r="AD123" s="110"/>
      <c r="AE123" s="95"/>
      <c r="AF123" s="110"/>
      <c r="AG123" s="95"/>
      <c r="AH123" s="95" t="str">
        <f>+IF(OR(AF123=1,AF123&lt;=5),"Moderado",IF(OR(AF123=6,AF123&lt;=11),"Mayor","Catastrófico"))</f>
        <v>Moderado</v>
      </c>
      <c r="AI123" s="112"/>
      <c r="AJ123" s="95"/>
      <c r="AK123" s="91"/>
      <c r="AL123" s="91"/>
      <c r="AM123" s="106"/>
      <c r="AN123" s="106"/>
      <c r="AO123" s="81" t="str">
        <f t="shared" si="21"/>
        <v/>
      </c>
      <c r="AP123" s="106"/>
      <c r="AQ123" s="81" t="str">
        <f t="shared" si="22"/>
        <v/>
      </c>
      <c r="AR123" s="106"/>
      <c r="AS123" s="81" t="str">
        <f t="shared" si="12"/>
        <v/>
      </c>
      <c r="AT123" s="106"/>
      <c r="AU123" s="81" t="str">
        <f t="shared" si="13"/>
        <v/>
      </c>
      <c r="AV123" s="106"/>
      <c r="AW123" s="81" t="str">
        <f t="shared" si="23"/>
        <v/>
      </c>
      <c r="AX123" s="106"/>
      <c r="AY123" s="81" t="str">
        <f t="shared" si="14"/>
        <v/>
      </c>
      <c r="AZ123" s="106"/>
      <c r="BA123" s="81" t="str">
        <f t="shared" si="15"/>
        <v/>
      </c>
      <c r="BB123" s="128"/>
      <c r="BC123" s="128"/>
      <c r="BD123" s="106"/>
      <c r="BE123" s="128"/>
      <c r="BF123" s="128"/>
      <c r="BG123" s="128"/>
      <c r="BH123" s="128"/>
      <c r="BI123" s="149"/>
      <c r="BJ123" s="145"/>
      <c r="BK123" s="145"/>
      <c r="BL123" s="149"/>
      <c r="BM123" s="149"/>
      <c r="BN123" s="128"/>
      <c r="BO123" s="95"/>
      <c r="CE123" s="102"/>
      <c r="CF123" s="102"/>
      <c r="CG123" s="102"/>
      <c r="CH123" s="102"/>
      <c r="CI123" s="102"/>
      <c r="CJ123" s="102"/>
    </row>
    <row r="124" spans="1:356" s="80" customFormat="1" ht="88.5" customHeight="1" x14ac:dyDescent="0.25">
      <c r="A124" s="109" t="s">
        <v>257</v>
      </c>
      <c r="B124" s="110" t="s">
        <v>202</v>
      </c>
      <c r="C124" s="118" t="s">
        <v>203</v>
      </c>
      <c r="D124" s="114" t="str">
        <f>+'Riesgo Corrupción'!C25</f>
        <v>Posibilidad de afectación económica y reputacional por fraude en la liquidación de la nómina en beneficio propio o de un tercero.</v>
      </c>
      <c r="E124" s="110" t="s">
        <v>8</v>
      </c>
      <c r="F124" s="95" t="s">
        <v>135</v>
      </c>
      <c r="G124" s="95" t="s">
        <v>258</v>
      </c>
      <c r="H124" s="114" t="s">
        <v>259</v>
      </c>
      <c r="I124" s="110" t="s">
        <v>138</v>
      </c>
      <c r="J124" s="95" t="s">
        <v>154</v>
      </c>
      <c r="K124" s="90" t="s">
        <v>260</v>
      </c>
      <c r="L124" s="110" t="s">
        <v>142</v>
      </c>
      <c r="M124" s="110" t="s">
        <v>142</v>
      </c>
      <c r="N124" s="110" t="s">
        <v>142</v>
      </c>
      <c r="O124" s="110" t="s">
        <v>142</v>
      </c>
      <c r="P124" s="110" t="s">
        <v>142</v>
      </c>
      <c r="Q124" s="110" t="s">
        <v>141</v>
      </c>
      <c r="R124" s="110" t="s">
        <v>142</v>
      </c>
      <c r="S124" s="110" t="s">
        <v>142</v>
      </c>
      <c r="T124" s="110" t="s">
        <v>142</v>
      </c>
      <c r="U124" s="110" t="s">
        <v>141</v>
      </c>
      <c r="V124" s="110" t="s">
        <v>141</v>
      </c>
      <c r="W124" s="110" t="s">
        <v>141</v>
      </c>
      <c r="X124" s="110" t="s">
        <v>141</v>
      </c>
      <c r="Y124" s="110" t="s">
        <v>141</v>
      </c>
      <c r="Z124" s="110" t="s">
        <v>142</v>
      </c>
      <c r="AA124" s="110" t="s">
        <v>142</v>
      </c>
      <c r="AB124" s="110" t="s">
        <v>142</v>
      </c>
      <c r="AC124" s="110" t="s">
        <v>142</v>
      </c>
      <c r="AD124" s="110" t="s">
        <v>142</v>
      </c>
      <c r="AE124" s="95">
        <f>COUNTIF(L124:AD129, "SI")</f>
        <v>6</v>
      </c>
      <c r="AF124" s="110" t="s">
        <v>143</v>
      </c>
      <c r="AG124" s="95">
        <f>+VLOOKUP(AF124,[6]Listados!$K$8:$L$12,2,0)</f>
        <v>1</v>
      </c>
      <c r="AH124" s="95" t="str">
        <f>+IF(OR(AE124=1,AE124&lt;=5),"Moderado",IF(OR(AE124=6,AE124&lt;=11),"Mayor","Catastrófico"))</f>
        <v>Mayor</v>
      </c>
      <c r="AI124" s="112" t="e">
        <f>+VLOOKUP(AH124,[6]Listados!K133:L137,2,0)</f>
        <v>#N/A</v>
      </c>
      <c r="AJ124" s="95" t="str">
        <f>IF(AND(AF124&lt;&gt;"",AH124&lt;&gt;""),VLOOKUP(AF124&amp;AH124,Listados!$M$3:$N$27,2,FALSE),"")</f>
        <v>Alto</v>
      </c>
      <c r="AK124" s="111"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4" s="111" t="s">
        <v>261</v>
      </c>
      <c r="AM124" s="110" t="s">
        <v>144</v>
      </c>
      <c r="AN124" s="110" t="s">
        <v>141</v>
      </c>
      <c r="AO124" s="29">
        <f>+IF(AN124="si",15,"")</f>
        <v>15</v>
      </c>
      <c r="AP124" s="110" t="s">
        <v>141</v>
      </c>
      <c r="AQ124" s="29">
        <f>+IF(AP124="si",15,"")</f>
        <v>15</v>
      </c>
      <c r="AR124" s="110" t="s">
        <v>141</v>
      </c>
      <c r="AS124" s="29">
        <f t="shared" si="12"/>
        <v>15</v>
      </c>
      <c r="AT124" s="110" t="s">
        <v>145</v>
      </c>
      <c r="AU124" s="29">
        <f t="shared" si="13"/>
        <v>15</v>
      </c>
      <c r="AV124" s="110" t="s">
        <v>141</v>
      </c>
      <c r="AW124" s="29">
        <f>+IF(AV124="si",15,"")</f>
        <v>15</v>
      </c>
      <c r="AX124" s="110" t="s">
        <v>141</v>
      </c>
      <c r="AY124" s="29">
        <f t="shared" si="14"/>
        <v>15</v>
      </c>
      <c r="AZ124" s="110" t="s">
        <v>146</v>
      </c>
      <c r="BA124" s="29">
        <f t="shared" si="15"/>
        <v>10</v>
      </c>
      <c r="BB124" s="110">
        <f t="shared" si="16"/>
        <v>100</v>
      </c>
      <c r="BC124" s="110" t="str">
        <f>IF(BB124&lt;=85,"Débil",IF(BB124&lt;=95,"Moderado",IF(BB124=100,"Fuerte","")))</f>
        <v>Fuerte</v>
      </c>
      <c r="BD124" s="110" t="s">
        <v>147</v>
      </c>
      <c r="BE124" s="110" t="str">
        <f t="shared" si="18"/>
        <v>Fuerte</v>
      </c>
      <c r="BF124" s="110" t="str">
        <f t="shared" si="19"/>
        <v>Fuerte</v>
      </c>
      <c r="BG124" s="110">
        <f t="shared" si="20"/>
        <v>100</v>
      </c>
      <c r="BH124" s="95">
        <v>100</v>
      </c>
      <c r="BI124" s="100" t="str">
        <f>IF(BH124&lt;=50, "Débil", IF(BH124&lt;=99,"Moderado","Fuerte"))</f>
        <v>Fuerte</v>
      </c>
      <c r="BJ124" s="101">
        <f>+IF(BI124="Fuerte",2,IF(BI124="Moderado",1,0))</f>
        <v>2</v>
      </c>
      <c r="BK124" s="101">
        <f>+AG124-BJ124</f>
        <v>-1</v>
      </c>
      <c r="BL124" s="100" t="str">
        <f>+VLOOKUP(BK124,Listados!$J$18:$K$24,2,TRUE)</f>
        <v>Rara Vez</v>
      </c>
      <c r="BM124" s="100" t="str">
        <f>IF(ISBLANK(AH124),"",AH124)</f>
        <v>Mayor</v>
      </c>
      <c r="BN124" s="95" t="str">
        <f>IF(AND(BL124&lt;&gt;"",BM124&lt;&gt;""),VLOOKUP(BL124&amp;BM124,Listados!$M$3:$N$27,2,FALSE),"")</f>
        <v>Alto</v>
      </c>
      <c r="BO124" s="95" t="str">
        <f>+VLOOKUP(BN124,Listados!$P$3:$Q$6,2,FALSE)</f>
        <v>Reducir el riesgo</v>
      </c>
      <c r="CE124" s="126" t="s">
        <v>8</v>
      </c>
      <c r="CF124" s="126" t="s">
        <v>8</v>
      </c>
      <c r="CG124" s="126" t="s">
        <v>8</v>
      </c>
      <c r="CH124" s="126" t="s">
        <v>8</v>
      </c>
      <c r="CI124" s="126" t="s">
        <v>8</v>
      </c>
      <c r="CJ124" s="126" t="s">
        <v>8</v>
      </c>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c r="GL124" s="51"/>
      <c r="GM124" s="51"/>
      <c r="GN124" s="51"/>
      <c r="GO124" s="51"/>
      <c r="GP124" s="51"/>
      <c r="GQ124" s="51"/>
      <c r="GR124" s="51"/>
      <c r="GS124" s="51"/>
      <c r="GT124" s="51"/>
      <c r="GU124" s="51"/>
      <c r="GV124" s="51"/>
      <c r="GW124" s="51"/>
      <c r="GX124" s="51"/>
      <c r="GY124" s="51"/>
      <c r="GZ124" s="51"/>
      <c r="HA124" s="51"/>
      <c r="HB124" s="51"/>
      <c r="HC124" s="51"/>
      <c r="HD124" s="51"/>
      <c r="HE124" s="51"/>
      <c r="HF124" s="51"/>
      <c r="HG124" s="51"/>
      <c r="HH124" s="51"/>
      <c r="HI124" s="51"/>
      <c r="HJ124" s="51"/>
      <c r="HK124" s="51"/>
      <c r="HL124" s="51"/>
      <c r="HM124" s="51"/>
      <c r="HN124" s="51"/>
      <c r="HO124" s="51"/>
      <c r="HP124" s="51"/>
      <c r="HQ124" s="51"/>
      <c r="HR124" s="51"/>
      <c r="HS124" s="51"/>
      <c r="HT124" s="51"/>
      <c r="HU124" s="51"/>
      <c r="HV124" s="51"/>
      <c r="HW124" s="51"/>
      <c r="HX124" s="51"/>
      <c r="HY124" s="51"/>
      <c r="HZ124" s="51"/>
      <c r="IA124" s="51"/>
      <c r="IB124" s="51"/>
      <c r="IC124" s="51"/>
      <c r="ID124" s="51"/>
      <c r="IE124" s="51"/>
      <c r="IF124" s="51"/>
      <c r="IG124" s="51"/>
      <c r="IH124" s="51"/>
      <c r="II124" s="51"/>
      <c r="IJ124" s="51"/>
      <c r="IK124" s="51"/>
      <c r="IL124" s="51"/>
      <c r="IM124" s="51"/>
      <c r="IN124" s="51"/>
      <c r="IO124" s="51"/>
      <c r="IP124" s="51"/>
      <c r="IQ124" s="51"/>
      <c r="IR124" s="51"/>
      <c r="IS124" s="51"/>
      <c r="IT124" s="51"/>
      <c r="IU124" s="51"/>
      <c r="IV124" s="51"/>
      <c r="IW124" s="51"/>
      <c r="IX124" s="51"/>
      <c r="IY124" s="51"/>
      <c r="IZ124" s="51"/>
      <c r="JA124" s="51"/>
      <c r="JB124" s="51"/>
      <c r="JC124" s="51"/>
      <c r="JD124" s="51"/>
      <c r="JE124" s="51"/>
      <c r="JF124" s="51"/>
      <c r="JG124" s="51"/>
      <c r="JH124" s="51"/>
      <c r="JI124" s="51"/>
      <c r="JJ124" s="51"/>
      <c r="JK124" s="51"/>
      <c r="JL124" s="51"/>
      <c r="JM124" s="51"/>
      <c r="JN124" s="51"/>
      <c r="JO124" s="51"/>
      <c r="JP124" s="51"/>
      <c r="JQ124" s="51"/>
      <c r="JR124" s="51"/>
      <c r="JS124" s="51"/>
      <c r="JT124" s="51"/>
      <c r="JU124" s="51"/>
      <c r="JV124" s="51"/>
      <c r="JW124" s="51"/>
      <c r="JX124" s="51"/>
      <c r="JY124" s="51"/>
      <c r="JZ124" s="51"/>
      <c r="KA124" s="51"/>
      <c r="KB124" s="51"/>
      <c r="KC124" s="51"/>
      <c r="KD124" s="51"/>
      <c r="KE124" s="51"/>
      <c r="KF124" s="51"/>
      <c r="KG124" s="51"/>
      <c r="KH124" s="51"/>
      <c r="KI124" s="51"/>
      <c r="KJ124" s="51"/>
      <c r="KK124" s="51"/>
      <c r="KL124" s="51"/>
      <c r="KM124" s="51"/>
      <c r="KN124" s="51"/>
      <c r="KO124" s="51"/>
      <c r="KP124" s="51"/>
      <c r="KQ124" s="51"/>
      <c r="KR124" s="51"/>
      <c r="KS124" s="51"/>
      <c r="KT124" s="51"/>
      <c r="KU124" s="51"/>
      <c r="KV124" s="51"/>
      <c r="KW124" s="51"/>
      <c r="KX124" s="51"/>
      <c r="KY124" s="51"/>
      <c r="KZ124" s="51"/>
      <c r="LA124" s="51"/>
      <c r="LB124" s="51"/>
      <c r="LC124" s="51"/>
      <c r="LD124" s="51"/>
      <c r="LE124" s="51"/>
      <c r="LF124" s="51"/>
      <c r="LG124" s="51"/>
      <c r="LH124" s="51"/>
      <c r="LI124" s="51"/>
      <c r="LJ124" s="51"/>
      <c r="LK124" s="51"/>
      <c r="LL124" s="51"/>
      <c r="LM124" s="51"/>
      <c r="LN124" s="51"/>
      <c r="LO124" s="51"/>
      <c r="LP124" s="51"/>
      <c r="LQ124" s="51"/>
      <c r="LR124" s="51"/>
      <c r="LS124" s="51"/>
      <c r="LT124" s="51"/>
      <c r="LU124" s="51"/>
      <c r="LV124" s="51"/>
      <c r="LW124" s="51"/>
      <c r="LX124" s="51"/>
      <c r="LY124" s="51"/>
      <c r="LZ124" s="51"/>
      <c r="MA124" s="51"/>
      <c r="MB124" s="51"/>
      <c r="MC124" s="51"/>
      <c r="MD124" s="51"/>
      <c r="ME124" s="51"/>
      <c r="MF124" s="51"/>
      <c r="MG124" s="51"/>
      <c r="MH124" s="51"/>
      <c r="MI124" s="51"/>
      <c r="MJ124" s="51"/>
      <c r="MK124" s="51"/>
      <c r="ML124" s="51"/>
      <c r="MM124" s="51"/>
      <c r="MN124" s="51"/>
      <c r="MO124" s="51"/>
      <c r="MP124" s="51"/>
      <c r="MQ124" s="51"/>
      <c r="MR124" s="51"/>
    </row>
    <row r="125" spans="1:356" s="80" customFormat="1" ht="33" customHeight="1" x14ac:dyDescent="0.25">
      <c r="A125" s="109"/>
      <c r="B125" s="110"/>
      <c r="C125" s="118"/>
      <c r="D125" s="114"/>
      <c r="E125" s="110"/>
      <c r="F125" s="95"/>
      <c r="G125" s="95"/>
      <c r="H125" s="114"/>
      <c r="I125" s="110"/>
      <c r="J125" s="95"/>
      <c r="K125" s="92"/>
      <c r="L125" s="110"/>
      <c r="M125" s="110"/>
      <c r="N125" s="110"/>
      <c r="O125" s="110"/>
      <c r="P125" s="110"/>
      <c r="Q125" s="110"/>
      <c r="R125" s="110"/>
      <c r="S125" s="110"/>
      <c r="T125" s="110"/>
      <c r="U125" s="110"/>
      <c r="V125" s="110"/>
      <c r="W125" s="110"/>
      <c r="X125" s="110"/>
      <c r="Y125" s="110"/>
      <c r="Z125" s="110"/>
      <c r="AA125" s="110"/>
      <c r="AB125" s="110"/>
      <c r="AC125" s="110"/>
      <c r="AD125" s="110"/>
      <c r="AE125" s="95"/>
      <c r="AF125" s="110"/>
      <c r="AG125" s="95"/>
      <c r="AH125" s="95" t="str">
        <f>+IF(OR(AF125=1,AF125&lt;=5),"Moderado",IF(OR(AF125=6,AF125&lt;=11),"Mayor","Catastrófico"))</f>
        <v>Moderado</v>
      </c>
      <c r="AI125" s="112"/>
      <c r="AJ125" s="95"/>
      <c r="AK125" s="111"/>
      <c r="AL125" s="111"/>
      <c r="AM125" s="110"/>
      <c r="AN125" s="110"/>
      <c r="AO125" s="29" t="str">
        <f t="shared" si="21"/>
        <v/>
      </c>
      <c r="AP125" s="110"/>
      <c r="AQ125" s="29" t="str">
        <f t="shared" si="22"/>
        <v/>
      </c>
      <c r="AR125" s="110"/>
      <c r="AS125" s="29" t="str">
        <f t="shared" si="12"/>
        <v/>
      </c>
      <c r="AT125" s="110"/>
      <c r="AU125" s="29" t="str">
        <f t="shared" si="13"/>
        <v/>
      </c>
      <c r="AV125" s="110"/>
      <c r="AW125" s="29" t="str">
        <f t="shared" si="23"/>
        <v/>
      </c>
      <c r="AX125" s="110"/>
      <c r="AY125" s="29" t="str">
        <f t="shared" si="14"/>
        <v/>
      </c>
      <c r="AZ125" s="110"/>
      <c r="BA125" s="29" t="str">
        <f t="shared" si="15"/>
        <v/>
      </c>
      <c r="BB125" s="110" t="str">
        <f t="shared" si="16"/>
        <v/>
      </c>
      <c r="BC125" s="110" t="str">
        <f t="shared" si="17"/>
        <v/>
      </c>
      <c r="BD125" s="110"/>
      <c r="BE125" s="110" t="str">
        <f t="shared" si="18"/>
        <v>Débil</v>
      </c>
      <c r="BF125" s="110" t="str">
        <f t="shared" si="19"/>
        <v>Débil</v>
      </c>
      <c r="BG125" s="110">
        <f t="shared" si="20"/>
        <v>0</v>
      </c>
      <c r="BH125" s="95"/>
      <c r="BI125" s="100"/>
      <c r="BJ125" s="101"/>
      <c r="BK125" s="101"/>
      <c r="BL125" s="100"/>
      <c r="BM125" s="100"/>
      <c r="BN125" s="95"/>
      <c r="BO125" s="95"/>
      <c r="CE125" s="127"/>
      <c r="CF125" s="127"/>
      <c r="CG125" s="127"/>
      <c r="CH125" s="127"/>
      <c r="CI125" s="127"/>
      <c r="CJ125" s="127"/>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c r="GL125" s="51"/>
      <c r="GM125" s="51"/>
      <c r="GN125" s="51"/>
      <c r="GO125" s="51"/>
      <c r="GP125" s="51"/>
      <c r="GQ125" s="51"/>
      <c r="GR125" s="51"/>
      <c r="GS125" s="51"/>
      <c r="GT125" s="51"/>
      <c r="GU125" s="51"/>
      <c r="GV125" s="51"/>
      <c r="GW125" s="51"/>
      <c r="GX125" s="51"/>
      <c r="GY125" s="51"/>
      <c r="GZ125" s="51"/>
      <c r="HA125" s="51"/>
      <c r="HB125" s="51"/>
      <c r="HC125" s="51"/>
      <c r="HD125" s="51"/>
      <c r="HE125" s="51"/>
      <c r="HF125" s="51"/>
      <c r="HG125" s="51"/>
      <c r="HH125" s="51"/>
      <c r="HI125" s="51"/>
      <c r="HJ125" s="51"/>
      <c r="HK125" s="51"/>
      <c r="HL125" s="51"/>
      <c r="HM125" s="51"/>
      <c r="HN125" s="51"/>
      <c r="HO125" s="51"/>
      <c r="HP125" s="51"/>
      <c r="HQ125" s="51"/>
      <c r="HR125" s="51"/>
      <c r="HS125" s="51"/>
      <c r="HT125" s="51"/>
      <c r="HU125" s="51"/>
      <c r="HV125" s="51"/>
      <c r="HW125" s="51"/>
      <c r="HX125" s="51"/>
      <c r="HY125" s="51"/>
      <c r="HZ125" s="51"/>
      <c r="IA125" s="51"/>
      <c r="IB125" s="51"/>
      <c r="IC125" s="51"/>
      <c r="ID125" s="51"/>
      <c r="IE125" s="51"/>
      <c r="IF125" s="51"/>
      <c r="IG125" s="51"/>
      <c r="IH125" s="51"/>
      <c r="II125" s="51"/>
      <c r="IJ125" s="51"/>
      <c r="IK125" s="51"/>
      <c r="IL125" s="51"/>
      <c r="IM125" s="51"/>
      <c r="IN125" s="51"/>
      <c r="IO125" s="51"/>
      <c r="IP125" s="51"/>
      <c r="IQ125" s="51"/>
      <c r="IR125" s="51"/>
      <c r="IS125" s="51"/>
      <c r="IT125" s="51"/>
      <c r="IU125" s="51"/>
      <c r="IV125" s="51"/>
      <c r="IW125" s="51"/>
      <c r="IX125" s="51"/>
      <c r="IY125" s="51"/>
      <c r="IZ125" s="51"/>
      <c r="JA125" s="51"/>
      <c r="JB125" s="51"/>
      <c r="JC125" s="51"/>
      <c r="JD125" s="51"/>
      <c r="JE125" s="51"/>
      <c r="JF125" s="51"/>
      <c r="JG125" s="51"/>
      <c r="JH125" s="51"/>
      <c r="JI125" s="51"/>
      <c r="JJ125" s="51"/>
      <c r="JK125" s="51"/>
      <c r="JL125" s="51"/>
      <c r="JM125" s="51"/>
      <c r="JN125" s="51"/>
      <c r="JO125" s="51"/>
      <c r="JP125" s="51"/>
      <c r="JQ125" s="51"/>
      <c r="JR125" s="51"/>
      <c r="JS125" s="51"/>
      <c r="JT125" s="51"/>
      <c r="JU125" s="51"/>
      <c r="JV125" s="51"/>
      <c r="JW125" s="51"/>
      <c r="JX125" s="51"/>
      <c r="JY125" s="51"/>
      <c r="JZ125" s="51"/>
      <c r="KA125" s="51"/>
      <c r="KB125" s="51"/>
      <c r="KC125" s="51"/>
      <c r="KD125" s="51"/>
      <c r="KE125" s="51"/>
      <c r="KF125" s="51"/>
      <c r="KG125" s="51"/>
      <c r="KH125" s="51"/>
      <c r="KI125" s="51"/>
      <c r="KJ125" s="51"/>
      <c r="KK125" s="51"/>
      <c r="KL125" s="51"/>
      <c r="KM125" s="51"/>
      <c r="KN125" s="51"/>
      <c r="KO125" s="51"/>
      <c r="KP125" s="51"/>
      <c r="KQ125" s="51"/>
      <c r="KR125" s="51"/>
      <c r="KS125" s="51"/>
      <c r="KT125" s="51"/>
      <c r="KU125" s="51"/>
      <c r="KV125" s="51"/>
      <c r="KW125" s="51"/>
      <c r="KX125" s="51"/>
      <c r="KY125" s="51"/>
      <c r="KZ125" s="51"/>
      <c r="LA125" s="51"/>
      <c r="LB125" s="51"/>
      <c r="LC125" s="51"/>
      <c r="LD125" s="51"/>
      <c r="LE125" s="51"/>
      <c r="LF125" s="51"/>
      <c r="LG125" s="51"/>
      <c r="LH125" s="51"/>
      <c r="LI125" s="51"/>
      <c r="LJ125" s="51"/>
      <c r="LK125" s="51"/>
      <c r="LL125" s="51"/>
      <c r="LM125" s="51"/>
      <c r="LN125" s="51"/>
      <c r="LO125" s="51"/>
      <c r="LP125" s="51"/>
      <c r="LQ125" s="51"/>
      <c r="LR125" s="51"/>
      <c r="LS125" s="51"/>
      <c r="LT125" s="51"/>
      <c r="LU125" s="51"/>
      <c r="LV125" s="51"/>
      <c r="LW125" s="51"/>
      <c r="LX125" s="51"/>
      <c r="LY125" s="51"/>
      <c r="LZ125" s="51"/>
      <c r="MA125" s="51"/>
      <c r="MB125" s="51"/>
      <c r="MC125" s="51"/>
      <c r="MD125" s="51"/>
      <c r="ME125" s="51"/>
      <c r="MF125" s="51"/>
      <c r="MG125" s="51"/>
      <c r="MH125" s="51"/>
      <c r="MI125" s="51"/>
      <c r="MJ125" s="51"/>
      <c r="MK125" s="51"/>
      <c r="ML125" s="51"/>
      <c r="MM125" s="51"/>
      <c r="MN125" s="51"/>
      <c r="MO125" s="51"/>
      <c r="MP125" s="51"/>
      <c r="MQ125" s="51"/>
      <c r="MR125" s="51"/>
    </row>
    <row r="126" spans="1:356" s="80" customFormat="1" ht="39.75" customHeight="1" x14ac:dyDescent="0.25">
      <c r="A126" s="109"/>
      <c r="B126" s="110"/>
      <c r="C126" s="118"/>
      <c r="D126" s="114"/>
      <c r="E126" s="110"/>
      <c r="F126" s="95"/>
      <c r="G126" s="95"/>
      <c r="H126" s="114"/>
      <c r="I126" s="110"/>
      <c r="J126" s="95"/>
      <c r="K126" s="91"/>
      <c r="L126" s="110"/>
      <c r="M126" s="110"/>
      <c r="N126" s="110"/>
      <c r="O126" s="110"/>
      <c r="P126" s="110"/>
      <c r="Q126" s="110"/>
      <c r="R126" s="110"/>
      <c r="S126" s="110"/>
      <c r="T126" s="110"/>
      <c r="U126" s="110"/>
      <c r="V126" s="110"/>
      <c r="W126" s="110"/>
      <c r="X126" s="110"/>
      <c r="Y126" s="110"/>
      <c r="Z126" s="110"/>
      <c r="AA126" s="110"/>
      <c r="AB126" s="110"/>
      <c r="AC126" s="110"/>
      <c r="AD126" s="110"/>
      <c r="AE126" s="95"/>
      <c r="AF126" s="110"/>
      <c r="AG126" s="95"/>
      <c r="AH126" s="95" t="str">
        <f>+IF(OR(AF126=1,AF126&lt;=5),"Moderado",IF(OR(AF126=6,AF126&lt;=11),"Mayor","Catastrófico"))</f>
        <v>Moderado</v>
      </c>
      <c r="AI126" s="112"/>
      <c r="AJ126" s="95"/>
      <c r="AK126" s="111"/>
      <c r="AL126" s="111"/>
      <c r="AM126" s="110"/>
      <c r="AN126" s="110"/>
      <c r="AO126" s="29" t="str">
        <f t="shared" si="21"/>
        <v/>
      </c>
      <c r="AP126" s="110"/>
      <c r="AQ126" s="29" t="str">
        <f t="shared" si="22"/>
        <v/>
      </c>
      <c r="AR126" s="110"/>
      <c r="AS126" s="29" t="str">
        <f t="shared" si="12"/>
        <v/>
      </c>
      <c r="AT126" s="110"/>
      <c r="AU126" s="29" t="str">
        <f t="shared" si="13"/>
        <v/>
      </c>
      <c r="AV126" s="110"/>
      <c r="AW126" s="29" t="str">
        <f t="shared" si="23"/>
        <v/>
      </c>
      <c r="AX126" s="110"/>
      <c r="AY126" s="29" t="str">
        <f t="shared" si="14"/>
        <v/>
      </c>
      <c r="AZ126" s="110"/>
      <c r="BA126" s="29" t="str">
        <f t="shared" si="15"/>
        <v/>
      </c>
      <c r="BB126" s="110" t="str">
        <f t="shared" si="16"/>
        <v/>
      </c>
      <c r="BC126" s="110" t="str">
        <f t="shared" si="17"/>
        <v/>
      </c>
      <c r="BD126" s="110"/>
      <c r="BE126" s="110" t="str">
        <f t="shared" si="18"/>
        <v>Débil</v>
      </c>
      <c r="BF126" s="110" t="str">
        <f t="shared" si="19"/>
        <v>Débil</v>
      </c>
      <c r="BG126" s="110">
        <f t="shared" si="20"/>
        <v>0</v>
      </c>
      <c r="BH126" s="95"/>
      <c r="BI126" s="100"/>
      <c r="BJ126" s="101"/>
      <c r="BK126" s="101"/>
      <c r="BL126" s="100"/>
      <c r="BM126" s="100"/>
      <c r="BN126" s="95"/>
      <c r="BO126" s="95"/>
      <c r="CE126" s="127"/>
      <c r="CF126" s="127"/>
      <c r="CG126" s="127"/>
      <c r="CH126" s="127"/>
      <c r="CI126" s="127"/>
      <c r="CJ126" s="127"/>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c r="IT126" s="51"/>
      <c r="IU126" s="51"/>
      <c r="IV126" s="51"/>
      <c r="IW126" s="51"/>
      <c r="IX126" s="51"/>
      <c r="IY126" s="51"/>
      <c r="IZ126" s="51"/>
      <c r="JA126" s="51"/>
      <c r="JB126" s="51"/>
      <c r="JC126" s="51"/>
      <c r="JD126" s="51"/>
      <c r="JE126" s="51"/>
      <c r="JF126" s="51"/>
      <c r="JG126" s="51"/>
      <c r="JH126" s="51"/>
      <c r="JI126" s="51"/>
      <c r="JJ126" s="51"/>
      <c r="JK126" s="51"/>
      <c r="JL126" s="51"/>
      <c r="JM126" s="51"/>
      <c r="JN126" s="51"/>
      <c r="JO126" s="51"/>
      <c r="JP126" s="51"/>
      <c r="JQ126" s="51"/>
      <c r="JR126" s="51"/>
      <c r="JS126" s="51"/>
      <c r="JT126" s="51"/>
      <c r="JU126" s="51"/>
      <c r="JV126" s="51"/>
      <c r="JW126" s="51"/>
      <c r="JX126" s="51"/>
      <c r="JY126" s="51"/>
      <c r="JZ126" s="51"/>
      <c r="KA126" s="51"/>
      <c r="KB126" s="51"/>
      <c r="KC126" s="51"/>
      <c r="KD126" s="51"/>
      <c r="KE126" s="51"/>
      <c r="KF126" s="51"/>
      <c r="KG126" s="51"/>
      <c r="KH126" s="51"/>
      <c r="KI126" s="51"/>
      <c r="KJ126" s="51"/>
      <c r="KK126" s="51"/>
      <c r="KL126" s="51"/>
      <c r="KM126" s="51"/>
      <c r="KN126" s="51"/>
      <c r="KO126" s="51"/>
      <c r="KP126" s="51"/>
      <c r="KQ126" s="51"/>
      <c r="KR126" s="51"/>
      <c r="KS126" s="51"/>
      <c r="KT126" s="51"/>
      <c r="KU126" s="51"/>
      <c r="KV126" s="51"/>
      <c r="KW126" s="51"/>
      <c r="KX126" s="51"/>
      <c r="KY126" s="51"/>
      <c r="KZ126" s="51"/>
      <c r="LA126" s="51"/>
      <c r="LB126" s="51"/>
      <c r="LC126" s="51"/>
      <c r="LD126" s="51"/>
      <c r="LE126" s="51"/>
      <c r="LF126" s="51"/>
      <c r="LG126" s="51"/>
      <c r="LH126" s="51"/>
      <c r="LI126" s="51"/>
      <c r="LJ126" s="51"/>
      <c r="LK126" s="51"/>
      <c r="LL126" s="51"/>
      <c r="LM126" s="51"/>
      <c r="LN126" s="51"/>
      <c r="LO126" s="51"/>
      <c r="LP126" s="51"/>
      <c r="LQ126" s="51"/>
      <c r="LR126" s="51"/>
      <c r="LS126" s="51"/>
      <c r="LT126" s="51"/>
      <c r="LU126" s="51"/>
      <c r="LV126" s="51"/>
      <c r="LW126" s="51"/>
      <c r="LX126" s="51"/>
      <c r="LY126" s="51"/>
      <c r="LZ126" s="51"/>
      <c r="MA126" s="51"/>
      <c r="MB126" s="51"/>
      <c r="MC126" s="51"/>
      <c r="MD126" s="51"/>
      <c r="ME126" s="51"/>
      <c r="MF126" s="51"/>
      <c r="MG126" s="51"/>
      <c r="MH126" s="51"/>
      <c r="MI126" s="51"/>
      <c r="MJ126" s="51"/>
      <c r="MK126" s="51"/>
      <c r="ML126" s="51"/>
      <c r="MM126" s="51"/>
      <c r="MN126" s="51"/>
      <c r="MO126" s="51"/>
      <c r="MP126" s="51"/>
      <c r="MQ126" s="51"/>
      <c r="MR126" s="51"/>
    </row>
    <row r="127" spans="1:356" s="80" customFormat="1" ht="17.25" customHeight="1" x14ac:dyDescent="0.25">
      <c r="A127" s="109"/>
      <c r="B127" s="110"/>
      <c r="C127" s="118"/>
      <c r="D127" s="114"/>
      <c r="E127" s="110"/>
      <c r="F127" s="95"/>
      <c r="G127" s="95"/>
      <c r="H127" s="114"/>
      <c r="I127" s="110"/>
      <c r="J127" s="95"/>
      <c r="K127" s="90" t="s">
        <v>262</v>
      </c>
      <c r="L127" s="110"/>
      <c r="M127" s="110"/>
      <c r="N127" s="110"/>
      <c r="O127" s="110"/>
      <c r="P127" s="110"/>
      <c r="Q127" s="110"/>
      <c r="R127" s="110"/>
      <c r="S127" s="110"/>
      <c r="T127" s="110"/>
      <c r="U127" s="110"/>
      <c r="V127" s="110"/>
      <c r="W127" s="110"/>
      <c r="X127" s="110"/>
      <c r="Y127" s="110"/>
      <c r="Z127" s="110"/>
      <c r="AA127" s="110"/>
      <c r="AB127" s="110"/>
      <c r="AC127" s="110"/>
      <c r="AD127" s="110"/>
      <c r="AE127" s="95"/>
      <c r="AF127" s="110"/>
      <c r="AG127" s="95"/>
      <c r="AH127" s="95" t="str">
        <f>+IF(OR(AF127=1,AF127&lt;=5),"Moderado",IF(OR(AF127=6,AF127&lt;=11),"Mayor","Catastrófico"))</f>
        <v>Moderado</v>
      </c>
      <c r="AI127" s="112"/>
      <c r="AJ127" s="95"/>
      <c r="AK127" s="111"/>
      <c r="AL127" s="111"/>
      <c r="AM127" s="110"/>
      <c r="AN127" s="110"/>
      <c r="AO127" s="29" t="str">
        <f t="shared" si="21"/>
        <v/>
      </c>
      <c r="AP127" s="110"/>
      <c r="AQ127" s="29" t="str">
        <f t="shared" si="22"/>
        <v/>
      </c>
      <c r="AR127" s="110"/>
      <c r="AS127" s="29" t="str">
        <f t="shared" si="12"/>
        <v/>
      </c>
      <c r="AT127" s="110"/>
      <c r="AU127" s="29" t="str">
        <f t="shared" si="13"/>
        <v/>
      </c>
      <c r="AV127" s="110"/>
      <c r="AW127" s="29" t="str">
        <f t="shared" si="23"/>
        <v/>
      </c>
      <c r="AX127" s="110"/>
      <c r="AY127" s="29" t="str">
        <f t="shared" si="14"/>
        <v/>
      </c>
      <c r="AZ127" s="110"/>
      <c r="BA127" s="29" t="str">
        <f t="shared" si="15"/>
        <v/>
      </c>
      <c r="BB127" s="110" t="str">
        <f t="shared" si="16"/>
        <v/>
      </c>
      <c r="BC127" s="110" t="str">
        <f t="shared" si="17"/>
        <v/>
      </c>
      <c r="BD127" s="110"/>
      <c r="BE127" s="110" t="str">
        <f t="shared" si="18"/>
        <v>Débil</v>
      </c>
      <c r="BF127" s="110" t="str">
        <f t="shared" si="19"/>
        <v>Débil</v>
      </c>
      <c r="BG127" s="110">
        <f t="shared" si="20"/>
        <v>0</v>
      </c>
      <c r="BH127" s="95"/>
      <c r="BI127" s="100"/>
      <c r="BJ127" s="101"/>
      <c r="BK127" s="101"/>
      <c r="BL127" s="100"/>
      <c r="BM127" s="100"/>
      <c r="BN127" s="95"/>
      <c r="BO127" s="95"/>
      <c r="CE127" s="127"/>
      <c r="CF127" s="127"/>
      <c r="CG127" s="127"/>
      <c r="CH127" s="127"/>
      <c r="CI127" s="127"/>
      <c r="CJ127" s="127"/>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c r="IT127" s="51"/>
      <c r="IU127" s="51"/>
      <c r="IV127" s="51"/>
      <c r="IW127" s="51"/>
      <c r="IX127" s="51"/>
      <c r="IY127" s="51"/>
      <c r="IZ127" s="51"/>
      <c r="JA127" s="51"/>
      <c r="JB127" s="51"/>
      <c r="JC127" s="51"/>
      <c r="JD127" s="51"/>
      <c r="JE127" s="51"/>
      <c r="JF127" s="51"/>
      <c r="JG127" s="51"/>
      <c r="JH127" s="51"/>
      <c r="JI127" s="51"/>
      <c r="JJ127" s="51"/>
      <c r="JK127" s="51"/>
      <c r="JL127" s="51"/>
      <c r="JM127" s="51"/>
      <c r="JN127" s="51"/>
      <c r="JO127" s="51"/>
      <c r="JP127" s="51"/>
      <c r="JQ127" s="51"/>
      <c r="JR127" s="51"/>
      <c r="JS127" s="51"/>
      <c r="JT127" s="51"/>
      <c r="JU127" s="51"/>
      <c r="JV127" s="51"/>
      <c r="JW127" s="51"/>
      <c r="JX127" s="51"/>
      <c r="JY127" s="51"/>
      <c r="JZ127" s="51"/>
      <c r="KA127" s="51"/>
      <c r="KB127" s="51"/>
      <c r="KC127" s="51"/>
      <c r="KD127" s="51"/>
      <c r="KE127" s="51"/>
      <c r="KF127" s="51"/>
      <c r="KG127" s="51"/>
      <c r="KH127" s="51"/>
      <c r="KI127" s="51"/>
      <c r="KJ127" s="51"/>
      <c r="KK127" s="51"/>
      <c r="KL127" s="51"/>
      <c r="KM127" s="51"/>
      <c r="KN127" s="51"/>
      <c r="KO127" s="51"/>
      <c r="KP127" s="51"/>
      <c r="KQ127" s="51"/>
      <c r="KR127" s="51"/>
      <c r="KS127" s="51"/>
      <c r="KT127" s="51"/>
      <c r="KU127" s="51"/>
      <c r="KV127" s="51"/>
      <c r="KW127" s="51"/>
      <c r="KX127" s="51"/>
      <c r="KY127" s="51"/>
      <c r="KZ127" s="51"/>
      <c r="LA127" s="51"/>
      <c r="LB127" s="51"/>
      <c r="LC127" s="51"/>
      <c r="LD127" s="51"/>
      <c r="LE127" s="51"/>
      <c r="LF127" s="51"/>
      <c r="LG127" s="51"/>
      <c r="LH127" s="51"/>
      <c r="LI127" s="51"/>
      <c r="LJ127" s="51"/>
      <c r="LK127" s="51"/>
      <c r="LL127" s="51"/>
      <c r="LM127" s="51"/>
      <c r="LN127" s="51"/>
      <c r="LO127" s="51"/>
      <c r="LP127" s="51"/>
      <c r="LQ127" s="51"/>
      <c r="LR127" s="51"/>
      <c r="LS127" s="51"/>
      <c r="LT127" s="51"/>
      <c r="LU127" s="51"/>
      <c r="LV127" s="51"/>
      <c r="LW127" s="51"/>
      <c r="LX127" s="51"/>
      <c r="LY127" s="51"/>
      <c r="LZ127" s="51"/>
      <c r="MA127" s="51"/>
      <c r="MB127" s="51"/>
      <c r="MC127" s="51"/>
      <c r="MD127" s="51"/>
      <c r="ME127" s="51"/>
      <c r="MF127" s="51"/>
      <c r="MG127" s="51"/>
      <c r="MH127" s="51"/>
      <c r="MI127" s="51"/>
      <c r="MJ127" s="51"/>
      <c r="MK127" s="51"/>
      <c r="ML127" s="51"/>
      <c r="MM127" s="51"/>
      <c r="MN127" s="51"/>
      <c r="MO127" s="51"/>
      <c r="MP127" s="51"/>
      <c r="MQ127" s="51"/>
      <c r="MR127" s="51"/>
    </row>
    <row r="128" spans="1:356" s="80" customFormat="1" ht="17.25" customHeight="1" x14ac:dyDescent="0.25">
      <c r="A128" s="109"/>
      <c r="B128" s="110"/>
      <c r="C128" s="118"/>
      <c r="D128" s="114"/>
      <c r="E128" s="110"/>
      <c r="F128" s="95"/>
      <c r="G128" s="95"/>
      <c r="H128" s="114"/>
      <c r="I128" s="110"/>
      <c r="J128" s="95"/>
      <c r="K128" s="92"/>
      <c r="L128" s="110"/>
      <c r="M128" s="110"/>
      <c r="N128" s="110"/>
      <c r="O128" s="110"/>
      <c r="P128" s="110"/>
      <c r="Q128" s="110"/>
      <c r="R128" s="110"/>
      <c r="S128" s="110"/>
      <c r="T128" s="110"/>
      <c r="U128" s="110"/>
      <c r="V128" s="110"/>
      <c r="W128" s="110"/>
      <c r="X128" s="110"/>
      <c r="Y128" s="110"/>
      <c r="Z128" s="110"/>
      <c r="AA128" s="110"/>
      <c r="AB128" s="110"/>
      <c r="AC128" s="110"/>
      <c r="AD128" s="110"/>
      <c r="AE128" s="95"/>
      <c r="AF128" s="110"/>
      <c r="AG128" s="95"/>
      <c r="AH128" s="95" t="str">
        <f>+IF(OR(AF128=1,AF128&lt;=5),"Moderado",IF(OR(AF128=6,AF128&lt;=11),"Mayor","Catastrófico"))</f>
        <v>Moderado</v>
      </c>
      <c r="AI128" s="112"/>
      <c r="AJ128" s="95"/>
      <c r="AK128" s="111"/>
      <c r="AL128" s="111"/>
      <c r="AM128" s="110"/>
      <c r="AN128" s="110"/>
      <c r="AO128" s="29" t="str">
        <f t="shared" si="21"/>
        <v/>
      </c>
      <c r="AP128" s="110"/>
      <c r="AQ128" s="29" t="str">
        <f t="shared" si="22"/>
        <v/>
      </c>
      <c r="AR128" s="110"/>
      <c r="AS128" s="29" t="str">
        <f t="shared" si="12"/>
        <v/>
      </c>
      <c r="AT128" s="110"/>
      <c r="AU128" s="29" t="str">
        <f t="shared" si="13"/>
        <v/>
      </c>
      <c r="AV128" s="110"/>
      <c r="AW128" s="29" t="str">
        <f t="shared" si="23"/>
        <v/>
      </c>
      <c r="AX128" s="110"/>
      <c r="AY128" s="29" t="str">
        <f t="shared" si="14"/>
        <v/>
      </c>
      <c r="AZ128" s="110"/>
      <c r="BA128" s="29" t="str">
        <f t="shared" si="15"/>
        <v/>
      </c>
      <c r="BB128" s="110" t="str">
        <f t="shared" si="16"/>
        <v/>
      </c>
      <c r="BC128" s="110" t="str">
        <f t="shared" si="17"/>
        <v/>
      </c>
      <c r="BD128" s="110"/>
      <c r="BE128" s="110" t="str">
        <f t="shared" si="18"/>
        <v>Débil</v>
      </c>
      <c r="BF128" s="110" t="str">
        <f t="shared" si="19"/>
        <v>Débil</v>
      </c>
      <c r="BG128" s="110">
        <f t="shared" si="20"/>
        <v>0</v>
      </c>
      <c r="BH128" s="95"/>
      <c r="BI128" s="100"/>
      <c r="BJ128" s="101"/>
      <c r="BK128" s="101"/>
      <c r="BL128" s="100"/>
      <c r="BM128" s="100"/>
      <c r="BN128" s="95"/>
      <c r="BO128" s="95"/>
      <c r="CE128" s="127"/>
      <c r="CF128" s="127"/>
      <c r="CG128" s="127"/>
      <c r="CH128" s="127"/>
      <c r="CI128" s="127"/>
      <c r="CJ128" s="127"/>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c r="GL128" s="51"/>
      <c r="GM128" s="51"/>
      <c r="GN128" s="51"/>
      <c r="GO128" s="51"/>
      <c r="GP128" s="51"/>
      <c r="GQ128" s="51"/>
      <c r="GR128" s="51"/>
      <c r="GS128" s="51"/>
      <c r="GT128" s="51"/>
      <c r="GU128" s="51"/>
      <c r="GV128" s="51"/>
      <c r="GW128" s="51"/>
      <c r="GX128" s="51"/>
      <c r="GY128" s="51"/>
      <c r="GZ128" s="51"/>
      <c r="HA128" s="51"/>
      <c r="HB128" s="51"/>
      <c r="HC128" s="51"/>
      <c r="HD128" s="51"/>
      <c r="HE128" s="51"/>
      <c r="HF128" s="51"/>
      <c r="HG128" s="51"/>
      <c r="HH128" s="51"/>
      <c r="HI128" s="51"/>
      <c r="HJ128" s="51"/>
      <c r="HK128" s="51"/>
      <c r="HL128" s="51"/>
      <c r="HM128" s="51"/>
      <c r="HN128" s="51"/>
      <c r="HO128" s="51"/>
      <c r="HP128" s="51"/>
      <c r="HQ128" s="51"/>
      <c r="HR128" s="51"/>
      <c r="HS128" s="51"/>
      <c r="HT128" s="51"/>
      <c r="HU128" s="51"/>
      <c r="HV128" s="51"/>
      <c r="HW128" s="51"/>
      <c r="HX128" s="51"/>
      <c r="HY128" s="51"/>
      <c r="HZ128" s="51"/>
      <c r="IA128" s="51"/>
      <c r="IB128" s="51"/>
      <c r="IC128" s="51"/>
      <c r="ID128" s="51"/>
      <c r="IE128" s="51"/>
      <c r="IF128" s="51"/>
      <c r="IG128" s="51"/>
      <c r="IH128" s="51"/>
      <c r="II128" s="51"/>
      <c r="IJ128" s="51"/>
      <c r="IK128" s="51"/>
      <c r="IL128" s="51"/>
      <c r="IM128" s="51"/>
      <c r="IN128" s="51"/>
      <c r="IO128" s="51"/>
      <c r="IP128" s="51"/>
      <c r="IQ128" s="51"/>
      <c r="IR128" s="51"/>
      <c r="IS128" s="51"/>
      <c r="IT128" s="51"/>
      <c r="IU128" s="51"/>
      <c r="IV128" s="51"/>
      <c r="IW128" s="51"/>
      <c r="IX128" s="51"/>
      <c r="IY128" s="51"/>
      <c r="IZ128" s="51"/>
      <c r="JA128" s="51"/>
      <c r="JB128" s="51"/>
      <c r="JC128" s="51"/>
      <c r="JD128" s="51"/>
      <c r="JE128" s="51"/>
      <c r="JF128" s="51"/>
      <c r="JG128" s="51"/>
      <c r="JH128" s="51"/>
      <c r="JI128" s="51"/>
      <c r="JJ128" s="51"/>
      <c r="JK128" s="51"/>
      <c r="JL128" s="51"/>
      <c r="JM128" s="51"/>
      <c r="JN128" s="51"/>
      <c r="JO128" s="51"/>
      <c r="JP128" s="51"/>
      <c r="JQ128" s="51"/>
      <c r="JR128" s="51"/>
      <c r="JS128" s="51"/>
      <c r="JT128" s="51"/>
      <c r="JU128" s="51"/>
      <c r="JV128" s="51"/>
      <c r="JW128" s="51"/>
      <c r="JX128" s="51"/>
      <c r="JY128" s="51"/>
      <c r="JZ128" s="51"/>
      <c r="KA128" s="51"/>
      <c r="KB128" s="51"/>
      <c r="KC128" s="51"/>
      <c r="KD128" s="51"/>
      <c r="KE128" s="51"/>
      <c r="KF128" s="51"/>
      <c r="KG128" s="51"/>
      <c r="KH128" s="51"/>
      <c r="KI128" s="51"/>
      <c r="KJ128" s="51"/>
      <c r="KK128" s="51"/>
      <c r="KL128" s="51"/>
      <c r="KM128" s="51"/>
      <c r="KN128" s="51"/>
      <c r="KO128" s="51"/>
      <c r="KP128" s="51"/>
      <c r="KQ128" s="51"/>
      <c r="KR128" s="51"/>
      <c r="KS128" s="51"/>
      <c r="KT128" s="51"/>
      <c r="KU128" s="51"/>
      <c r="KV128" s="51"/>
      <c r="KW128" s="51"/>
      <c r="KX128" s="51"/>
      <c r="KY128" s="51"/>
      <c r="KZ128" s="51"/>
      <c r="LA128" s="51"/>
      <c r="LB128" s="51"/>
      <c r="LC128" s="51"/>
      <c r="LD128" s="51"/>
      <c r="LE128" s="51"/>
      <c r="LF128" s="51"/>
      <c r="LG128" s="51"/>
      <c r="LH128" s="51"/>
      <c r="LI128" s="51"/>
      <c r="LJ128" s="51"/>
      <c r="LK128" s="51"/>
      <c r="LL128" s="51"/>
      <c r="LM128" s="51"/>
      <c r="LN128" s="51"/>
      <c r="LO128" s="51"/>
      <c r="LP128" s="51"/>
      <c r="LQ128" s="51"/>
      <c r="LR128" s="51"/>
      <c r="LS128" s="51"/>
      <c r="LT128" s="51"/>
      <c r="LU128" s="51"/>
      <c r="LV128" s="51"/>
      <c r="LW128" s="51"/>
      <c r="LX128" s="51"/>
      <c r="LY128" s="51"/>
      <c r="LZ128" s="51"/>
      <c r="MA128" s="51"/>
      <c r="MB128" s="51"/>
      <c r="MC128" s="51"/>
      <c r="MD128" s="51"/>
      <c r="ME128" s="51"/>
      <c r="MF128" s="51"/>
      <c r="MG128" s="51"/>
      <c r="MH128" s="51"/>
      <c r="MI128" s="51"/>
      <c r="MJ128" s="51"/>
      <c r="MK128" s="51"/>
      <c r="ML128" s="51"/>
      <c r="MM128" s="51"/>
      <c r="MN128" s="51"/>
      <c r="MO128" s="51"/>
      <c r="MP128" s="51"/>
      <c r="MQ128" s="51"/>
      <c r="MR128" s="51"/>
    </row>
    <row r="129" spans="1:356" s="80" customFormat="1" ht="17.25" customHeight="1" x14ac:dyDescent="0.25">
      <c r="A129" s="109"/>
      <c r="B129" s="110"/>
      <c r="C129" s="118"/>
      <c r="D129" s="114"/>
      <c r="E129" s="110"/>
      <c r="F129" s="95"/>
      <c r="G129" s="95"/>
      <c r="H129" s="114"/>
      <c r="I129" s="110"/>
      <c r="J129" s="95"/>
      <c r="K129" s="91"/>
      <c r="L129" s="110"/>
      <c r="M129" s="110"/>
      <c r="N129" s="110"/>
      <c r="O129" s="110"/>
      <c r="P129" s="110"/>
      <c r="Q129" s="110"/>
      <c r="R129" s="110"/>
      <c r="S129" s="110"/>
      <c r="T129" s="110"/>
      <c r="U129" s="110"/>
      <c r="V129" s="110"/>
      <c r="W129" s="110"/>
      <c r="X129" s="110"/>
      <c r="Y129" s="110"/>
      <c r="Z129" s="110"/>
      <c r="AA129" s="110"/>
      <c r="AB129" s="110"/>
      <c r="AC129" s="110"/>
      <c r="AD129" s="110"/>
      <c r="AE129" s="95"/>
      <c r="AF129" s="110"/>
      <c r="AG129" s="95"/>
      <c r="AH129" s="95" t="str">
        <f>+IF(OR(AF129=1,AF129&lt;=5),"Moderado",IF(OR(AF129=6,AF129&lt;=11),"Mayor","Catastrófico"))</f>
        <v>Moderado</v>
      </c>
      <c r="AI129" s="112"/>
      <c r="AJ129" s="95"/>
      <c r="AK129" s="111"/>
      <c r="AL129" s="111"/>
      <c r="AM129" s="110"/>
      <c r="AN129" s="110"/>
      <c r="AO129" s="29" t="str">
        <f t="shared" si="21"/>
        <v/>
      </c>
      <c r="AP129" s="110"/>
      <c r="AQ129" s="29" t="str">
        <f t="shared" si="22"/>
        <v/>
      </c>
      <c r="AR129" s="110"/>
      <c r="AS129" s="29" t="str">
        <f t="shared" si="12"/>
        <v/>
      </c>
      <c r="AT129" s="110"/>
      <c r="AU129" s="29" t="str">
        <f t="shared" si="13"/>
        <v/>
      </c>
      <c r="AV129" s="110"/>
      <c r="AW129" s="29" t="str">
        <f t="shared" si="23"/>
        <v/>
      </c>
      <c r="AX129" s="110"/>
      <c r="AY129" s="29" t="str">
        <f t="shared" si="14"/>
        <v/>
      </c>
      <c r="AZ129" s="110"/>
      <c r="BA129" s="29" t="str">
        <f t="shared" si="15"/>
        <v/>
      </c>
      <c r="BB129" s="110" t="str">
        <f t="shared" si="16"/>
        <v/>
      </c>
      <c r="BC129" s="110" t="str">
        <f t="shared" si="17"/>
        <v/>
      </c>
      <c r="BD129" s="110"/>
      <c r="BE129" s="110" t="str">
        <f t="shared" si="18"/>
        <v>Débil</v>
      </c>
      <c r="BF129" s="110" t="str">
        <f t="shared" si="19"/>
        <v>Débil</v>
      </c>
      <c r="BG129" s="110">
        <f t="shared" si="20"/>
        <v>0</v>
      </c>
      <c r="BH129" s="95"/>
      <c r="BI129" s="100"/>
      <c r="BJ129" s="101"/>
      <c r="BK129" s="101"/>
      <c r="BL129" s="100"/>
      <c r="BM129" s="100"/>
      <c r="BN129" s="95"/>
      <c r="BO129" s="95"/>
      <c r="CE129" s="128"/>
      <c r="CF129" s="128"/>
      <c r="CG129" s="128"/>
      <c r="CH129" s="128"/>
      <c r="CI129" s="128"/>
      <c r="CJ129" s="128"/>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c r="IE129" s="51"/>
      <c r="IF129" s="51"/>
      <c r="IG129" s="51"/>
      <c r="IH129" s="51"/>
      <c r="II129" s="51"/>
      <c r="IJ129" s="51"/>
      <c r="IK129" s="51"/>
      <c r="IL129" s="51"/>
      <c r="IM129" s="51"/>
      <c r="IN129" s="51"/>
      <c r="IO129" s="51"/>
      <c r="IP129" s="51"/>
      <c r="IQ129" s="51"/>
      <c r="IR129" s="51"/>
      <c r="IS129" s="51"/>
      <c r="IT129" s="51"/>
      <c r="IU129" s="51"/>
      <c r="IV129" s="51"/>
      <c r="IW129" s="51"/>
      <c r="IX129" s="51"/>
      <c r="IY129" s="51"/>
      <c r="IZ129" s="51"/>
      <c r="JA129" s="51"/>
      <c r="JB129" s="51"/>
      <c r="JC129" s="51"/>
      <c r="JD129" s="51"/>
      <c r="JE129" s="51"/>
      <c r="JF129" s="51"/>
      <c r="JG129" s="51"/>
      <c r="JH129" s="51"/>
      <c r="JI129" s="51"/>
      <c r="JJ129" s="51"/>
      <c r="JK129" s="51"/>
      <c r="JL129" s="51"/>
      <c r="JM129" s="51"/>
      <c r="JN129" s="51"/>
      <c r="JO129" s="51"/>
      <c r="JP129" s="51"/>
      <c r="JQ129" s="51"/>
      <c r="JR129" s="51"/>
      <c r="JS129" s="51"/>
      <c r="JT129" s="51"/>
      <c r="JU129" s="51"/>
      <c r="JV129" s="51"/>
      <c r="JW129" s="51"/>
      <c r="JX129" s="51"/>
      <c r="JY129" s="51"/>
      <c r="JZ129" s="51"/>
      <c r="KA129" s="51"/>
      <c r="KB129" s="51"/>
      <c r="KC129" s="51"/>
      <c r="KD129" s="51"/>
      <c r="KE129" s="51"/>
      <c r="KF129" s="51"/>
      <c r="KG129" s="51"/>
      <c r="KH129" s="51"/>
      <c r="KI129" s="51"/>
      <c r="KJ129" s="51"/>
      <c r="KK129" s="51"/>
      <c r="KL129" s="51"/>
      <c r="KM129" s="51"/>
      <c r="KN129" s="51"/>
      <c r="KO129" s="51"/>
      <c r="KP129" s="51"/>
      <c r="KQ129" s="51"/>
      <c r="KR129" s="51"/>
      <c r="KS129" s="51"/>
      <c r="KT129" s="51"/>
      <c r="KU129" s="51"/>
      <c r="KV129" s="51"/>
      <c r="KW129" s="51"/>
      <c r="KX129" s="51"/>
      <c r="KY129" s="51"/>
      <c r="KZ129" s="51"/>
      <c r="LA129" s="51"/>
      <c r="LB129" s="51"/>
      <c r="LC129" s="51"/>
      <c r="LD129" s="51"/>
      <c r="LE129" s="51"/>
      <c r="LF129" s="51"/>
      <c r="LG129" s="51"/>
      <c r="LH129" s="51"/>
      <c r="LI129" s="51"/>
      <c r="LJ129" s="51"/>
      <c r="LK129" s="51"/>
      <c r="LL129" s="51"/>
      <c r="LM129" s="51"/>
      <c r="LN129" s="51"/>
      <c r="LO129" s="51"/>
      <c r="LP129" s="51"/>
      <c r="LQ129" s="51"/>
      <c r="LR129" s="51"/>
      <c r="LS129" s="51"/>
      <c r="LT129" s="51"/>
      <c r="LU129" s="51"/>
      <c r="LV129" s="51"/>
      <c r="LW129" s="51"/>
      <c r="LX129" s="51"/>
      <c r="LY129" s="51"/>
      <c r="LZ129" s="51"/>
      <c r="MA129" s="51"/>
      <c r="MB129" s="51"/>
      <c r="MC129" s="51"/>
      <c r="MD129" s="51"/>
      <c r="ME129" s="51"/>
      <c r="MF129" s="51"/>
      <c r="MG129" s="51"/>
      <c r="MH129" s="51"/>
      <c r="MI129" s="51"/>
      <c r="MJ129" s="51"/>
      <c r="MK129" s="51"/>
      <c r="ML129" s="51"/>
      <c r="MM129" s="51"/>
      <c r="MN129" s="51"/>
      <c r="MO129" s="51"/>
      <c r="MP129" s="51"/>
      <c r="MQ129" s="51"/>
      <c r="MR129" s="51"/>
    </row>
    <row r="130" spans="1:356" ht="95.25" customHeight="1" x14ac:dyDescent="0.25">
      <c r="A130" s="109" t="s">
        <v>263</v>
      </c>
      <c r="B130" s="110" t="s">
        <v>264</v>
      </c>
      <c r="C130" s="118" t="s">
        <v>265</v>
      </c>
      <c r="D130" s="114" t="str">
        <f>'Riesgo Corrupción'!C45</f>
        <v xml:space="preserve">Posibilidad de afectación  reputacional, por cobros a la ciudadanía de trámites y OPAs gratuitos que presta la entidad, para obtener un beneficio particular. </v>
      </c>
      <c r="E130" s="111" t="s">
        <v>266</v>
      </c>
      <c r="F130" s="95" t="s">
        <v>135</v>
      </c>
      <c r="G130" s="95" t="s">
        <v>136</v>
      </c>
      <c r="H130" s="111" t="s">
        <v>267</v>
      </c>
      <c r="I130" s="110" t="s">
        <v>138</v>
      </c>
      <c r="J130" s="95" t="s">
        <v>161</v>
      </c>
      <c r="K130" s="111" t="s">
        <v>268</v>
      </c>
      <c r="L130" s="110" t="s">
        <v>141</v>
      </c>
      <c r="M130" s="110" t="s">
        <v>141</v>
      </c>
      <c r="N130" s="110" t="s">
        <v>141</v>
      </c>
      <c r="O130" s="110" t="s">
        <v>141</v>
      </c>
      <c r="P130" s="110" t="s">
        <v>141</v>
      </c>
      <c r="Q130" s="110" t="s">
        <v>142</v>
      </c>
      <c r="R130" s="110" t="s">
        <v>142</v>
      </c>
      <c r="S130" s="110" t="s">
        <v>142</v>
      </c>
      <c r="T130" s="110" t="s">
        <v>142</v>
      </c>
      <c r="U130" s="110" t="s">
        <v>141</v>
      </c>
      <c r="V130" s="110" t="s">
        <v>141</v>
      </c>
      <c r="W130" s="110" t="s">
        <v>141</v>
      </c>
      <c r="X130" s="110" t="s">
        <v>142</v>
      </c>
      <c r="Y130" s="110" t="s">
        <v>141</v>
      </c>
      <c r="Z130" s="110" t="s">
        <v>141</v>
      </c>
      <c r="AA130" s="110" t="s">
        <v>142</v>
      </c>
      <c r="AB130" s="110" t="s">
        <v>141</v>
      </c>
      <c r="AC130" s="110" t="s">
        <v>141</v>
      </c>
      <c r="AD130" s="110" t="s">
        <v>142</v>
      </c>
      <c r="AE130" s="95">
        <f>COUNTIF(L130:AD135, "SI")</f>
        <v>12</v>
      </c>
      <c r="AF130" s="110" t="s">
        <v>143</v>
      </c>
      <c r="AG130" s="95">
        <f>+VLOOKUP(AF130,[6]Listados!$K$8:$L$12,2,0)</f>
        <v>1</v>
      </c>
      <c r="AH130" s="95" t="str">
        <f>+IF(OR(AE130=1,AE130&lt;=5),"Moderado",IF(OR(AE130=6,AE130&lt;=11),"Mayor","Catastrófico"))</f>
        <v>Catastrófico</v>
      </c>
      <c r="AI130" s="112"/>
      <c r="AJ130" s="95" t="str">
        <f>IF(AND(AF130&lt;&gt;"",AH130&lt;&gt;""),VLOOKUP(AF130&amp;AH130,Listados!$M$3:$N$27,2,FALSE),"")</f>
        <v>Extremo</v>
      </c>
      <c r="AK130" s="23" t="str">
        <f>'Descripción del Control '!B21</f>
        <v>El Profesional Especializado código 222 grado 24 y líder metodológico del proceso de Servicio de Atención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30" s="23" t="s">
        <v>269</v>
      </c>
      <c r="AM130" s="30" t="s">
        <v>144</v>
      </c>
      <c r="AN130" s="30" t="s">
        <v>141</v>
      </c>
      <c r="AO130" s="29">
        <f>+IF(AN130="si",15,"")</f>
        <v>15</v>
      </c>
      <c r="AP130" s="30" t="s">
        <v>141</v>
      </c>
      <c r="AQ130" s="29">
        <f>+IF(AP130="si",15,"")</f>
        <v>15</v>
      </c>
      <c r="AR130" s="30" t="s">
        <v>141</v>
      </c>
      <c r="AS130" s="29">
        <f>+IF(AR130="si",15,"")</f>
        <v>15</v>
      </c>
      <c r="AT130" s="30" t="s">
        <v>145</v>
      </c>
      <c r="AU130" s="29">
        <f>+IF(AT130="Prevenir",15,IF(AT130="Detectar",10,""))</f>
        <v>15</v>
      </c>
      <c r="AV130" s="30" t="s">
        <v>141</v>
      </c>
      <c r="AW130" s="29">
        <f>+IF(AV130="si",15,"")</f>
        <v>15</v>
      </c>
      <c r="AX130" s="30" t="s">
        <v>141</v>
      </c>
      <c r="AY130" s="29">
        <f>+IF(AX130="si",15,"")</f>
        <v>15</v>
      </c>
      <c r="AZ130" s="30" t="s">
        <v>146</v>
      </c>
      <c r="BA130" s="29">
        <f>+IF(AZ130="Completa",10,IF(AZ130="Incompleta",5,""))</f>
        <v>10</v>
      </c>
      <c r="BB130" s="87">
        <f>IF((SUM(AO130,AQ130,AS130,AU130,AW130,AY130,BA130)=0),"",(SUM(AO130,AQ130,AS130,AU130,AW130,AY130,BA130)))</f>
        <v>100</v>
      </c>
      <c r="BC130" s="87" t="str">
        <f>IF(BB130&lt;=85,"Débil",IF(BB130&lt;=95,"Moderado",IF(BB130=100,"Fuerte","")))</f>
        <v>Fuerte</v>
      </c>
      <c r="BD130" s="30" t="s">
        <v>147</v>
      </c>
      <c r="BE130" s="87" t="str">
        <f>+IF(BD130="siempre","Fuerte",IF(BD124="Algunas veces","Moderado","Débil"))</f>
        <v>Fuerte</v>
      </c>
      <c r="BF130" s="87" t="str">
        <f>IF(AND(BC130="Fuerte",BE130="Fuerte"),"Fuerte",IF(AND(BC124="Fuerte",BE124="Moderado"),"Moderado",IF(AND(BC124="Moderado",BE124="Fuerte"),"Moderado",IF(AND(BC124="Moderado",BE124="Moderado"),"Moderado","Débil"))))</f>
        <v>Fuerte</v>
      </c>
      <c r="BG130" s="87">
        <f>IF(ISBLANK(BF130),"",IF(BF130="Débil", 0, IF(BF130="Moderado",50,100)))</f>
        <v>100</v>
      </c>
      <c r="BH130" s="107">
        <f>AVERAGE(BG130:BG133)</f>
        <v>100</v>
      </c>
      <c r="BI130" s="100" t="str">
        <f>IF(BH130&lt;=50, "Débil", IF(BH130&lt;=99,"Moderado","Fuerte"))</f>
        <v>Fuerte</v>
      </c>
      <c r="BJ130" s="101">
        <f>+IF(BI130="Fuerte",2,IF(BI130="Moderado",1,0))</f>
        <v>2</v>
      </c>
      <c r="BK130" s="101">
        <f>+AG130-BJ130</f>
        <v>-1</v>
      </c>
      <c r="BL130" s="100" t="str">
        <f>+VLOOKUP(BK130,Listados!$J$18:$K$24,2,TRUE)</f>
        <v>Rara Vez</v>
      </c>
      <c r="BM130" s="100" t="str">
        <f>IF(ISBLANK(AH130),"",AH130)</f>
        <v>Catastrófico</v>
      </c>
      <c r="BN130" s="95" t="str">
        <f>IF(AND(BL130&lt;&gt;"",BM130&lt;&gt;""),VLOOKUP(BL130&amp;BM130,Listados!$M$3:$N$27,2,FALSE),"")</f>
        <v>Extremo</v>
      </c>
      <c r="BO130" s="95" t="s">
        <v>186</v>
      </c>
      <c r="BP130" s="80"/>
      <c r="BQ130" s="80"/>
      <c r="BR130" s="80"/>
      <c r="BS130" s="80"/>
      <c r="BT130" s="80"/>
      <c r="BU130" s="80"/>
      <c r="BV130" s="80"/>
      <c r="BW130" s="80"/>
      <c r="BX130" s="80"/>
      <c r="BY130" s="80"/>
      <c r="BZ130" s="80"/>
      <c r="CA130" s="80"/>
      <c r="CB130" s="80"/>
      <c r="CC130" s="80"/>
      <c r="CD130" s="80"/>
      <c r="CE130" s="93" t="s">
        <v>270</v>
      </c>
      <c r="CF130" s="93" t="s">
        <v>271</v>
      </c>
      <c r="CG130" s="102" t="s">
        <v>272</v>
      </c>
      <c r="CH130" s="94" t="s">
        <v>273</v>
      </c>
      <c r="CI130" s="102" t="s">
        <v>274</v>
      </c>
      <c r="CJ130" s="102" t="s">
        <v>192</v>
      </c>
    </row>
    <row r="131" spans="1:356" ht="96" customHeight="1" x14ac:dyDescent="0.25">
      <c r="A131" s="109"/>
      <c r="B131" s="110"/>
      <c r="C131" s="118"/>
      <c r="D131" s="114"/>
      <c r="E131" s="111"/>
      <c r="F131" s="95"/>
      <c r="G131" s="95"/>
      <c r="H131" s="111"/>
      <c r="I131" s="110"/>
      <c r="J131" s="95"/>
      <c r="K131" s="111"/>
      <c r="L131" s="110"/>
      <c r="M131" s="110"/>
      <c r="N131" s="110"/>
      <c r="O131" s="110"/>
      <c r="P131" s="110"/>
      <c r="Q131" s="110"/>
      <c r="R131" s="110"/>
      <c r="S131" s="110"/>
      <c r="T131" s="110"/>
      <c r="U131" s="110"/>
      <c r="V131" s="110"/>
      <c r="W131" s="110"/>
      <c r="X131" s="110"/>
      <c r="Y131" s="110"/>
      <c r="Z131" s="110"/>
      <c r="AA131" s="110"/>
      <c r="AB131" s="110"/>
      <c r="AC131" s="110"/>
      <c r="AD131" s="110"/>
      <c r="AE131" s="95"/>
      <c r="AF131" s="110"/>
      <c r="AG131" s="95"/>
      <c r="AH131" s="95" t="str">
        <f>+IF(OR(AF131=1,AF131&lt;=5),"Moderado",IF(OR(AF131=6,AF131&lt;=11),"Mayor","Catastrófico"))</f>
        <v>Moderado</v>
      </c>
      <c r="AI131" s="112"/>
      <c r="AJ131" s="95"/>
      <c r="AK131" s="23" t="str">
        <f>'Descripción del Control '!C21</f>
        <v>El Profesional Especializado código 222 grado 24 y líder metodológico del proceso de Servicio a la Ciudadanía, garantiza que, de forma anual cada uno de los servidores publicos y colaboradores vinculados al proceso, realice y apruebe el(los) curso(s) correspondiente(s) a Servicio a la Ciudadanía (según su nivel de aprendizaje, experticia o necesidades de retroalimentación), ubicado en la plataforma Moodle, en aras de cualificar, afianzar y reforzar conocimientos y competencias asociadas al proceso.
Como evidencia de la ejecución del control se expide el certificado de aprobación del curso moodle.</v>
      </c>
      <c r="AL131" s="23" t="s">
        <v>267</v>
      </c>
      <c r="AM131" s="30" t="s">
        <v>144</v>
      </c>
      <c r="AN131" s="30" t="s">
        <v>141</v>
      </c>
      <c r="AO131" s="29">
        <f>+IF(AN131="si",15,"")</f>
        <v>15</v>
      </c>
      <c r="AP131" s="30" t="s">
        <v>141</v>
      </c>
      <c r="AQ131" s="29">
        <f>+IF(AP131="si",15,"")</f>
        <v>15</v>
      </c>
      <c r="AR131" s="30" t="s">
        <v>141</v>
      </c>
      <c r="AS131" s="29">
        <f>+IF(AR131="si",15,"")</f>
        <v>15</v>
      </c>
      <c r="AT131" s="30" t="s">
        <v>145</v>
      </c>
      <c r="AU131" s="29">
        <f>+IF(AT131="Prevenir",15,IF(AT131="Detectar",10,""))</f>
        <v>15</v>
      </c>
      <c r="AV131" s="30" t="s">
        <v>141</v>
      </c>
      <c r="AW131" s="29">
        <f>+IF(AV131="si",15,"")</f>
        <v>15</v>
      </c>
      <c r="AX131" s="30" t="s">
        <v>141</v>
      </c>
      <c r="AY131" s="29">
        <f>+IF(AX131="si",15,"")</f>
        <v>15</v>
      </c>
      <c r="AZ131" s="30" t="s">
        <v>146</v>
      </c>
      <c r="BA131" s="29">
        <f>+IF(AZ131="Completa",10,IF(AZ131="Incompleta",5,""))</f>
        <v>10</v>
      </c>
      <c r="BB131" s="87">
        <f>IF((SUM(AO131,AQ131,AS131,AU131,AW131,AY131,BA131)=0),"",(SUM(AO131,AQ131,AS131,AU131,AW131,AY131,BA131)))</f>
        <v>100</v>
      </c>
      <c r="BC131" s="87" t="str">
        <f>IF(BB131&lt;=85,"Débil",IF(BB131&lt;=95,"Moderado",IF(BB131=100,"Fuerte","")))</f>
        <v>Fuerte</v>
      </c>
      <c r="BD131" s="30" t="s">
        <v>147</v>
      </c>
      <c r="BE131" s="87" t="str">
        <f>+IF(BD131="siempre","Fuerte",IF(BD131="Algunas veces","Moderado","Débil"))</f>
        <v>Fuerte</v>
      </c>
      <c r="BF131" s="87" t="str">
        <f>IF(AND(BC131="Fuerte",BE131="Fuerte"),"Fuerte",IF(AND(BC125="Fuerte",BE125="Moderado"),"Moderado",IF(AND(BC125="Moderado",BE125="Fuerte"),"Moderado",IF(AND(BC125="Moderado",BE125="Moderado"),"Moderado","Débil"))))</f>
        <v>Fuerte</v>
      </c>
      <c r="BG131" s="87">
        <f>IF(ISBLANK(BF131),"",IF(BF131="Débil", 0, IF(BF131="Moderado",50,100)))</f>
        <v>100</v>
      </c>
      <c r="BH131" s="107"/>
      <c r="BI131" s="100"/>
      <c r="BJ131" s="101"/>
      <c r="BK131" s="101"/>
      <c r="BL131" s="100"/>
      <c r="BM131" s="100"/>
      <c r="BN131" s="95"/>
      <c r="BO131" s="95"/>
      <c r="BP131" s="80"/>
      <c r="BQ131" s="80"/>
      <c r="BR131" s="80"/>
      <c r="BS131" s="80"/>
      <c r="BT131" s="80"/>
      <c r="BU131" s="80"/>
      <c r="BV131" s="80"/>
      <c r="BW131" s="80"/>
      <c r="BX131" s="80"/>
      <c r="BY131" s="80"/>
      <c r="BZ131" s="80"/>
      <c r="CA131" s="80"/>
      <c r="CB131" s="80"/>
      <c r="CC131" s="80"/>
      <c r="CD131" s="80"/>
      <c r="CE131" s="93"/>
      <c r="CF131" s="93"/>
      <c r="CG131" s="102"/>
      <c r="CH131" s="102"/>
      <c r="CI131" s="102"/>
      <c r="CJ131" s="102"/>
    </row>
    <row r="132" spans="1:356" ht="99.75" customHeight="1" x14ac:dyDescent="0.25">
      <c r="A132" s="109"/>
      <c r="B132" s="110"/>
      <c r="C132" s="118"/>
      <c r="D132" s="114"/>
      <c r="E132" s="111"/>
      <c r="F132" s="95"/>
      <c r="G132" s="95"/>
      <c r="H132" s="111" t="s">
        <v>269</v>
      </c>
      <c r="I132" s="110" t="s">
        <v>138</v>
      </c>
      <c r="J132" s="95"/>
      <c r="K132" s="23" t="s">
        <v>275</v>
      </c>
      <c r="L132" s="110"/>
      <c r="M132" s="110"/>
      <c r="N132" s="110"/>
      <c r="O132" s="110"/>
      <c r="P132" s="110"/>
      <c r="Q132" s="110"/>
      <c r="R132" s="110"/>
      <c r="S132" s="110"/>
      <c r="T132" s="110"/>
      <c r="U132" s="110"/>
      <c r="V132" s="110"/>
      <c r="W132" s="110"/>
      <c r="X132" s="110"/>
      <c r="Y132" s="110"/>
      <c r="Z132" s="110"/>
      <c r="AA132" s="110"/>
      <c r="AB132" s="110"/>
      <c r="AC132" s="110"/>
      <c r="AD132" s="110"/>
      <c r="AE132" s="95"/>
      <c r="AF132" s="110"/>
      <c r="AG132" s="95"/>
      <c r="AH132" s="95" t="str">
        <f>+IF(OR(AF132=1,AF132&lt;=5),"Moderado",IF(OR(AF132=6,AF132&lt;=11),"Mayor","Catastrófico"))</f>
        <v>Moderado</v>
      </c>
      <c r="AI132" s="112"/>
      <c r="AJ132" s="95"/>
      <c r="AK132" s="23" t="str">
        <f>'Descripción del Control '!D21</f>
        <v>El Profesional Especializado código 222 grado 24 y líder metodologico del proceso de Servicio a la Ciudadanía, en articulación con la Oficina de Control Disciplinario Interno, gestionará una capacitación semestral a todos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32" s="23" t="s">
        <v>267</v>
      </c>
      <c r="AM132" s="30" t="s">
        <v>144</v>
      </c>
      <c r="AN132" s="30" t="s">
        <v>141</v>
      </c>
      <c r="AO132" s="29">
        <f>+IF(AN132="si",15,"")</f>
        <v>15</v>
      </c>
      <c r="AP132" s="30" t="s">
        <v>141</v>
      </c>
      <c r="AQ132" s="29">
        <f>+IF(AP132="si",15,"")</f>
        <v>15</v>
      </c>
      <c r="AR132" s="30" t="s">
        <v>141</v>
      </c>
      <c r="AS132" s="29">
        <f>+IF(AR132="si",15,"")</f>
        <v>15</v>
      </c>
      <c r="AT132" s="30" t="s">
        <v>145</v>
      </c>
      <c r="AU132" s="29">
        <f>+IF(AT132="Prevenir",15,IF(AT132="Detectar",10,""))</f>
        <v>15</v>
      </c>
      <c r="AV132" s="30" t="s">
        <v>141</v>
      </c>
      <c r="AW132" s="29">
        <f>+IF(AV132="si",15,"")</f>
        <v>15</v>
      </c>
      <c r="AX132" s="30" t="s">
        <v>141</v>
      </c>
      <c r="AY132" s="29">
        <f>+IF(AX132="si",15,"")</f>
        <v>15</v>
      </c>
      <c r="AZ132" s="30" t="s">
        <v>146</v>
      </c>
      <c r="BA132" s="29">
        <f>+IF(AZ132="Completa",10,IF(AZ132="Incompleta",5,""))</f>
        <v>10</v>
      </c>
      <c r="BB132" s="87">
        <f>IF((SUM(AO132,AQ132,AS132,AU132,AW132,AY132,BA132)=0),"",(SUM(AO132,AQ132,AS132,AU132,AW132,AY132,BA132)))</f>
        <v>100</v>
      </c>
      <c r="BC132" s="87" t="str">
        <f>IF(BB132&lt;=85,"Débil",IF(BB132&lt;=95,"Moderado",IF(BB131=100,"Fuerte","")))</f>
        <v>Fuerte</v>
      </c>
      <c r="BD132" s="30" t="s">
        <v>147</v>
      </c>
      <c r="BE132" s="87" t="str">
        <f>+IF(BD132="siempre","Fuerte",IF(BD132="Algunas veces","Moderado","Débil"))</f>
        <v>Fuerte</v>
      </c>
      <c r="BF132" s="87" t="str">
        <f>IF(AND(BC132="Fuerte",BE132="Fuerte"),"Fuerte",IF(AND(BC126="Fuerte",BE126="Moderado"),"Moderado",IF(AND(BC126="Moderado",BE126="Fuerte"),"Moderado",IF(AND(BC126="Moderado",BE126="Moderado"),"Moderado","Débil"))))</f>
        <v>Fuerte</v>
      </c>
      <c r="BG132" s="87">
        <f>IF(ISBLANK(BF132),"",IF(BF132="Débil", 0, IF(BF132="Moderado",50,100)))</f>
        <v>100</v>
      </c>
      <c r="BH132" s="107"/>
      <c r="BI132" s="100"/>
      <c r="BJ132" s="101"/>
      <c r="BK132" s="101"/>
      <c r="BL132" s="100"/>
      <c r="BM132" s="100"/>
      <c r="BN132" s="95"/>
      <c r="BO132" s="95"/>
      <c r="BP132" s="80"/>
      <c r="BQ132" s="80"/>
      <c r="BR132" s="80"/>
      <c r="BS132" s="80"/>
      <c r="BT132" s="80"/>
      <c r="BU132" s="80"/>
      <c r="BV132" s="80"/>
      <c r="BW132" s="80"/>
      <c r="BX132" s="80"/>
      <c r="BY132" s="80"/>
      <c r="BZ132" s="80"/>
      <c r="CA132" s="80"/>
      <c r="CB132" s="80"/>
      <c r="CC132" s="80"/>
      <c r="CD132" s="80"/>
      <c r="CE132" s="93"/>
      <c r="CF132" s="93"/>
      <c r="CG132" s="102"/>
      <c r="CH132" s="102"/>
      <c r="CI132" s="102"/>
      <c r="CJ132" s="102"/>
    </row>
    <row r="133" spans="1:356" ht="50.25" customHeight="1" x14ac:dyDescent="0.25">
      <c r="A133" s="109"/>
      <c r="B133" s="110"/>
      <c r="C133" s="118"/>
      <c r="D133" s="114"/>
      <c r="E133" s="111"/>
      <c r="F133" s="95"/>
      <c r="G133" s="95"/>
      <c r="H133" s="111"/>
      <c r="I133" s="110"/>
      <c r="J133" s="95"/>
      <c r="K133" s="23" t="s">
        <v>276</v>
      </c>
      <c r="L133" s="110"/>
      <c r="M133" s="110"/>
      <c r="N133" s="110"/>
      <c r="O133" s="110"/>
      <c r="P133" s="110"/>
      <c r="Q133" s="110"/>
      <c r="R133" s="110"/>
      <c r="S133" s="110"/>
      <c r="T133" s="110"/>
      <c r="U133" s="110"/>
      <c r="V133" s="110"/>
      <c r="W133" s="110"/>
      <c r="X133" s="110"/>
      <c r="Y133" s="110"/>
      <c r="Z133" s="110"/>
      <c r="AA133" s="110"/>
      <c r="AB133" s="110"/>
      <c r="AC133" s="110"/>
      <c r="AD133" s="110"/>
      <c r="AE133" s="95"/>
      <c r="AF133" s="110"/>
      <c r="AG133" s="95"/>
      <c r="AH133" s="95" t="str">
        <f>+IF(OR(AF133=1,AF133&lt;=5),"Moderado",IF(OR(AF133=6,AF133&lt;=11),"Mayor","Catastrófico"))</f>
        <v>Moderado</v>
      </c>
      <c r="AI133" s="112"/>
      <c r="AJ133" s="95"/>
      <c r="AK133" s="111"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3" s="111" t="s">
        <v>277</v>
      </c>
      <c r="AM133" s="110" t="s">
        <v>144</v>
      </c>
      <c r="AN133" s="104" t="s">
        <v>141</v>
      </c>
      <c r="AO133" s="29">
        <f>+IF(AN133="si",15,"")</f>
        <v>15</v>
      </c>
      <c r="AP133" s="110" t="s">
        <v>141</v>
      </c>
      <c r="AQ133" s="29">
        <f>+IF(AP133="si",15,"")</f>
        <v>15</v>
      </c>
      <c r="AR133" s="110" t="s">
        <v>141</v>
      </c>
      <c r="AS133" s="29">
        <f>+IF(AR133="si",15,"")</f>
        <v>15</v>
      </c>
      <c r="AT133" s="110" t="s">
        <v>145</v>
      </c>
      <c r="AU133" s="29">
        <f>+IF(AT133="Prevenir",15,IF(AT133="Detectar",10,""))</f>
        <v>15</v>
      </c>
      <c r="AV133" s="110" t="s">
        <v>141</v>
      </c>
      <c r="AW133" s="29">
        <f>+IF(AV133="si",15,"")</f>
        <v>15</v>
      </c>
      <c r="AX133" s="110" t="s">
        <v>141</v>
      </c>
      <c r="AY133" s="29">
        <f>+IF(AX133="si",15,"")</f>
        <v>15</v>
      </c>
      <c r="AZ133" s="110" t="s">
        <v>146</v>
      </c>
      <c r="BA133" s="29">
        <f>+IF(AZ133="Completa",10,IF(AZ133="Incompleta",5,""))</f>
        <v>10</v>
      </c>
      <c r="BB133" s="107">
        <f>IF((SUM(AO133,AQ133,AS133,AU133,AW133,AY133,BA133)=0),"",(SUM(AO133,AQ133,AS133,AU133,AW133,AY133,BA133)))</f>
        <v>100</v>
      </c>
      <c r="BC133" s="107" t="str">
        <f>IF(BB133&lt;=85,"Débil",IF(BB133&lt;=95,"Moderado",IF(BB133=100,"Fuerte","")))</f>
        <v>Fuerte</v>
      </c>
      <c r="BD133" s="110" t="s">
        <v>147</v>
      </c>
      <c r="BE133" s="107" t="str">
        <f>+IF(BD133="siempre","Fuerte",IF(BD133="Algunas veces","Moderado","Débil"))</f>
        <v>Fuerte</v>
      </c>
      <c r="BF133" s="107" t="str">
        <f>IF(AND(BC133="Fuerte",BE133="Fuerte"),"Fuerte",IF(AND(BC127="Fuerte",BE127="Moderado"),"Moderado",IF(AND(BC127="Moderado",BE127="Fuerte"),"Moderado",IF(AND(BC127="Moderado",BE127="Moderado"),"Moderado","Débil"))))</f>
        <v>Fuerte</v>
      </c>
      <c r="BG133" s="107">
        <f>IF(ISBLANK(BF133),"",IF(BF133="Débil", 0, IF(BF133="Moderado",50,100)))</f>
        <v>100</v>
      </c>
      <c r="BH133" s="107"/>
      <c r="BI133" s="100"/>
      <c r="BJ133" s="101"/>
      <c r="BK133" s="101"/>
      <c r="BL133" s="100"/>
      <c r="BM133" s="100"/>
      <c r="BN133" s="95"/>
      <c r="BO133" s="95"/>
      <c r="BP133" s="80"/>
      <c r="BQ133" s="80"/>
      <c r="BR133" s="80"/>
      <c r="BS133" s="80"/>
      <c r="BT133" s="80"/>
      <c r="BU133" s="80"/>
      <c r="BV133" s="80"/>
      <c r="BW133" s="80"/>
      <c r="BX133" s="80"/>
      <c r="BY133" s="80"/>
      <c r="BZ133" s="80"/>
      <c r="CA133" s="80"/>
      <c r="CB133" s="80"/>
      <c r="CC133" s="80"/>
      <c r="CD133" s="80"/>
      <c r="CE133" s="93"/>
      <c r="CF133" s="93"/>
      <c r="CG133" s="102"/>
      <c r="CH133" s="102"/>
      <c r="CI133" s="102"/>
      <c r="CJ133" s="102"/>
    </row>
    <row r="134" spans="1:356" ht="41.25" customHeight="1" x14ac:dyDescent="0.25">
      <c r="A134" s="109"/>
      <c r="B134" s="110"/>
      <c r="C134" s="118"/>
      <c r="D134" s="114"/>
      <c r="E134" s="111"/>
      <c r="F134" s="95"/>
      <c r="G134" s="95"/>
      <c r="H134" s="111" t="s">
        <v>277</v>
      </c>
      <c r="I134" s="110" t="s">
        <v>138</v>
      </c>
      <c r="J134" s="95"/>
      <c r="K134" s="111" t="s">
        <v>278</v>
      </c>
      <c r="L134" s="110"/>
      <c r="M134" s="110"/>
      <c r="N134" s="110"/>
      <c r="O134" s="110"/>
      <c r="P134" s="110"/>
      <c r="Q134" s="110"/>
      <c r="R134" s="110"/>
      <c r="S134" s="110"/>
      <c r="T134" s="110"/>
      <c r="U134" s="110"/>
      <c r="V134" s="110"/>
      <c r="W134" s="110"/>
      <c r="X134" s="110"/>
      <c r="Y134" s="110"/>
      <c r="Z134" s="110"/>
      <c r="AA134" s="110"/>
      <c r="AB134" s="110"/>
      <c r="AC134" s="110"/>
      <c r="AD134" s="110"/>
      <c r="AE134" s="95"/>
      <c r="AF134" s="110"/>
      <c r="AG134" s="95"/>
      <c r="AH134" s="95" t="str">
        <f>+IF(OR(AF134=1,AF134&lt;=5),"Moderado",IF(OR(AF134=6,AF134&lt;=11),"Mayor","Catastrófico"))</f>
        <v>Moderado</v>
      </c>
      <c r="AI134" s="112"/>
      <c r="AJ134" s="95"/>
      <c r="AK134" s="111"/>
      <c r="AL134" s="111"/>
      <c r="AM134" s="110"/>
      <c r="AN134" s="105"/>
      <c r="AO134" s="29"/>
      <c r="AP134" s="110"/>
      <c r="AQ134" s="29"/>
      <c r="AR134" s="110"/>
      <c r="AS134" s="29"/>
      <c r="AT134" s="110"/>
      <c r="AU134" s="29"/>
      <c r="AV134" s="110"/>
      <c r="AW134" s="29"/>
      <c r="AX134" s="110"/>
      <c r="AY134" s="29"/>
      <c r="AZ134" s="110"/>
      <c r="BA134" s="29"/>
      <c r="BB134" s="107"/>
      <c r="BC134" s="107"/>
      <c r="BD134" s="110"/>
      <c r="BE134" s="107"/>
      <c r="BF134" s="107"/>
      <c r="BG134" s="107"/>
      <c r="BH134" s="107"/>
      <c r="BI134" s="100"/>
      <c r="BJ134" s="101"/>
      <c r="BK134" s="101"/>
      <c r="BL134" s="100"/>
      <c r="BM134" s="100"/>
      <c r="BN134" s="95"/>
      <c r="BO134" s="95"/>
      <c r="BP134" s="80"/>
      <c r="BQ134" s="80"/>
      <c r="BR134" s="80"/>
      <c r="BS134" s="80"/>
      <c r="BT134" s="80"/>
      <c r="BU134" s="80"/>
      <c r="BV134" s="80"/>
      <c r="BW134" s="80"/>
      <c r="BX134" s="80"/>
      <c r="BY134" s="80"/>
      <c r="BZ134" s="80"/>
      <c r="CA134" s="80"/>
      <c r="CB134" s="80"/>
      <c r="CC134" s="80"/>
      <c r="CD134" s="80"/>
      <c r="CE134" s="93"/>
      <c r="CF134" s="93"/>
      <c r="CG134" s="102"/>
      <c r="CH134" s="102"/>
      <c r="CI134" s="102"/>
      <c r="CJ134" s="102"/>
    </row>
    <row r="135" spans="1:356" ht="43.5" customHeight="1" x14ac:dyDescent="0.25">
      <c r="A135" s="109"/>
      <c r="B135" s="110"/>
      <c r="C135" s="118"/>
      <c r="D135" s="114"/>
      <c r="E135" s="111"/>
      <c r="F135" s="95"/>
      <c r="G135" s="95"/>
      <c r="H135" s="111"/>
      <c r="I135" s="110"/>
      <c r="J135" s="95"/>
      <c r="K135" s="111"/>
      <c r="L135" s="110"/>
      <c r="M135" s="110"/>
      <c r="N135" s="110"/>
      <c r="O135" s="110"/>
      <c r="P135" s="110"/>
      <c r="Q135" s="110"/>
      <c r="R135" s="110"/>
      <c r="S135" s="110"/>
      <c r="T135" s="110"/>
      <c r="U135" s="110"/>
      <c r="V135" s="110"/>
      <c r="W135" s="110"/>
      <c r="X135" s="110"/>
      <c r="Y135" s="110"/>
      <c r="Z135" s="110"/>
      <c r="AA135" s="110"/>
      <c r="AB135" s="110"/>
      <c r="AC135" s="110"/>
      <c r="AD135" s="110"/>
      <c r="AE135" s="95"/>
      <c r="AF135" s="110"/>
      <c r="AG135" s="95"/>
      <c r="AH135" s="95" t="str">
        <f>+IF(OR(AF135=1,AF135&lt;=5),"Moderado",IF(OR(AF135=6,AF135&lt;=11),"Mayor","Catastrófico"))</f>
        <v>Moderado</v>
      </c>
      <c r="AI135" s="112"/>
      <c r="AJ135" s="95"/>
      <c r="AK135" s="111"/>
      <c r="AL135" s="111"/>
      <c r="AM135" s="110"/>
      <c r="AN135" s="106"/>
      <c r="AO135" s="29"/>
      <c r="AP135" s="110"/>
      <c r="AQ135" s="29"/>
      <c r="AR135" s="110"/>
      <c r="AS135" s="29"/>
      <c r="AT135" s="110"/>
      <c r="AU135" s="29"/>
      <c r="AV135" s="110"/>
      <c r="AW135" s="29"/>
      <c r="AX135" s="110"/>
      <c r="AY135" s="29"/>
      <c r="AZ135" s="110"/>
      <c r="BA135" s="29"/>
      <c r="BB135" s="107"/>
      <c r="BC135" s="107"/>
      <c r="BD135" s="110"/>
      <c r="BE135" s="107"/>
      <c r="BF135" s="107"/>
      <c r="BG135" s="107"/>
      <c r="BH135" s="107"/>
      <c r="BI135" s="100"/>
      <c r="BJ135" s="101"/>
      <c r="BK135" s="101"/>
      <c r="BL135" s="100"/>
      <c r="BM135" s="100"/>
      <c r="BN135" s="95"/>
      <c r="BO135" s="95"/>
      <c r="BP135" s="80"/>
      <c r="BQ135" s="80"/>
      <c r="BR135" s="80"/>
      <c r="BS135" s="80"/>
      <c r="BT135" s="80"/>
      <c r="BU135" s="80"/>
      <c r="BV135" s="80"/>
      <c r="BW135" s="80"/>
      <c r="BX135" s="80"/>
      <c r="BY135" s="80"/>
      <c r="BZ135" s="80"/>
      <c r="CA135" s="80"/>
      <c r="CB135" s="80"/>
      <c r="CC135" s="80"/>
      <c r="CD135" s="80"/>
      <c r="CE135" s="93"/>
      <c r="CF135" s="93"/>
      <c r="CG135" s="102"/>
      <c r="CH135" s="102"/>
      <c r="CI135" s="102"/>
      <c r="CJ135" s="102"/>
    </row>
    <row r="136" spans="1:356" ht="15.75" customHeight="1" x14ac:dyDescent="0.25">
      <c r="A136" s="109" t="s">
        <v>279</v>
      </c>
      <c r="B136" s="110" t="s">
        <v>133</v>
      </c>
      <c r="C136" s="118" t="s">
        <v>134</v>
      </c>
      <c r="D136" s="114" t="str">
        <f>'Riesgo Corrupción'!C46</f>
        <v>Posibilidad de afectación reputacional por realizar la entrega de residuos sólidos a una organización a cambio de beneficios económicos y/o materiales para favorecer a un particular</v>
      </c>
      <c r="E136" s="110" t="s">
        <v>8</v>
      </c>
      <c r="F136" s="95" t="s">
        <v>135</v>
      </c>
      <c r="G136" s="95" t="s">
        <v>280</v>
      </c>
      <c r="H136" s="90" t="s">
        <v>281</v>
      </c>
      <c r="I136" s="104" t="s">
        <v>138</v>
      </c>
      <c r="J136" s="95" t="s">
        <v>154</v>
      </c>
      <c r="K136" s="111" t="s">
        <v>282</v>
      </c>
      <c r="L136" s="110" t="s">
        <v>142</v>
      </c>
      <c r="M136" s="110" t="s">
        <v>141</v>
      </c>
      <c r="N136" s="110" t="s">
        <v>142</v>
      </c>
      <c r="O136" s="110" t="s">
        <v>142</v>
      </c>
      <c r="P136" s="110" t="s">
        <v>141</v>
      </c>
      <c r="Q136" s="110" t="s">
        <v>142</v>
      </c>
      <c r="R136" s="110" t="s">
        <v>142</v>
      </c>
      <c r="S136" s="110" t="s">
        <v>142</v>
      </c>
      <c r="T136" s="110" t="s">
        <v>142</v>
      </c>
      <c r="U136" s="110" t="s">
        <v>141</v>
      </c>
      <c r="V136" s="110" t="s">
        <v>141</v>
      </c>
      <c r="W136" s="110" t="s">
        <v>141</v>
      </c>
      <c r="X136" s="110" t="s">
        <v>142</v>
      </c>
      <c r="Y136" s="110" t="s">
        <v>142</v>
      </c>
      <c r="Z136" s="110" t="s">
        <v>141</v>
      </c>
      <c r="AA136" s="110" t="s">
        <v>142</v>
      </c>
      <c r="AB136" s="110" t="s">
        <v>142</v>
      </c>
      <c r="AC136" s="110" t="s">
        <v>142</v>
      </c>
      <c r="AD136" s="110" t="s">
        <v>141</v>
      </c>
      <c r="AE136" s="95">
        <f>COUNTIF(L136:AD141, "SI")</f>
        <v>7</v>
      </c>
      <c r="AF136" s="110" t="s">
        <v>178</v>
      </c>
      <c r="AG136" s="95">
        <f>+VLOOKUP(AF136,[6]Listados!$K$8:$L$12,2,0)</f>
        <v>2</v>
      </c>
      <c r="AH136" s="95" t="str">
        <f>+IF(OR(AE136=1,AE136&lt;=5),"Moderado",IF(OR(AE136=6,AE136&lt;=11),"Mayor","Catastrófico"))</f>
        <v>Mayor</v>
      </c>
      <c r="AI136" s="112"/>
      <c r="AJ136" s="95" t="str">
        <f>IF(AND(AF136&lt;&gt;"",AH136&lt;&gt;""),VLOOKUP(AF136&amp;AH136,Listados!$M$3:$N$27,2,FALSE),"")</f>
        <v>Alto</v>
      </c>
      <c r="AK136" s="90"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6" s="90" t="s">
        <v>281</v>
      </c>
      <c r="AM136" s="104" t="s">
        <v>144</v>
      </c>
      <c r="AN136" s="104" t="s">
        <v>141</v>
      </c>
      <c r="AO136" s="29">
        <f>+IF(AN136="si",15,"")</f>
        <v>15</v>
      </c>
      <c r="AP136" s="104" t="s">
        <v>141</v>
      </c>
      <c r="AQ136" s="29">
        <f>+IF(AP136="si",15,"")</f>
        <v>15</v>
      </c>
      <c r="AR136" s="104" t="s">
        <v>141</v>
      </c>
      <c r="AS136" s="29">
        <f>+IF(AR136="si",15,"")</f>
        <v>15</v>
      </c>
      <c r="AT136" s="104" t="s">
        <v>145</v>
      </c>
      <c r="AU136" s="29">
        <f>+IF(AT136="Prevenir",15,IF(AT136="Detectar",10,""))</f>
        <v>15</v>
      </c>
      <c r="AV136" s="104" t="s">
        <v>141</v>
      </c>
      <c r="AW136" s="29">
        <f>+IF(AV136="si",15,"")</f>
        <v>15</v>
      </c>
      <c r="AX136" s="104" t="s">
        <v>141</v>
      </c>
      <c r="AY136" s="29">
        <f>+IF(AX136="si",15,"")</f>
        <v>15</v>
      </c>
      <c r="AZ136" s="104" t="s">
        <v>146</v>
      </c>
      <c r="BA136" s="29">
        <f>+IF(AZ136="Completa",10,IF(AZ136="Incompleta",5,""))</f>
        <v>10</v>
      </c>
      <c r="BB136" s="96">
        <f>IF((SUM(AO136,AQ136,AS136,AU136,AW136,AY136,BA136)=0),"",(SUM(AO136,AQ136,AS136,AU136,AW136,AY136,BA136)))</f>
        <v>100</v>
      </c>
      <c r="BC136" s="96" t="str">
        <f>IF(BB136&lt;=85,"Débil",IF(BB136&lt;=95,"Moderado",IF(BB136=100,"Fuerte","")))</f>
        <v>Fuerte</v>
      </c>
      <c r="BD136" s="104" t="s">
        <v>147</v>
      </c>
      <c r="BE136" s="96" t="str">
        <f t="shared" ref="BE136" si="32">+IF(BD136="siempre","Fuerte",IF(BD136="Algunas veces","Moderado","Débil"))</f>
        <v>Fuerte</v>
      </c>
      <c r="BF136" s="96" t="str">
        <f t="shared" ref="BF136" si="33">IF(AND(BC136="Fuerte",BE136="Fuerte"),"Fuerte",IF(AND(BC130="Fuerte",BE130="Moderado"),"Moderado",IF(AND(BC130="Moderado",BE130="Fuerte"),"Moderado",IF(AND(BC130="Moderado",BE130="Moderado"),"Moderado","Débil"))))</f>
        <v>Fuerte</v>
      </c>
      <c r="BG136" s="96">
        <f t="shared" ref="BG136" si="34">IF(ISBLANK(BF136),"",IF(BF136="Débil", 0, IF(BF136="Moderado",50,100)))</f>
        <v>100</v>
      </c>
      <c r="BH136" s="107">
        <f>AVERAGE(BG136:BG136)</f>
        <v>100</v>
      </c>
      <c r="BI136" s="100" t="str">
        <f>IF(BH136&lt;=50, "Débil", IF(BH136&lt;=99,"Moderado","Fuerte"))</f>
        <v>Fuerte</v>
      </c>
      <c r="BJ136" s="101">
        <f>+IF(BI136="Fuerte",2,IF(BI136="Moderado",1,0))</f>
        <v>2</v>
      </c>
      <c r="BK136" s="101">
        <f>+AG136-BJ136</f>
        <v>0</v>
      </c>
      <c r="BL136" s="100" t="str">
        <f>+VLOOKUP(BK136,Listados!$J$18:$K$24,2,TRUE)</f>
        <v>Rara Vez</v>
      </c>
      <c r="BM136" s="100" t="str">
        <f>IF(ISBLANK(AH136),"",AH136)</f>
        <v>Mayor</v>
      </c>
      <c r="BN136" s="95" t="str">
        <f>IF(AND(BL136&lt;&gt;"",BM136&lt;&gt;""),VLOOKUP(BL136&amp;BM136,Listados!$M$3:$N$27,2,FALSE),"")</f>
        <v>Alto</v>
      </c>
      <c r="BO136" s="95" t="str">
        <f>+VLOOKUP(BN136,Listados!$P$3:$Q$6,2,FALSE)</f>
        <v>Reducir el riesgo</v>
      </c>
      <c r="BP136" s="80"/>
      <c r="BQ136" s="80"/>
      <c r="BR136" s="80"/>
      <c r="BS136" s="80"/>
      <c r="BT136" s="80"/>
      <c r="BU136" s="80"/>
      <c r="BV136" s="80"/>
      <c r="BW136" s="80"/>
      <c r="BX136" s="80"/>
      <c r="BY136" s="80"/>
      <c r="BZ136" s="80"/>
      <c r="CA136" s="80"/>
      <c r="CB136" s="80"/>
      <c r="CC136" s="80"/>
      <c r="CD136" s="80"/>
      <c r="CE136" s="102" t="s">
        <v>8</v>
      </c>
      <c r="CF136" s="102" t="s">
        <v>8</v>
      </c>
      <c r="CG136" s="102" t="s">
        <v>8</v>
      </c>
      <c r="CH136" s="102" t="s">
        <v>8</v>
      </c>
      <c r="CI136" s="102" t="s">
        <v>8</v>
      </c>
      <c r="CJ136" s="102" t="s">
        <v>8</v>
      </c>
    </row>
    <row r="137" spans="1:356" ht="28.5" customHeight="1" x14ac:dyDescent="0.25">
      <c r="A137" s="109"/>
      <c r="B137" s="110"/>
      <c r="C137" s="118"/>
      <c r="D137" s="114"/>
      <c r="E137" s="110"/>
      <c r="F137" s="95"/>
      <c r="G137" s="95"/>
      <c r="H137" s="92"/>
      <c r="I137" s="105"/>
      <c r="J137" s="95"/>
      <c r="K137" s="111"/>
      <c r="L137" s="110"/>
      <c r="M137" s="110"/>
      <c r="N137" s="110"/>
      <c r="O137" s="110"/>
      <c r="P137" s="110"/>
      <c r="Q137" s="110"/>
      <c r="R137" s="110"/>
      <c r="S137" s="110"/>
      <c r="T137" s="110"/>
      <c r="U137" s="110"/>
      <c r="V137" s="110"/>
      <c r="W137" s="110"/>
      <c r="X137" s="110"/>
      <c r="Y137" s="110"/>
      <c r="Z137" s="110"/>
      <c r="AA137" s="110"/>
      <c r="AB137" s="110"/>
      <c r="AC137" s="110"/>
      <c r="AD137" s="110"/>
      <c r="AE137" s="95"/>
      <c r="AF137" s="110"/>
      <c r="AG137" s="95"/>
      <c r="AH137" s="95" t="str">
        <f>+IF(OR(AF137=1,AF137&lt;=5),"Moderado",IF(OR(AF137=6,AF137&lt;=11),"Mayor","Catastrófico"))</f>
        <v>Moderado</v>
      </c>
      <c r="AI137" s="112"/>
      <c r="AJ137" s="95"/>
      <c r="AK137" s="92"/>
      <c r="AL137" s="92"/>
      <c r="AM137" s="105"/>
      <c r="AN137" s="105"/>
      <c r="AO137" s="29"/>
      <c r="AP137" s="105"/>
      <c r="AQ137" s="29"/>
      <c r="AR137" s="105"/>
      <c r="AS137" s="29"/>
      <c r="AT137" s="105"/>
      <c r="AU137" s="29"/>
      <c r="AV137" s="105"/>
      <c r="AW137" s="29"/>
      <c r="AX137" s="105"/>
      <c r="AY137" s="29"/>
      <c r="AZ137" s="105"/>
      <c r="BA137" s="29"/>
      <c r="BB137" s="97"/>
      <c r="BC137" s="97"/>
      <c r="BD137" s="105"/>
      <c r="BE137" s="97"/>
      <c r="BF137" s="97"/>
      <c r="BG137" s="97"/>
      <c r="BH137" s="107"/>
      <c r="BI137" s="100"/>
      <c r="BJ137" s="101"/>
      <c r="BK137" s="101"/>
      <c r="BL137" s="100"/>
      <c r="BM137" s="100"/>
      <c r="BN137" s="95"/>
      <c r="BO137" s="95"/>
      <c r="BP137" s="80"/>
      <c r="BQ137" s="80"/>
      <c r="BR137" s="80"/>
      <c r="BS137" s="80"/>
      <c r="BT137" s="80"/>
      <c r="BU137" s="80"/>
      <c r="BV137" s="80"/>
      <c r="BW137" s="80"/>
      <c r="BX137" s="80"/>
      <c r="BY137" s="80"/>
      <c r="BZ137" s="80"/>
      <c r="CA137" s="80"/>
      <c r="CB137" s="80"/>
      <c r="CC137" s="80"/>
      <c r="CD137" s="80"/>
      <c r="CE137" s="102"/>
      <c r="CF137" s="102"/>
      <c r="CG137" s="102"/>
      <c r="CH137" s="102"/>
      <c r="CI137" s="102"/>
      <c r="CJ137" s="102"/>
    </row>
    <row r="138" spans="1:356" ht="41.25" customHeight="1" x14ac:dyDescent="0.25">
      <c r="A138" s="109"/>
      <c r="B138" s="110"/>
      <c r="C138" s="118"/>
      <c r="D138" s="114"/>
      <c r="E138" s="110"/>
      <c r="F138" s="95"/>
      <c r="G138" s="95"/>
      <c r="H138" s="92"/>
      <c r="I138" s="105"/>
      <c r="J138" s="95"/>
      <c r="K138" s="90" t="s">
        <v>283</v>
      </c>
      <c r="L138" s="110"/>
      <c r="M138" s="110"/>
      <c r="N138" s="110"/>
      <c r="O138" s="110"/>
      <c r="P138" s="110"/>
      <c r="Q138" s="110"/>
      <c r="R138" s="110"/>
      <c r="S138" s="110"/>
      <c r="T138" s="110"/>
      <c r="U138" s="110"/>
      <c r="V138" s="110"/>
      <c r="W138" s="110"/>
      <c r="X138" s="110"/>
      <c r="Y138" s="110"/>
      <c r="Z138" s="110"/>
      <c r="AA138" s="110"/>
      <c r="AB138" s="110"/>
      <c r="AC138" s="110"/>
      <c r="AD138" s="110"/>
      <c r="AE138" s="95"/>
      <c r="AF138" s="110"/>
      <c r="AG138" s="95"/>
      <c r="AH138" s="95" t="str">
        <f>+IF(OR(AF138=1,AF138&lt;=5),"Moderado",IF(OR(AF138=6,AF138&lt;=11),"Mayor","Catastrófico"))</f>
        <v>Moderado</v>
      </c>
      <c r="AI138" s="112"/>
      <c r="AJ138" s="95"/>
      <c r="AK138" s="92"/>
      <c r="AL138" s="92"/>
      <c r="AM138" s="105"/>
      <c r="AN138" s="105"/>
      <c r="AO138" s="29"/>
      <c r="AP138" s="105"/>
      <c r="AQ138" s="29"/>
      <c r="AR138" s="105"/>
      <c r="AS138" s="29"/>
      <c r="AT138" s="105"/>
      <c r="AU138" s="29"/>
      <c r="AV138" s="105"/>
      <c r="AW138" s="29"/>
      <c r="AX138" s="105"/>
      <c r="AY138" s="29"/>
      <c r="AZ138" s="105"/>
      <c r="BA138" s="29"/>
      <c r="BB138" s="97"/>
      <c r="BC138" s="97"/>
      <c r="BD138" s="105"/>
      <c r="BE138" s="97"/>
      <c r="BF138" s="97"/>
      <c r="BG138" s="97"/>
      <c r="BH138" s="107"/>
      <c r="BI138" s="100"/>
      <c r="BJ138" s="101"/>
      <c r="BK138" s="101"/>
      <c r="BL138" s="100"/>
      <c r="BM138" s="100"/>
      <c r="BN138" s="95"/>
      <c r="BO138" s="95"/>
      <c r="BP138" s="80"/>
      <c r="BQ138" s="80"/>
      <c r="BR138" s="80"/>
      <c r="BS138" s="80"/>
      <c r="BT138" s="80"/>
      <c r="BU138" s="80"/>
      <c r="BV138" s="80"/>
      <c r="BW138" s="80"/>
      <c r="BX138" s="80"/>
      <c r="BY138" s="80"/>
      <c r="BZ138" s="80"/>
      <c r="CA138" s="80"/>
      <c r="CB138" s="80"/>
      <c r="CC138" s="80"/>
      <c r="CD138" s="80"/>
      <c r="CE138" s="102"/>
      <c r="CF138" s="102"/>
      <c r="CG138" s="102"/>
      <c r="CH138" s="102"/>
      <c r="CI138" s="102"/>
      <c r="CJ138" s="102"/>
    </row>
    <row r="139" spans="1:356" ht="27.75" customHeight="1" x14ac:dyDescent="0.25">
      <c r="A139" s="109"/>
      <c r="B139" s="110"/>
      <c r="C139" s="118"/>
      <c r="D139" s="114"/>
      <c r="E139" s="110"/>
      <c r="F139" s="95"/>
      <c r="G139" s="95"/>
      <c r="H139" s="92"/>
      <c r="I139" s="105"/>
      <c r="J139" s="95"/>
      <c r="K139" s="91"/>
      <c r="L139" s="110"/>
      <c r="M139" s="110"/>
      <c r="N139" s="110"/>
      <c r="O139" s="110"/>
      <c r="P139" s="110"/>
      <c r="Q139" s="110"/>
      <c r="R139" s="110"/>
      <c r="S139" s="110"/>
      <c r="T139" s="110"/>
      <c r="U139" s="110"/>
      <c r="V139" s="110"/>
      <c r="W139" s="110"/>
      <c r="X139" s="110"/>
      <c r="Y139" s="110"/>
      <c r="Z139" s="110"/>
      <c r="AA139" s="110"/>
      <c r="AB139" s="110"/>
      <c r="AC139" s="110"/>
      <c r="AD139" s="110"/>
      <c r="AE139" s="95"/>
      <c r="AF139" s="110"/>
      <c r="AG139" s="95"/>
      <c r="AH139" s="95" t="str">
        <f>+IF(OR(AF139=1,AF139&lt;=5),"Moderado",IF(OR(AF139=6,AF139&lt;=11),"Mayor","Catastrófico"))</f>
        <v>Moderado</v>
      </c>
      <c r="AI139" s="112"/>
      <c r="AJ139" s="95"/>
      <c r="AK139" s="92"/>
      <c r="AL139" s="92"/>
      <c r="AM139" s="105"/>
      <c r="AN139" s="105"/>
      <c r="AO139" s="29"/>
      <c r="AP139" s="105"/>
      <c r="AQ139" s="29"/>
      <c r="AR139" s="105"/>
      <c r="AS139" s="29"/>
      <c r="AT139" s="105"/>
      <c r="AU139" s="29"/>
      <c r="AV139" s="105"/>
      <c r="AW139" s="29"/>
      <c r="AX139" s="105"/>
      <c r="AY139" s="29"/>
      <c r="AZ139" s="105"/>
      <c r="BA139" s="29"/>
      <c r="BB139" s="97"/>
      <c r="BC139" s="97"/>
      <c r="BD139" s="105"/>
      <c r="BE139" s="97"/>
      <c r="BF139" s="97"/>
      <c r="BG139" s="97"/>
      <c r="BH139" s="107"/>
      <c r="BI139" s="100"/>
      <c r="BJ139" s="101"/>
      <c r="BK139" s="101"/>
      <c r="BL139" s="100"/>
      <c r="BM139" s="100"/>
      <c r="BN139" s="95"/>
      <c r="BO139" s="95"/>
      <c r="BP139" s="80"/>
      <c r="BQ139" s="80"/>
      <c r="BR139" s="80"/>
      <c r="BS139" s="80"/>
      <c r="BT139" s="80"/>
      <c r="BU139" s="80"/>
      <c r="BV139" s="80"/>
      <c r="BW139" s="80"/>
      <c r="BX139" s="80"/>
      <c r="BY139" s="80"/>
      <c r="BZ139" s="80"/>
      <c r="CA139" s="80"/>
      <c r="CB139" s="80"/>
      <c r="CC139" s="80"/>
      <c r="CD139" s="80"/>
      <c r="CE139" s="102"/>
      <c r="CF139" s="102"/>
      <c r="CG139" s="102"/>
      <c r="CH139" s="102"/>
      <c r="CI139" s="102"/>
      <c r="CJ139" s="102"/>
    </row>
    <row r="140" spans="1:356" ht="15" customHeight="1" x14ac:dyDescent="0.25">
      <c r="A140" s="109"/>
      <c r="B140" s="110"/>
      <c r="C140" s="118"/>
      <c r="D140" s="114"/>
      <c r="E140" s="110"/>
      <c r="F140" s="95"/>
      <c r="G140" s="95"/>
      <c r="H140" s="92"/>
      <c r="I140" s="105"/>
      <c r="J140" s="95"/>
      <c r="K140" s="111" t="s">
        <v>284</v>
      </c>
      <c r="L140" s="110"/>
      <c r="M140" s="110"/>
      <c r="N140" s="110"/>
      <c r="O140" s="110"/>
      <c r="P140" s="110"/>
      <c r="Q140" s="110"/>
      <c r="R140" s="110"/>
      <c r="S140" s="110"/>
      <c r="T140" s="110"/>
      <c r="U140" s="110"/>
      <c r="V140" s="110"/>
      <c r="W140" s="110"/>
      <c r="X140" s="110"/>
      <c r="Y140" s="110"/>
      <c r="Z140" s="110"/>
      <c r="AA140" s="110"/>
      <c r="AB140" s="110"/>
      <c r="AC140" s="110"/>
      <c r="AD140" s="110"/>
      <c r="AE140" s="95"/>
      <c r="AF140" s="110"/>
      <c r="AG140" s="95"/>
      <c r="AH140" s="95" t="str">
        <f>+IF(OR(AF140=1,AF140&lt;=5),"Moderado",IF(OR(AF140=6,AF140&lt;=11),"Mayor","Catastrófico"))</f>
        <v>Moderado</v>
      </c>
      <c r="AI140" s="112"/>
      <c r="AJ140" s="95"/>
      <c r="AK140" s="92"/>
      <c r="AL140" s="92"/>
      <c r="AM140" s="105"/>
      <c r="AN140" s="105"/>
      <c r="AO140" s="29"/>
      <c r="AP140" s="105"/>
      <c r="AQ140" s="29"/>
      <c r="AR140" s="105"/>
      <c r="AS140" s="29"/>
      <c r="AT140" s="105"/>
      <c r="AU140" s="29"/>
      <c r="AV140" s="105"/>
      <c r="AW140" s="29"/>
      <c r="AX140" s="105"/>
      <c r="AY140" s="29"/>
      <c r="AZ140" s="105"/>
      <c r="BA140" s="29"/>
      <c r="BB140" s="97"/>
      <c r="BC140" s="97"/>
      <c r="BD140" s="105"/>
      <c r="BE140" s="97"/>
      <c r="BF140" s="97"/>
      <c r="BG140" s="97"/>
      <c r="BH140" s="107"/>
      <c r="BI140" s="100"/>
      <c r="BJ140" s="101"/>
      <c r="BK140" s="101"/>
      <c r="BL140" s="100"/>
      <c r="BM140" s="100"/>
      <c r="BN140" s="95"/>
      <c r="BO140" s="95"/>
      <c r="BP140" s="80"/>
      <c r="BQ140" s="80"/>
      <c r="BR140" s="80"/>
      <c r="BS140" s="80"/>
      <c r="BT140" s="80"/>
      <c r="BU140" s="80"/>
      <c r="BV140" s="80"/>
      <c r="BW140" s="80"/>
      <c r="BX140" s="80"/>
      <c r="BY140" s="80"/>
      <c r="BZ140" s="80"/>
      <c r="CA140" s="80"/>
      <c r="CB140" s="80"/>
      <c r="CC140" s="80"/>
      <c r="CD140" s="80"/>
      <c r="CE140" s="102"/>
      <c r="CF140" s="102"/>
      <c r="CG140" s="102"/>
      <c r="CH140" s="102"/>
      <c r="CI140" s="102"/>
      <c r="CJ140" s="102"/>
    </row>
    <row r="141" spans="1:356" ht="30" customHeight="1" x14ac:dyDescent="0.25">
      <c r="A141" s="109"/>
      <c r="B141" s="110"/>
      <c r="C141" s="118"/>
      <c r="D141" s="114"/>
      <c r="E141" s="110"/>
      <c r="F141" s="95"/>
      <c r="G141" s="95"/>
      <c r="H141" s="91"/>
      <c r="I141" s="106"/>
      <c r="J141" s="95"/>
      <c r="K141" s="111"/>
      <c r="L141" s="110"/>
      <c r="M141" s="110"/>
      <c r="N141" s="110"/>
      <c r="O141" s="110"/>
      <c r="P141" s="110"/>
      <c r="Q141" s="110"/>
      <c r="R141" s="110"/>
      <c r="S141" s="110"/>
      <c r="T141" s="110"/>
      <c r="U141" s="110"/>
      <c r="V141" s="110"/>
      <c r="W141" s="110"/>
      <c r="X141" s="110"/>
      <c r="Y141" s="110"/>
      <c r="Z141" s="110"/>
      <c r="AA141" s="110"/>
      <c r="AB141" s="110"/>
      <c r="AC141" s="110"/>
      <c r="AD141" s="110"/>
      <c r="AE141" s="95"/>
      <c r="AF141" s="110"/>
      <c r="AG141" s="95"/>
      <c r="AH141" s="95" t="str">
        <f>+IF(OR(AF141=1,AF141&lt;=5),"Moderado",IF(OR(AF141=6,AF141&lt;=11),"Mayor","Catastrófico"))</f>
        <v>Moderado</v>
      </c>
      <c r="AI141" s="112"/>
      <c r="AJ141" s="95"/>
      <c r="AK141" s="91"/>
      <c r="AL141" s="91"/>
      <c r="AM141" s="106"/>
      <c r="AN141" s="106"/>
      <c r="AO141" s="29"/>
      <c r="AP141" s="106"/>
      <c r="AQ141" s="29"/>
      <c r="AR141" s="106"/>
      <c r="AS141" s="29"/>
      <c r="AT141" s="106"/>
      <c r="AU141" s="29"/>
      <c r="AV141" s="106"/>
      <c r="AW141" s="29"/>
      <c r="AX141" s="106"/>
      <c r="AY141" s="29"/>
      <c r="AZ141" s="106"/>
      <c r="BA141" s="29"/>
      <c r="BB141" s="98"/>
      <c r="BC141" s="98"/>
      <c r="BD141" s="106"/>
      <c r="BE141" s="98"/>
      <c r="BF141" s="98"/>
      <c r="BG141" s="98"/>
      <c r="BH141" s="107"/>
      <c r="BI141" s="100"/>
      <c r="BJ141" s="101"/>
      <c r="BK141" s="101"/>
      <c r="BL141" s="100"/>
      <c r="BM141" s="100"/>
      <c r="BN141" s="95"/>
      <c r="BO141" s="95"/>
      <c r="BP141" s="80"/>
      <c r="BQ141" s="80"/>
      <c r="BR141" s="80"/>
      <c r="BS141" s="80"/>
      <c r="BT141" s="80"/>
      <c r="BU141" s="80"/>
      <c r="BV141" s="80"/>
      <c r="BW141" s="80"/>
      <c r="BX141" s="80"/>
      <c r="BY141" s="80"/>
      <c r="BZ141" s="80"/>
      <c r="CA141" s="80"/>
      <c r="CB141" s="80"/>
      <c r="CC141" s="80"/>
      <c r="CD141" s="80"/>
      <c r="CE141" s="102"/>
      <c r="CF141" s="102"/>
      <c r="CG141" s="102"/>
      <c r="CH141" s="102"/>
      <c r="CI141" s="102"/>
      <c r="CJ141" s="102"/>
    </row>
    <row r="142" spans="1:356" ht="37.5" customHeight="1" x14ac:dyDescent="0.25">
      <c r="A142" s="109" t="s">
        <v>285</v>
      </c>
      <c r="B142" s="110" t="s">
        <v>286</v>
      </c>
      <c r="C142" s="118" t="s">
        <v>287</v>
      </c>
      <c r="D142" s="114" t="str">
        <f>'Riesgo Corrupción'!C47</f>
        <v>Posibilidad de afectación reputacional por la omisión o inoportuna divulgación de información de los Observatorios para toma de decisiones en beneficio privado o de un tercero</v>
      </c>
      <c r="E142" s="110" t="s">
        <v>8</v>
      </c>
      <c r="F142" s="95" t="s">
        <v>174</v>
      </c>
      <c r="G142" s="95" t="s">
        <v>136</v>
      </c>
      <c r="H142" s="90" t="s">
        <v>288</v>
      </c>
      <c r="I142" s="104" t="s">
        <v>138</v>
      </c>
      <c r="J142" s="95" t="s">
        <v>161</v>
      </c>
      <c r="K142" s="111" t="s">
        <v>289</v>
      </c>
      <c r="L142" s="110" t="s">
        <v>141</v>
      </c>
      <c r="M142" s="110" t="s">
        <v>141</v>
      </c>
      <c r="N142" s="110" t="s">
        <v>141</v>
      </c>
      <c r="O142" s="110" t="s">
        <v>142</v>
      </c>
      <c r="P142" s="110" t="s">
        <v>141</v>
      </c>
      <c r="Q142" s="110" t="s">
        <v>142</v>
      </c>
      <c r="R142" s="110" t="s">
        <v>142</v>
      </c>
      <c r="S142" s="110" t="s">
        <v>142</v>
      </c>
      <c r="T142" s="110" t="s">
        <v>141</v>
      </c>
      <c r="U142" s="110" t="s">
        <v>142</v>
      </c>
      <c r="V142" s="110" t="s">
        <v>141</v>
      </c>
      <c r="W142" s="110" t="s">
        <v>141</v>
      </c>
      <c r="X142" s="110" t="s">
        <v>142</v>
      </c>
      <c r="Y142" s="110" t="s">
        <v>142</v>
      </c>
      <c r="Z142" s="110" t="s">
        <v>141</v>
      </c>
      <c r="AA142" s="110" t="s">
        <v>142</v>
      </c>
      <c r="AB142" s="110" t="s">
        <v>142</v>
      </c>
      <c r="AC142" s="110" t="s">
        <v>142</v>
      </c>
      <c r="AD142" s="110" t="s">
        <v>142</v>
      </c>
      <c r="AE142" s="95">
        <f>COUNTIF(L142:AD147, "SI")</f>
        <v>8</v>
      </c>
      <c r="AF142" s="110" t="s">
        <v>178</v>
      </c>
      <c r="AG142" s="95">
        <f>+VLOOKUP(AF142,[6]Listados!$K$8:$L$12,2,0)</f>
        <v>2</v>
      </c>
      <c r="AH142" s="95" t="str">
        <f>+IF(OR(AE142=1,AE142&lt;=5),"Moderado",IF(OR(AE142=6,AE142&lt;=11),"Mayor","Catastrófico"))</f>
        <v>Mayor</v>
      </c>
      <c r="AI142" s="112"/>
      <c r="AJ142" s="95" t="str">
        <f>IF(AND(AF142&lt;&gt;"",AH142&lt;&gt;""),VLOOKUP(AF142&amp;AH142,Listados!$M$3:$N$27,2,FALSE),"")</f>
        <v>Alto</v>
      </c>
      <c r="AK142" s="90"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42" s="90" t="s">
        <v>288</v>
      </c>
      <c r="AM142" s="104" t="s">
        <v>144</v>
      </c>
      <c r="AN142" s="104" t="s">
        <v>141</v>
      </c>
      <c r="AO142" s="29">
        <f>+IF(AN142="si",15,"")</f>
        <v>15</v>
      </c>
      <c r="AP142" s="104" t="s">
        <v>141</v>
      </c>
      <c r="AQ142" s="29">
        <f>+IF(AP142="si",15,"")</f>
        <v>15</v>
      </c>
      <c r="AR142" s="104" t="s">
        <v>141</v>
      </c>
      <c r="AS142" s="29">
        <f>+IF(AR142="si",15,"")</f>
        <v>15</v>
      </c>
      <c r="AT142" s="104" t="s">
        <v>145</v>
      </c>
      <c r="AU142" s="29">
        <f>+IF(AT142="Prevenir",15,IF(AT142="Detectar",10,""))</f>
        <v>15</v>
      </c>
      <c r="AV142" s="104" t="s">
        <v>141</v>
      </c>
      <c r="AW142" s="29">
        <f>+IF(AV142="si",15,"")</f>
        <v>15</v>
      </c>
      <c r="AX142" s="104" t="s">
        <v>141</v>
      </c>
      <c r="AY142" s="29">
        <f>+IF(AX142="si",15,"")</f>
        <v>15</v>
      </c>
      <c r="AZ142" s="104" t="s">
        <v>146</v>
      </c>
      <c r="BA142" s="29">
        <f>+IF(AZ142="Completa",10,IF(AZ142="Incompleta",5,""))</f>
        <v>10</v>
      </c>
      <c r="BB142" s="96">
        <f>IF((SUM(AO142,AQ142,AS142,AU142,AW142,AY142,BA142)=0),"",(SUM(AO142,AQ142,AS142,AU142,AW142,AY142,BA142)))</f>
        <v>100</v>
      </c>
      <c r="BC142" s="96" t="str">
        <f>IF(BB142&lt;=85,"Débil",IF(BB142&lt;=95,"Moderado",IF(BB142=100,"Fuerte","")))</f>
        <v>Fuerte</v>
      </c>
      <c r="BD142" s="104" t="s">
        <v>147</v>
      </c>
      <c r="BE142" s="96" t="str">
        <f t="shared" ref="BE142" si="35">+IF(BD142="siempre","Fuerte",IF(BD142="Algunas veces","Moderado","Débil"))</f>
        <v>Fuerte</v>
      </c>
      <c r="BF142" s="96" t="str">
        <f t="shared" ref="BF142" si="36">IF(AND(BC142="Fuerte",BE142="Fuerte"),"Fuerte",IF(AND(BC136="Fuerte",BE136="Moderado"),"Moderado",IF(AND(BC136="Moderado",BE136="Fuerte"),"Moderado",IF(AND(BC136="Moderado",BE136="Moderado"),"Moderado","Débil"))))</f>
        <v>Fuerte</v>
      </c>
      <c r="BG142" s="96">
        <f t="shared" ref="BG142" si="37">IF(ISBLANK(BF142),"",IF(BF142="Débil", 0, IF(BF142="Moderado",50,100)))</f>
        <v>100</v>
      </c>
      <c r="BH142" s="107">
        <f>AVERAGE(BG142:BG142)</f>
        <v>100</v>
      </c>
      <c r="BI142" s="100" t="str">
        <f>IF(BH142&lt;=50, "Débil", IF(BH142&lt;=99,"Moderado","Fuerte"))</f>
        <v>Fuerte</v>
      </c>
      <c r="BJ142" s="101">
        <f>+IF(BI142="Fuerte",2,IF(BI142="Moderado",1,0))</f>
        <v>2</v>
      </c>
      <c r="BK142" s="101">
        <f>+AG142-BJ142</f>
        <v>0</v>
      </c>
      <c r="BL142" s="100" t="str">
        <f>+VLOOKUP(BK142,Listados!$J$18:$K$24,2,TRUE)</f>
        <v>Rara Vez</v>
      </c>
      <c r="BM142" s="100" t="str">
        <f>IF(ISBLANK(AH142),"",AH142)</f>
        <v>Mayor</v>
      </c>
      <c r="BN142" s="95" t="str">
        <f>IF(AND(BL142&lt;&gt;"",BM142&lt;&gt;""),VLOOKUP(BL142&amp;BM142,Listados!$M$3:$N$27,2,FALSE),"")</f>
        <v>Alto</v>
      </c>
      <c r="BO142" s="95" t="str">
        <f>+VLOOKUP(BN142,Listados!$P$3:$Q$6,2,FALSE)</f>
        <v>Reducir el riesgo</v>
      </c>
      <c r="BP142" s="80"/>
      <c r="BQ142" s="80"/>
      <c r="BR142" s="80"/>
      <c r="BS142" s="80"/>
      <c r="BT142" s="80"/>
      <c r="BU142" s="80"/>
      <c r="BV142" s="80"/>
      <c r="BW142" s="80"/>
      <c r="BX142" s="80"/>
      <c r="BY142" s="80"/>
      <c r="BZ142" s="80"/>
      <c r="CA142" s="80"/>
      <c r="CB142" s="80"/>
      <c r="CC142" s="80"/>
      <c r="CD142" s="80"/>
      <c r="CE142" s="102" t="s">
        <v>8</v>
      </c>
      <c r="CF142" s="102" t="s">
        <v>8</v>
      </c>
      <c r="CG142" s="102" t="s">
        <v>8</v>
      </c>
      <c r="CH142" s="102" t="s">
        <v>8</v>
      </c>
      <c r="CI142" s="102" t="s">
        <v>8</v>
      </c>
      <c r="CJ142" s="102" t="s">
        <v>8</v>
      </c>
    </row>
    <row r="143" spans="1:356" ht="25.5" customHeight="1" x14ac:dyDescent="0.25">
      <c r="A143" s="109"/>
      <c r="B143" s="110"/>
      <c r="C143" s="118"/>
      <c r="D143" s="114"/>
      <c r="E143" s="110"/>
      <c r="F143" s="95"/>
      <c r="G143" s="95"/>
      <c r="H143" s="92"/>
      <c r="I143" s="105"/>
      <c r="J143" s="95"/>
      <c r="K143" s="111"/>
      <c r="L143" s="110"/>
      <c r="M143" s="110"/>
      <c r="N143" s="110"/>
      <c r="O143" s="110"/>
      <c r="P143" s="110"/>
      <c r="Q143" s="110"/>
      <c r="R143" s="110"/>
      <c r="S143" s="110"/>
      <c r="T143" s="110"/>
      <c r="U143" s="110"/>
      <c r="V143" s="110"/>
      <c r="W143" s="110"/>
      <c r="X143" s="110"/>
      <c r="Y143" s="110"/>
      <c r="Z143" s="110"/>
      <c r="AA143" s="110"/>
      <c r="AB143" s="110"/>
      <c r="AC143" s="110"/>
      <c r="AD143" s="110"/>
      <c r="AE143" s="95"/>
      <c r="AF143" s="110"/>
      <c r="AG143" s="95"/>
      <c r="AH143" s="95" t="str">
        <f>+IF(OR(AF143=1,AF143&lt;=5),"Moderado",IF(OR(AF143=6,AF143&lt;=11),"Mayor","Catastrófico"))</f>
        <v>Moderado</v>
      </c>
      <c r="AI143" s="112"/>
      <c r="AJ143" s="95"/>
      <c r="AK143" s="92"/>
      <c r="AL143" s="92"/>
      <c r="AM143" s="105"/>
      <c r="AN143" s="105"/>
      <c r="AO143" s="29"/>
      <c r="AP143" s="105"/>
      <c r="AQ143" s="29"/>
      <c r="AR143" s="105"/>
      <c r="AS143" s="29"/>
      <c r="AT143" s="105"/>
      <c r="AU143" s="29"/>
      <c r="AV143" s="105"/>
      <c r="AW143" s="29"/>
      <c r="AX143" s="105"/>
      <c r="AY143" s="29"/>
      <c r="AZ143" s="105"/>
      <c r="BA143" s="29"/>
      <c r="BB143" s="97"/>
      <c r="BC143" s="97"/>
      <c r="BD143" s="105"/>
      <c r="BE143" s="97"/>
      <c r="BF143" s="97"/>
      <c r="BG143" s="97"/>
      <c r="BH143" s="107"/>
      <c r="BI143" s="100"/>
      <c r="BJ143" s="101"/>
      <c r="BK143" s="101"/>
      <c r="BL143" s="100"/>
      <c r="BM143" s="100"/>
      <c r="BN143" s="95"/>
      <c r="BO143" s="95"/>
      <c r="BP143" s="80"/>
      <c r="BQ143" s="80"/>
      <c r="BR143" s="80"/>
      <c r="BS143" s="80"/>
      <c r="BT143" s="80"/>
      <c r="BU143" s="80"/>
      <c r="BV143" s="80"/>
      <c r="BW143" s="80"/>
      <c r="BX143" s="80"/>
      <c r="BY143" s="80"/>
      <c r="BZ143" s="80"/>
      <c r="CA143" s="80"/>
      <c r="CB143" s="80"/>
      <c r="CC143" s="80"/>
      <c r="CD143" s="80"/>
      <c r="CE143" s="102"/>
      <c r="CF143" s="102"/>
      <c r="CG143" s="102"/>
      <c r="CH143" s="102"/>
      <c r="CI143" s="102"/>
      <c r="CJ143" s="102"/>
    </row>
    <row r="144" spans="1:356" ht="25.5" customHeight="1" x14ac:dyDescent="0.25">
      <c r="A144" s="109"/>
      <c r="B144" s="110"/>
      <c r="C144" s="118"/>
      <c r="D144" s="114"/>
      <c r="E144" s="110"/>
      <c r="F144" s="95"/>
      <c r="G144" s="95"/>
      <c r="H144" s="92"/>
      <c r="I144" s="105"/>
      <c r="J144" s="95"/>
      <c r="K144" s="111"/>
      <c r="L144" s="110"/>
      <c r="M144" s="110"/>
      <c r="N144" s="110"/>
      <c r="O144" s="110"/>
      <c r="P144" s="110"/>
      <c r="Q144" s="110"/>
      <c r="R144" s="110"/>
      <c r="S144" s="110"/>
      <c r="T144" s="110"/>
      <c r="U144" s="110"/>
      <c r="V144" s="110"/>
      <c r="W144" s="110"/>
      <c r="X144" s="110"/>
      <c r="Y144" s="110"/>
      <c r="Z144" s="110"/>
      <c r="AA144" s="110"/>
      <c r="AB144" s="110"/>
      <c r="AC144" s="110"/>
      <c r="AD144" s="110"/>
      <c r="AE144" s="95"/>
      <c r="AF144" s="110"/>
      <c r="AG144" s="95"/>
      <c r="AH144" s="95" t="str">
        <f>+IF(OR(AF144=1,AF144&lt;=5),"Moderado",IF(OR(AF144=6,AF144&lt;=11),"Mayor","Catastrófico"))</f>
        <v>Moderado</v>
      </c>
      <c r="AI144" s="112"/>
      <c r="AJ144" s="95"/>
      <c r="AK144" s="92"/>
      <c r="AL144" s="92"/>
      <c r="AM144" s="105"/>
      <c r="AN144" s="105"/>
      <c r="AO144" s="29"/>
      <c r="AP144" s="105"/>
      <c r="AQ144" s="29"/>
      <c r="AR144" s="105"/>
      <c r="AS144" s="29"/>
      <c r="AT144" s="105"/>
      <c r="AU144" s="29"/>
      <c r="AV144" s="105"/>
      <c r="AW144" s="29"/>
      <c r="AX144" s="105"/>
      <c r="AY144" s="29"/>
      <c r="AZ144" s="105"/>
      <c r="BA144" s="29"/>
      <c r="BB144" s="97"/>
      <c r="BC144" s="97"/>
      <c r="BD144" s="105"/>
      <c r="BE144" s="97"/>
      <c r="BF144" s="97"/>
      <c r="BG144" s="97"/>
      <c r="BH144" s="107"/>
      <c r="BI144" s="100"/>
      <c r="BJ144" s="101"/>
      <c r="BK144" s="101"/>
      <c r="BL144" s="100"/>
      <c r="BM144" s="100"/>
      <c r="BN144" s="95"/>
      <c r="BO144" s="95"/>
      <c r="BP144" s="80"/>
      <c r="BQ144" s="80"/>
      <c r="BR144" s="80"/>
      <c r="BS144" s="80"/>
      <c r="BT144" s="80"/>
      <c r="BU144" s="80"/>
      <c r="BV144" s="80"/>
      <c r="BW144" s="80"/>
      <c r="BX144" s="80"/>
      <c r="BY144" s="80"/>
      <c r="BZ144" s="80"/>
      <c r="CA144" s="80"/>
      <c r="CB144" s="80"/>
      <c r="CC144" s="80"/>
      <c r="CD144" s="80"/>
      <c r="CE144" s="102"/>
      <c r="CF144" s="102"/>
      <c r="CG144" s="102"/>
      <c r="CH144" s="102"/>
      <c r="CI144" s="102"/>
      <c r="CJ144" s="102"/>
    </row>
    <row r="145" spans="1:88" ht="33" customHeight="1" x14ac:dyDescent="0.25">
      <c r="A145" s="109"/>
      <c r="B145" s="110"/>
      <c r="C145" s="118"/>
      <c r="D145" s="114"/>
      <c r="E145" s="110"/>
      <c r="F145" s="95"/>
      <c r="G145" s="95"/>
      <c r="H145" s="92"/>
      <c r="I145" s="105"/>
      <c r="J145" s="95"/>
      <c r="K145" s="111" t="s">
        <v>290</v>
      </c>
      <c r="L145" s="110"/>
      <c r="M145" s="110"/>
      <c r="N145" s="110"/>
      <c r="O145" s="110"/>
      <c r="P145" s="110"/>
      <c r="Q145" s="110"/>
      <c r="R145" s="110"/>
      <c r="S145" s="110"/>
      <c r="T145" s="110"/>
      <c r="U145" s="110"/>
      <c r="V145" s="110"/>
      <c r="W145" s="110"/>
      <c r="X145" s="110"/>
      <c r="Y145" s="110"/>
      <c r="Z145" s="110"/>
      <c r="AA145" s="110"/>
      <c r="AB145" s="110"/>
      <c r="AC145" s="110"/>
      <c r="AD145" s="110"/>
      <c r="AE145" s="95"/>
      <c r="AF145" s="110"/>
      <c r="AG145" s="95"/>
      <c r="AH145" s="95" t="str">
        <f>+IF(OR(AF145=1,AF145&lt;=5),"Moderado",IF(OR(AF145=6,AF145&lt;=11),"Mayor","Catastrófico"))</f>
        <v>Moderado</v>
      </c>
      <c r="AI145" s="112"/>
      <c r="AJ145" s="95"/>
      <c r="AK145" s="92"/>
      <c r="AL145" s="92"/>
      <c r="AM145" s="105"/>
      <c r="AN145" s="105"/>
      <c r="AO145" s="29"/>
      <c r="AP145" s="105"/>
      <c r="AQ145" s="29"/>
      <c r="AR145" s="105"/>
      <c r="AS145" s="29"/>
      <c r="AT145" s="105"/>
      <c r="AU145" s="29"/>
      <c r="AV145" s="105"/>
      <c r="AW145" s="29"/>
      <c r="AX145" s="105"/>
      <c r="AY145" s="29"/>
      <c r="AZ145" s="105"/>
      <c r="BA145" s="29"/>
      <c r="BB145" s="97"/>
      <c r="BC145" s="97"/>
      <c r="BD145" s="105"/>
      <c r="BE145" s="97"/>
      <c r="BF145" s="97"/>
      <c r="BG145" s="97"/>
      <c r="BH145" s="107"/>
      <c r="BI145" s="100"/>
      <c r="BJ145" s="101"/>
      <c r="BK145" s="101"/>
      <c r="BL145" s="100"/>
      <c r="BM145" s="100"/>
      <c r="BN145" s="95"/>
      <c r="BO145" s="95"/>
      <c r="BP145" s="80"/>
      <c r="BQ145" s="80"/>
      <c r="BR145" s="80"/>
      <c r="BS145" s="80"/>
      <c r="BT145" s="80"/>
      <c r="BU145" s="80"/>
      <c r="BV145" s="80"/>
      <c r="BW145" s="80"/>
      <c r="BX145" s="80"/>
      <c r="BY145" s="80"/>
      <c r="BZ145" s="80"/>
      <c r="CA145" s="80"/>
      <c r="CB145" s="80"/>
      <c r="CC145" s="80"/>
      <c r="CD145" s="80"/>
      <c r="CE145" s="102"/>
      <c r="CF145" s="102"/>
      <c r="CG145" s="102"/>
      <c r="CH145" s="102"/>
      <c r="CI145" s="102"/>
      <c r="CJ145" s="102"/>
    </row>
    <row r="146" spans="1:88" ht="32.25" customHeight="1" x14ac:dyDescent="0.25">
      <c r="A146" s="109"/>
      <c r="B146" s="110"/>
      <c r="C146" s="118"/>
      <c r="D146" s="114"/>
      <c r="E146" s="110"/>
      <c r="F146" s="95"/>
      <c r="G146" s="95"/>
      <c r="H146" s="92"/>
      <c r="I146" s="105"/>
      <c r="J146" s="95"/>
      <c r="K146" s="111"/>
      <c r="L146" s="110"/>
      <c r="M146" s="110"/>
      <c r="N146" s="110"/>
      <c r="O146" s="110"/>
      <c r="P146" s="110"/>
      <c r="Q146" s="110"/>
      <c r="R146" s="110"/>
      <c r="S146" s="110"/>
      <c r="T146" s="110"/>
      <c r="U146" s="110"/>
      <c r="V146" s="110"/>
      <c r="W146" s="110"/>
      <c r="X146" s="110"/>
      <c r="Y146" s="110"/>
      <c r="Z146" s="110"/>
      <c r="AA146" s="110"/>
      <c r="AB146" s="110"/>
      <c r="AC146" s="110"/>
      <c r="AD146" s="110"/>
      <c r="AE146" s="95"/>
      <c r="AF146" s="110"/>
      <c r="AG146" s="95"/>
      <c r="AH146" s="95" t="str">
        <f>+IF(OR(AF146=1,AF146&lt;=5),"Moderado",IF(OR(AF146=6,AF146&lt;=11),"Mayor","Catastrófico"))</f>
        <v>Moderado</v>
      </c>
      <c r="AI146" s="112"/>
      <c r="AJ146" s="95"/>
      <c r="AK146" s="92"/>
      <c r="AL146" s="92"/>
      <c r="AM146" s="105"/>
      <c r="AN146" s="105"/>
      <c r="AO146" s="29"/>
      <c r="AP146" s="105"/>
      <c r="AQ146" s="29"/>
      <c r="AR146" s="105"/>
      <c r="AS146" s="29"/>
      <c r="AT146" s="105"/>
      <c r="AU146" s="29"/>
      <c r="AV146" s="105"/>
      <c r="AW146" s="29"/>
      <c r="AX146" s="105"/>
      <c r="AY146" s="29"/>
      <c r="AZ146" s="105"/>
      <c r="BA146" s="29"/>
      <c r="BB146" s="97"/>
      <c r="BC146" s="97"/>
      <c r="BD146" s="105"/>
      <c r="BE146" s="97"/>
      <c r="BF146" s="97"/>
      <c r="BG146" s="97"/>
      <c r="BH146" s="107"/>
      <c r="BI146" s="100"/>
      <c r="BJ146" s="101"/>
      <c r="BK146" s="101"/>
      <c r="BL146" s="100"/>
      <c r="BM146" s="100"/>
      <c r="BN146" s="95"/>
      <c r="BO146" s="95"/>
      <c r="BP146" s="80"/>
      <c r="BQ146" s="80"/>
      <c r="BR146" s="80"/>
      <c r="BS146" s="80"/>
      <c r="BT146" s="80"/>
      <c r="BU146" s="80"/>
      <c r="BV146" s="80"/>
      <c r="BW146" s="80"/>
      <c r="BX146" s="80"/>
      <c r="BY146" s="80"/>
      <c r="BZ146" s="80"/>
      <c r="CA146" s="80"/>
      <c r="CB146" s="80"/>
      <c r="CC146" s="80"/>
      <c r="CD146" s="80"/>
      <c r="CE146" s="102"/>
      <c r="CF146" s="102"/>
      <c r="CG146" s="102"/>
      <c r="CH146" s="102"/>
      <c r="CI146" s="102"/>
      <c r="CJ146" s="102"/>
    </row>
    <row r="147" spans="1:88" ht="15" customHeight="1" x14ac:dyDescent="0.25">
      <c r="A147" s="109"/>
      <c r="B147" s="110"/>
      <c r="C147" s="118"/>
      <c r="D147" s="114"/>
      <c r="E147" s="110"/>
      <c r="F147" s="95"/>
      <c r="G147" s="95"/>
      <c r="H147" s="91"/>
      <c r="I147" s="106"/>
      <c r="J147" s="95"/>
      <c r="K147" s="111"/>
      <c r="L147" s="110"/>
      <c r="M147" s="110"/>
      <c r="N147" s="110"/>
      <c r="O147" s="110"/>
      <c r="P147" s="110"/>
      <c r="Q147" s="110"/>
      <c r="R147" s="110"/>
      <c r="S147" s="110"/>
      <c r="T147" s="110"/>
      <c r="U147" s="110"/>
      <c r="V147" s="110"/>
      <c r="W147" s="110"/>
      <c r="X147" s="110"/>
      <c r="Y147" s="110"/>
      <c r="Z147" s="110"/>
      <c r="AA147" s="110"/>
      <c r="AB147" s="110"/>
      <c r="AC147" s="110"/>
      <c r="AD147" s="110"/>
      <c r="AE147" s="95"/>
      <c r="AF147" s="110"/>
      <c r="AG147" s="95"/>
      <c r="AH147" s="95" t="str">
        <f>+IF(OR(AF147=1,AF147&lt;=5),"Moderado",IF(OR(AF147=6,AF147&lt;=11),"Mayor","Catastrófico"))</f>
        <v>Moderado</v>
      </c>
      <c r="AI147" s="112"/>
      <c r="AJ147" s="95"/>
      <c r="AK147" s="91"/>
      <c r="AL147" s="91"/>
      <c r="AM147" s="106"/>
      <c r="AN147" s="106"/>
      <c r="AO147" s="29"/>
      <c r="AP147" s="106"/>
      <c r="AQ147" s="29"/>
      <c r="AR147" s="106"/>
      <c r="AS147" s="29"/>
      <c r="AT147" s="106"/>
      <c r="AU147" s="29"/>
      <c r="AV147" s="106"/>
      <c r="AW147" s="29"/>
      <c r="AX147" s="106"/>
      <c r="AY147" s="29"/>
      <c r="AZ147" s="106"/>
      <c r="BA147" s="29"/>
      <c r="BB147" s="98"/>
      <c r="BC147" s="98"/>
      <c r="BD147" s="106"/>
      <c r="BE147" s="98"/>
      <c r="BF147" s="98"/>
      <c r="BG147" s="98"/>
      <c r="BH147" s="107"/>
      <c r="BI147" s="100"/>
      <c r="BJ147" s="101"/>
      <c r="BK147" s="101"/>
      <c r="BL147" s="100"/>
      <c r="BM147" s="100"/>
      <c r="BN147" s="95"/>
      <c r="BO147" s="95"/>
      <c r="BP147" s="80"/>
      <c r="BQ147" s="80"/>
      <c r="BR147" s="80"/>
      <c r="BS147" s="80"/>
      <c r="BT147" s="80"/>
      <c r="BU147" s="80"/>
      <c r="BV147" s="80"/>
      <c r="BW147" s="80"/>
      <c r="BX147" s="80"/>
      <c r="BY147" s="80"/>
      <c r="BZ147" s="80"/>
      <c r="CA147" s="80"/>
      <c r="CB147" s="80"/>
      <c r="CC147" s="80"/>
      <c r="CD147" s="80"/>
      <c r="CE147" s="102"/>
      <c r="CF147" s="102"/>
      <c r="CG147" s="102"/>
      <c r="CH147" s="102"/>
      <c r="CI147" s="102"/>
      <c r="CJ147" s="102"/>
    </row>
    <row r="148" spans="1:88" ht="36.75" customHeight="1" x14ac:dyDescent="0.25">
      <c r="A148" s="109" t="s">
        <v>291</v>
      </c>
      <c r="B148" s="110" t="s">
        <v>286</v>
      </c>
      <c r="C148" s="118" t="s">
        <v>287</v>
      </c>
      <c r="D148" s="114" t="str">
        <f>'Riesgo Corrupción'!C48</f>
        <v>Posibilidad de afectación reputacional por la manipulación o alteración de la información sobre las evaluaciones institucionales para beneficio propio o de un tercero</v>
      </c>
      <c r="E148" s="110" t="s">
        <v>8</v>
      </c>
      <c r="F148" s="95" t="s">
        <v>174</v>
      </c>
      <c r="G148" s="95" t="s">
        <v>136</v>
      </c>
      <c r="H148" s="90" t="s">
        <v>292</v>
      </c>
      <c r="I148" s="104" t="s">
        <v>138</v>
      </c>
      <c r="J148" s="95" t="s">
        <v>161</v>
      </c>
      <c r="K148" s="23" t="s">
        <v>148</v>
      </c>
      <c r="L148" s="110" t="s">
        <v>141</v>
      </c>
      <c r="M148" s="110" t="s">
        <v>141</v>
      </c>
      <c r="N148" s="110" t="s">
        <v>141</v>
      </c>
      <c r="O148" s="110" t="s">
        <v>142</v>
      </c>
      <c r="P148" s="110" t="s">
        <v>141</v>
      </c>
      <c r="Q148" s="110" t="s">
        <v>142</v>
      </c>
      <c r="R148" s="110" t="s">
        <v>141</v>
      </c>
      <c r="S148" s="110" t="s">
        <v>142</v>
      </c>
      <c r="T148" s="110" t="s">
        <v>141</v>
      </c>
      <c r="U148" s="110" t="s">
        <v>142</v>
      </c>
      <c r="V148" s="110" t="s">
        <v>141</v>
      </c>
      <c r="W148" s="110" t="s">
        <v>141</v>
      </c>
      <c r="X148" s="110" t="s">
        <v>142</v>
      </c>
      <c r="Y148" s="110" t="s">
        <v>142</v>
      </c>
      <c r="Z148" s="110" t="s">
        <v>141</v>
      </c>
      <c r="AA148" s="110" t="s">
        <v>142</v>
      </c>
      <c r="AB148" s="110" t="s">
        <v>142</v>
      </c>
      <c r="AC148" s="110" t="s">
        <v>142</v>
      </c>
      <c r="AD148" s="110" t="s">
        <v>142</v>
      </c>
      <c r="AE148" s="95">
        <f>COUNTIF(L148:AD153, "SI")</f>
        <v>9</v>
      </c>
      <c r="AF148" s="110" t="s">
        <v>178</v>
      </c>
      <c r="AG148" s="95">
        <f>+VLOOKUP(AF148,[6]Listados!$K$8:$L$12,2,0)</f>
        <v>2</v>
      </c>
      <c r="AH148" s="95" t="str">
        <f>+IF(OR(AE148=1,AE148&lt;=5),"Moderado",IF(OR(AE148=6,AE148&lt;=11),"Mayor","Catastrófico"))</f>
        <v>Mayor</v>
      </c>
      <c r="AI148" s="112"/>
      <c r="AJ148" s="95" t="str">
        <f>IF(AND(AF148&lt;&gt;"",AH148&lt;&gt;""),VLOOKUP(AF148&amp;AH148,Listados!$M$3:$N$27,2,FALSE),"")</f>
        <v>Alto</v>
      </c>
      <c r="AK148" s="90"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8" s="90" t="s">
        <v>292</v>
      </c>
      <c r="AM148" s="104" t="s">
        <v>144</v>
      </c>
      <c r="AN148" s="104" t="s">
        <v>141</v>
      </c>
      <c r="AO148" s="29">
        <f>+IF(AN148="si",15,"")</f>
        <v>15</v>
      </c>
      <c r="AP148" s="104" t="s">
        <v>141</v>
      </c>
      <c r="AQ148" s="29">
        <f>+IF(AP148="si",15,"")</f>
        <v>15</v>
      </c>
      <c r="AR148" s="104" t="s">
        <v>141</v>
      </c>
      <c r="AS148" s="29">
        <f>+IF(AR148="si",15,"")</f>
        <v>15</v>
      </c>
      <c r="AT148" s="104" t="s">
        <v>145</v>
      </c>
      <c r="AU148" s="29">
        <f>+IF(AT148="Prevenir",15,IF(AT148="Detectar",10,""))</f>
        <v>15</v>
      </c>
      <c r="AV148" s="104" t="s">
        <v>141</v>
      </c>
      <c r="AW148" s="29">
        <f>+IF(AV148="si",15,"")</f>
        <v>15</v>
      </c>
      <c r="AX148" s="104" t="s">
        <v>141</v>
      </c>
      <c r="AY148" s="29">
        <f>+IF(AX148="si",15,"")</f>
        <v>15</v>
      </c>
      <c r="AZ148" s="104" t="s">
        <v>146</v>
      </c>
      <c r="BA148" s="29">
        <f>+IF(AZ148="Completa",10,IF(AZ148="Incompleta",5,""))</f>
        <v>10</v>
      </c>
      <c r="BB148" s="96">
        <f>IF((SUM(AO148,AQ148,AS148,AU148,AW148,AY148,BA148)=0),"",(SUM(AO148,AQ148,AS148,AU148,AW148,AY148,BA148)))</f>
        <v>100</v>
      </c>
      <c r="BC148" s="96" t="str">
        <f>IF(BB148&lt;=85,"Débil",IF(BB148&lt;=95,"Moderado",IF(BB148=100,"Fuerte","")))</f>
        <v>Fuerte</v>
      </c>
      <c r="BD148" s="104" t="s">
        <v>147</v>
      </c>
      <c r="BE148" s="96" t="str">
        <f t="shared" ref="BE148" si="38">+IF(BD148="siempre","Fuerte",IF(BD148="Algunas veces","Moderado","Débil"))</f>
        <v>Fuerte</v>
      </c>
      <c r="BF148" s="96" t="str">
        <f t="shared" ref="BF148" si="39">IF(AND(BC148="Fuerte",BE148="Fuerte"),"Fuerte",IF(AND(BC142="Fuerte",BE142="Moderado"),"Moderado",IF(AND(BC142="Moderado",BE142="Fuerte"),"Moderado",IF(AND(BC142="Moderado",BE142="Moderado"),"Moderado","Débil"))))</f>
        <v>Fuerte</v>
      </c>
      <c r="BG148" s="96">
        <f t="shared" ref="BG148" si="40">IF(ISBLANK(BF148),"",IF(BF148="Débil", 0, IF(BF148="Moderado",50,100)))</f>
        <v>100</v>
      </c>
      <c r="BH148" s="107">
        <f>AVERAGE(BG148:BG148)</f>
        <v>100</v>
      </c>
      <c r="BI148" s="100" t="str">
        <f>IF(BH148&lt;=50, "Débil", IF(BH148&lt;=99,"Moderado","Fuerte"))</f>
        <v>Fuerte</v>
      </c>
      <c r="BJ148" s="101">
        <f>+IF(BI148="Fuerte",2,IF(BI148="Moderado",1,0))</f>
        <v>2</v>
      </c>
      <c r="BK148" s="101">
        <f>+AG148-BJ148</f>
        <v>0</v>
      </c>
      <c r="BL148" s="100" t="str">
        <f>+VLOOKUP(BK148,Listados!$J$18:$K$24,2,TRUE)</f>
        <v>Rara Vez</v>
      </c>
      <c r="BM148" s="100" t="str">
        <f>IF(ISBLANK(AH148),"",AH148)</f>
        <v>Mayor</v>
      </c>
      <c r="BN148" s="95" t="str">
        <f>IF(AND(BL148&lt;&gt;"",BM148&lt;&gt;""),VLOOKUP(BL148&amp;BM148,Listados!$M$3:$N$27,2,FALSE),"")</f>
        <v>Alto</v>
      </c>
      <c r="BO148" s="95" t="str">
        <f>+VLOOKUP(BN148,Listados!$P$3:$Q$6,2,FALSE)</f>
        <v>Reducir el riesgo</v>
      </c>
      <c r="BP148" s="80"/>
      <c r="BQ148" s="80"/>
      <c r="BR148" s="80"/>
      <c r="BS148" s="80"/>
      <c r="BT148" s="80"/>
      <c r="BU148" s="80"/>
      <c r="BV148" s="80"/>
      <c r="BW148" s="80"/>
      <c r="BX148" s="80"/>
      <c r="BY148" s="80"/>
      <c r="BZ148" s="80"/>
      <c r="CA148" s="80"/>
      <c r="CB148" s="80"/>
      <c r="CC148" s="80"/>
      <c r="CD148" s="80"/>
      <c r="CE148" s="102" t="s">
        <v>8</v>
      </c>
      <c r="CF148" s="102" t="s">
        <v>8</v>
      </c>
      <c r="CG148" s="102" t="s">
        <v>8</v>
      </c>
      <c r="CH148" s="102" t="s">
        <v>8</v>
      </c>
      <c r="CI148" s="102" t="s">
        <v>8</v>
      </c>
      <c r="CJ148" s="102" t="s">
        <v>8</v>
      </c>
    </row>
    <row r="149" spans="1:88" ht="25.5" customHeight="1" x14ac:dyDescent="0.25">
      <c r="A149" s="109"/>
      <c r="B149" s="110"/>
      <c r="C149" s="118"/>
      <c r="D149" s="114"/>
      <c r="E149" s="110"/>
      <c r="F149" s="95"/>
      <c r="G149" s="95"/>
      <c r="H149" s="92"/>
      <c r="I149" s="105"/>
      <c r="J149" s="95"/>
      <c r="K149" s="90" t="s">
        <v>293</v>
      </c>
      <c r="L149" s="110"/>
      <c r="M149" s="110"/>
      <c r="N149" s="110"/>
      <c r="O149" s="110"/>
      <c r="P149" s="110"/>
      <c r="Q149" s="110"/>
      <c r="R149" s="110"/>
      <c r="S149" s="110"/>
      <c r="T149" s="110"/>
      <c r="U149" s="110"/>
      <c r="V149" s="110"/>
      <c r="W149" s="110"/>
      <c r="X149" s="110"/>
      <c r="Y149" s="110"/>
      <c r="Z149" s="110"/>
      <c r="AA149" s="110"/>
      <c r="AB149" s="110"/>
      <c r="AC149" s="110"/>
      <c r="AD149" s="110"/>
      <c r="AE149" s="95"/>
      <c r="AF149" s="110"/>
      <c r="AG149" s="95"/>
      <c r="AH149" s="95" t="str">
        <f>+IF(OR(AF149=1,AF149&lt;=5),"Moderado",IF(OR(AF149=6,AF149&lt;=11),"Mayor","Catastrófico"))</f>
        <v>Moderado</v>
      </c>
      <c r="AI149" s="112"/>
      <c r="AJ149" s="95"/>
      <c r="AK149" s="92"/>
      <c r="AL149" s="92"/>
      <c r="AM149" s="105"/>
      <c r="AN149" s="105"/>
      <c r="AO149" s="29"/>
      <c r="AP149" s="105"/>
      <c r="AQ149" s="29"/>
      <c r="AR149" s="105"/>
      <c r="AS149" s="29"/>
      <c r="AT149" s="105"/>
      <c r="AU149" s="29"/>
      <c r="AV149" s="105"/>
      <c r="AW149" s="29"/>
      <c r="AX149" s="105"/>
      <c r="AY149" s="29"/>
      <c r="AZ149" s="105"/>
      <c r="BA149" s="29"/>
      <c r="BB149" s="97"/>
      <c r="BC149" s="97"/>
      <c r="BD149" s="105"/>
      <c r="BE149" s="97"/>
      <c r="BF149" s="97"/>
      <c r="BG149" s="97"/>
      <c r="BH149" s="107"/>
      <c r="BI149" s="100"/>
      <c r="BJ149" s="101"/>
      <c r="BK149" s="101"/>
      <c r="BL149" s="100"/>
      <c r="BM149" s="100"/>
      <c r="BN149" s="95"/>
      <c r="BO149" s="95"/>
      <c r="BP149" s="80"/>
      <c r="BQ149" s="80"/>
      <c r="BR149" s="80"/>
      <c r="BS149" s="80"/>
      <c r="BT149" s="80"/>
      <c r="BU149" s="80"/>
      <c r="BV149" s="80"/>
      <c r="BW149" s="80"/>
      <c r="BX149" s="80"/>
      <c r="BY149" s="80"/>
      <c r="BZ149" s="80"/>
      <c r="CA149" s="80"/>
      <c r="CB149" s="80"/>
      <c r="CC149" s="80"/>
      <c r="CD149" s="80"/>
      <c r="CE149" s="102"/>
      <c r="CF149" s="102"/>
      <c r="CG149" s="102"/>
      <c r="CH149" s="102"/>
      <c r="CI149" s="102"/>
      <c r="CJ149" s="102"/>
    </row>
    <row r="150" spans="1:88" ht="30" customHeight="1" x14ac:dyDescent="0.25">
      <c r="A150" s="109"/>
      <c r="B150" s="110"/>
      <c r="C150" s="118"/>
      <c r="D150" s="114"/>
      <c r="E150" s="110"/>
      <c r="F150" s="95"/>
      <c r="G150" s="95"/>
      <c r="H150" s="92"/>
      <c r="I150" s="105"/>
      <c r="J150" s="95"/>
      <c r="K150" s="91"/>
      <c r="L150" s="110"/>
      <c r="M150" s="110"/>
      <c r="N150" s="110"/>
      <c r="O150" s="110"/>
      <c r="P150" s="110"/>
      <c r="Q150" s="110"/>
      <c r="R150" s="110"/>
      <c r="S150" s="110"/>
      <c r="T150" s="110"/>
      <c r="U150" s="110"/>
      <c r="V150" s="110"/>
      <c r="W150" s="110"/>
      <c r="X150" s="110"/>
      <c r="Y150" s="110"/>
      <c r="Z150" s="110"/>
      <c r="AA150" s="110"/>
      <c r="AB150" s="110"/>
      <c r="AC150" s="110"/>
      <c r="AD150" s="110"/>
      <c r="AE150" s="95"/>
      <c r="AF150" s="110"/>
      <c r="AG150" s="95"/>
      <c r="AH150" s="95" t="str">
        <f>+IF(OR(AF150=1,AF150&lt;=5),"Moderado",IF(OR(AF150=6,AF150&lt;=11),"Mayor","Catastrófico"))</f>
        <v>Moderado</v>
      </c>
      <c r="AI150" s="112"/>
      <c r="AJ150" s="95"/>
      <c r="AK150" s="92"/>
      <c r="AL150" s="92"/>
      <c r="AM150" s="105"/>
      <c r="AN150" s="105"/>
      <c r="AO150" s="29"/>
      <c r="AP150" s="105"/>
      <c r="AQ150" s="29"/>
      <c r="AR150" s="105"/>
      <c r="AS150" s="29"/>
      <c r="AT150" s="105"/>
      <c r="AU150" s="29"/>
      <c r="AV150" s="105"/>
      <c r="AW150" s="29"/>
      <c r="AX150" s="105"/>
      <c r="AY150" s="29"/>
      <c r="AZ150" s="105"/>
      <c r="BA150" s="29"/>
      <c r="BB150" s="97"/>
      <c r="BC150" s="97"/>
      <c r="BD150" s="105"/>
      <c r="BE150" s="97"/>
      <c r="BF150" s="97"/>
      <c r="BG150" s="97"/>
      <c r="BH150" s="107"/>
      <c r="BI150" s="100"/>
      <c r="BJ150" s="101"/>
      <c r="BK150" s="101"/>
      <c r="BL150" s="100"/>
      <c r="BM150" s="100"/>
      <c r="BN150" s="95"/>
      <c r="BO150" s="95"/>
      <c r="BP150" s="80"/>
      <c r="BQ150" s="80"/>
      <c r="BR150" s="80"/>
      <c r="BS150" s="80"/>
      <c r="BT150" s="80"/>
      <c r="BU150" s="80"/>
      <c r="BV150" s="80"/>
      <c r="BW150" s="80"/>
      <c r="BX150" s="80"/>
      <c r="BY150" s="80"/>
      <c r="BZ150" s="80"/>
      <c r="CA150" s="80"/>
      <c r="CB150" s="80"/>
      <c r="CC150" s="80"/>
      <c r="CD150" s="80"/>
      <c r="CE150" s="102"/>
      <c r="CF150" s="102"/>
      <c r="CG150" s="102"/>
      <c r="CH150" s="102"/>
      <c r="CI150" s="102"/>
      <c r="CJ150" s="102"/>
    </row>
    <row r="151" spans="1:88" ht="21.75" customHeight="1" x14ac:dyDescent="0.25">
      <c r="A151" s="109"/>
      <c r="B151" s="110"/>
      <c r="C151" s="118"/>
      <c r="D151" s="114"/>
      <c r="E151" s="110"/>
      <c r="F151" s="95"/>
      <c r="G151" s="95"/>
      <c r="H151" s="92"/>
      <c r="I151" s="105"/>
      <c r="J151" s="95"/>
      <c r="K151" s="111" t="s">
        <v>294</v>
      </c>
      <c r="L151" s="110"/>
      <c r="M151" s="110"/>
      <c r="N151" s="110"/>
      <c r="O151" s="110"/>
      <c r="P151" s="110"/>
      <c r="Q151" s="110"/>
      <c r="R151" s="110"/>
      <c r="S151" s="110"/>
      <c r="T151" s="110"/>
      <c r="U151" s="110"/>
      <c r="V151" s="110"/>
      <c r="W151" s="110"/>
      <c r="X151" s="110"/>
      <c r="Y151" s="110"/>
      <c r="Z151" s="110"/>
      <c r="AA151" s="110"/>
      <c r="AB151" s="110"/>
      <c r="AC151" s="110"/>
      <c r="AD151" s="110"/>
      <c r="AE151" s="95"/>
      <c r="AF151" s="110"/>
      <c r="AG151" s="95"/>
      <c r="AH151" s="95" t="str">
        <f>+IF(OR(AF151=1,AF151&lt;=5),"Moderado",IF(OR(AF151=6,AF151&lt;=11),"Mayor","Catastrófico"))</f>
        <v>Moderado</v>
      </c>
      <c r="AI151" s="112"/>
      <c r="AJ151" s="95"/>
      <c r="AK151" s="92"/>
      <c r="AL151" s="92"/>
      <c r="AM151" s="105"/>
      <c r="AN151" s="105"/>
      <c r="AO151" s="29"/>
      <c r="AP151" s="105"/>
      <c r="AQ151" s="29"/>
      <c r="AR151" s="105"/>
      <c r="AS151" s="29"/>
      <c r="AT151" s="105"/>
      <c r="AU151" s="29"/>
      <c r="AV151" s="105"/>
      <c r="AW151" s="29"/>
      <c r="AX151" s="105"/>
      <c r="AY151" s="29"/>
      <c r="AZ151" s="105"/>
      <c r="BA151" s="29"/>
      <c r="BB151" s="97"/>
      <c r="BC151" s="97"/>
      <c r="BD151" s="105"/>
      <c r="BE151" s="97"/>
      <c r="BF151" s="97"/>
      <c r="BG151" s="97"/>
      <c r="BH151" s="107"/>
      <c r="BI151" s="100"/>
      <c r="BJ151" s="101"/>
      <c r="BK151" s="101"/>
      <c r="BL151" s="100"/>
      <c r="BM151" s="100"/>
      <c r="BN151" s="95"/>
      <c r="BO151" s="95"/>
      <c r="BP151" s="80"/>
      <c r="BQ151" s="80"/>
      <c r="BR151" s="80"/>
      <c r="BS151" s="80"/>
      <c r="BT151" s="80"/>
      <c r="BU151" s="80"/>
      <c r="BV151" s="80"/>
      <c r="BW151" s="80"/>
      <c r="BX151" s="80"/>
      <c r="BY151" s="80"/>
      <c r="BZ151" s="80"/>
      <c r="CA151" s="80"/>
      <c r="CB151" s="80"/>
      <c r="CC151" s="80"/>
      <c r="CD151" s="80"/>
      <c r="CE151" s="102"/>
      <c r="CF151" s="102"/>
      <c r="CG151" s="102"/>
      <c r="CH151" s="102"/>
      <c r="CI151" s="102"/>
      <c r="CJ151" s="102"/>
    </row>
    <row r="152" spans="1:88" ht="30.75" customHeight="1" x14ac:dyDescent="0.25">
      <c r="A152" s="109"/>
      <c r="B152" s="110"/>
      <c r="C152" s="118"/>
      <c r="D152" s="114"/>
      <c r="E152" s="110"/>
      <c r="F152" s="95"/>
      <c r="G152" s="95"/>
      <c r="H152" s="92"/>
      <c r="I152" s="105"/>
      <c r="J152" s="95"/>
      <c r="K152" s="111"/>
      <c r="L152" s="110"/>
      <c r="M152" s="110"/>
      <c r="N152" s="110"/>
      <c r="O152" s="110"/>
      <c r="P152" s="110"/>
      <c r="Q152" s="110"/>
      <c r="R152" s="110"/>
      <c r="S152" s="110"/>
      <c r="T152" s="110"/>
      <c r="U152" s="110"/>
      <c r="V152" s="110"/>
      <c r="W152" s="110"/>
      <c r="X152" s="110"/>
      <c r="Y152" s="110"/>
      <c r="Z152" s="110"/>
      <c r="AA152" s="110"/>
      <c r="AB152" s="110"/>
      <c r="AC152" s="110"/>
      <c r="AD152" s="110"/>
      <c r="AE152" s="95"/>
      <c r="AF152" s="110"/>
      <c r="AG152" s="95"/>
      <c r="AH152" s="95" t="str">
        <f>+IF(OR(AF152=1,AF152&lt;=5),"Moderado",IF(OR(AF152=6,AF152&lt;=11),"Mayor","Catastrófico"))</f>
        <v>Moderado</v>
      </c>
      <c r="AI152" s="112"/>
      <c r="AJ152" s="95"/>
      <c r="AK152" s="92"/>
      <c r="AL152" s="92"/>
      <c r="AM152" s="105"/>
      <c r="AN152" s="105"/>
      <c r="AO152" s="29"/>
      <c r="AP152" s="105"/>
      <c r="AQ152" s="29"/>
      <c r="AR152" s="105"/>
      <c r="AS152" s="29"/>
      <c r="AT152" s="105"/>
      <c r="AU152" s="29"/>
      <c r="AV152" s="105"/>
      <c r="AW152" s="29"/>
      <c r="AX152" s="105"/>
      <c r="AY152" s="29"/>
      <c r="AZ152" s="105"/>
      <c r="BA152" s="29"/>
      <c r="BB152" s="97"/>
      <c r="BC152" s="97"/>
      <c r="BD152" s="105"/>
      <c r="BE152" s="97"/>
      <c r="BF152" s="97"/>
      <c r="BG152" s="97"/>
      <c r="BH152" s="107"/>
      <c r="BI152" s="100"/>
      <c r="BJ152" s="101"/>
      <c r="BK152" s="101"/>
      <c r="BL152" s="100"/>
      <c r="BM152" s="100"/>
      <c r="BN152" s="95"/>
      <c r="BO152" s="95"/>
      <c r="BP152" s="80"/>
      <c r="BQ152" s="80"/>
      <c r="BR152" s="80"/>
      <c r="BS152" s="80"/>
      <c r="BT152" s="80"/>
      <c r="BU152" s="80"/>
      <c r="BV152" s="80"/>
      <c r="BW152" s="80"/>
      <c r="BX152" s="80"/>
      <c r="BY152" s="80"/>
      <c r="BZ152" s="80"/>
      <c r="CA152" s="80"/>
      <c r="CB152" s="80"/>
      <c r="CC152" s="80"/>
      <c r="CD152" s="80"/>
      <c r="CE152" s="102"/>
      <c r="CF152" s="102"/>
      <c r="CG152" s="102"/>
      <c r="CH152" s="102"/>
      <c r="CI152" s="102"/>
      <c r="CJ152" s="102"/>
    </row>
    <row r="153" spans="1:88" ht="24.75" customHeight="1" x14ac:dyDescent="0.25">
      <c r="A153" s="109"/>
      <c r="B153" s="110"/>
      <c r="C153" s="118"/>
      <c r="D153" s="114"/>
      <c r="E153" s="110"/>
      <c r="F153" s="95"/>
      <c r="G153" s="95"/>
      <c r="H153" s="91"/>
      <c r="I153" s="106"/>
      <c r="J153" s="95"/>
      <c r="K153" s="111"/>
      <c r="L153" s="110"/>
      <c r="M153" s="110"/>
      <c r="N153" s="110"/>
      <c r="O153" s="110"/>
      <c r="P153" s="110"/>
      <c r="Q153" s="110"/>
      <c r="R153" s="110"/>
      <c r="S153" s="110"/>
      <c r="T153" s="110"/>
      <c r="U153" s="110"/>
      <c r="V153" s="110"/>
      <c r="W153" s="110"/>
      <c r="X153" s="110"/>
      <c r="Y153" s="110"/>
      <c r="Z153" s="110"/>
      <c r="AA153" s="110"/>
      <c r="AB153" s="110"/>
      <c r="AC153" s="110"/>
      <c r="AD153" s="110"/>
      <c r="AE153" s="95"/>
      <c r="AF153" s="110"/>
      <c r="AG153" s="95"/>
      <c r="AH153" s="95" t="str">
        <f>+IF(OR(AF153=1,AF153&lt;=5),"Moderado",IF(OR(AF153=6,AF153&lt;=11),"Mayor","Catastrófico"))</f>
        <v>Moderado</v>
      </c>
      <c r="AI153" s="112"/>
      <c r="AJ153" s="95"/>
      <c r="AK153" s="91"/>
      <c r="AL153" s="91"/>
      <c r="AM153" s="106"/>
      <c r="AN153" s="106"/>
      <c r="AO153" s="29"/>
      <c r="AP153" s="106"/>
      <c r="AQ153" s="29"/>
      <c r="AR153" s="106"/>
      <c r="AS153" s="29"/>
      <c r="AT153" s="106"/>
      <c r="AU153" s="29"/>
      <c r="AV153" s="106"/>
      <c r="AW153" s="29"/>
      <c r="AX153" s="106"/>
      <c r="AY153" s="29"/>
      <c r="AZ153" s="106"/>
      <c r="BA153" s="29"/>
      <c r="BB153" s="98"/>
      <c r="BC153" s="98"/>
      <c r="BD153" s="106"/>
      <c r="BE153" s="98"/>
      <c r="BF153" s="98"/>
      <c r="BG153" s="98"/>
      <c r="BH153" s="107"/>
      <c r="BI153" s="100"/>
      <c r="BJ153" s="101"/>
      <c r="BK153" s="101"/>
      <c r="BL153" s="100"/>
      <c r="BM153" s="100"/>
      <c r="BN153" s="95"/>
      <c r="BO153" s="95"/>
      <c r="BP153" s="80"/>
      <c r="BQ153" s="80"/>
      <c r="BR153" s="80"/>
      <c r="BS153" s="80"/>
      <c r="BT153" s="80"/>
      <c r="BU153" s="80"/>
      <c r="BV153" s="80"/>
      <c r="BW153" s="80"/>
      <c r="BX153" s="80"/>
      <c r="BY153" s="80"/>
      <c r="BZ153" s="80"/>
      <c r="CA153" s="80"/>
      <c r="CB153" s="80"/>
      <c r="CC153" s="80"/>
      <c r="CD153" s="80"/>
      <c r="CE153" s="102"/>
      <c r="CF153" s="102"/>
      <c r="CG153" s="102"/>
      <c r="CH153" s="102"/>
      <c r="CI153" s="102"/>
      <c r="CJ153" s="102"/>
    </row>
    <row r="154" spans="1:88" ht="27.75" customHeight="1" x14ac:dyDescent="0.25">
      <c r="A154" s="109" t="s">
        <v>295</v>
      </c>
      <c r="B154" s="110" t="s">
        <v>286</v>
      </c>
      <c r="C154" s="118" t="s">
        <v>287</v>
      </c>
      <c r="D154" s="114" t="str">
        <f>'Riesgo Corrupción'!C49</f>
        <v>Posibilidad de afectación reputacional por la omisión o inoportuna divulgación de los resultados de las evaluaciones institucionales para beneficio privado o de un tercero</v>
      </c>
      <c r="E154" s="110" t="s">
        <v>8</v>
      </c>
      <c r="F154" s="95" t="s">
        <v>135</v>
      </c>
      <c r="G154" s="95" t="s">
        <v>136</v>
      </c>
      <c r="H154" s="90" t="s">
        <v>296</v>
      </c>
      <c r="I154" s="104" t="s">
        <v>138</v>
      </c>
      <c r="J154" s="95" t="s">
        <v>161</v>
      </c>
      <c r="K154" s="23" t="s">
        <v>289</v>
      </c>
      <c r="L154" s="110" t="s">
        <v>141</v>
      </c>
      <c r="M154" s="110" t="s">
        <v>141</v>
      </c>
      <c r="N154" s="110" t="s">
        <v>142</v>
      </c>
      <c r="O154" s="110" t="s">
        <v>142</v>
      </c>
      <c r="P154" s="110" t="s">
        <v>141</v>
      </c>
      <c r="Q154" s="110" t="s">
        <v>142</v>
      </c>
      <c r="R154" s="110" t="s">
        <v>142</v>
      </c>
      <c r="S154" s="110" t="s">
        <v>142</v>
      </c>
      <c r="T154" s="110" t="s">
        <v>142</v>
      </c>
      <c r="U154" s="110" t="s">
        <v>142</v>
      </c>
      <c r="V154" s="110" t="s">
        <v>142</v>
      </c>
      <c r="W154" s="110" t="s">
        <v>141</v>
      </c>
      <c r="X154" s="110" t="s">
        <v>142</v>
      </c>
      <c r="Y154" s="110" t="s">
        <v>142</v>
      </c>
      <c r="Z154" s="110" t="s">
        <v>141</v>
      </c>
      <c r="AA154" s="110" t="s">
        <v>142</v>
      </c>
      <c r="AB154" s="110" t="s">
        <v>142</v>
      </c>
      <c r="AC154" s="110" t="s">
        <v>142</v>
      </c>
      <c r="AD154" s="110" t="s">
        <v>142</v>
      </c>
      <c r="AE154" s="95">
        <f>COUNTIF(L154:AD159, "SI")</f>
        <v>5</v>
      </c>
      <c r="AF154" s="110" t="s">
        <v>178</v>
      </c>
      <c r="AG154" s="95">
        <f>+VLOOKUP(AF154,[6]Listados!$K$8:$L$12,2,0)</f>
        <v>2</v>
      </c>
      <c r="AH154" s="95" t="str">
        <f>+IF(OR(AE154=1,AE154&lt;=5),"Moderado",IF(OR(AE154=6,AE154&lt;=11),"Mayor","Catastrófico"))</f>
        <v>Moderado</v>
      </c>
      <c r="AI154" s="112"/>
      <c r="AJ154" s="95" t="str">
        <f>IF(AND(AF154&lt;&gt;"",AH154&lt;&gt;""),VLOOKUP(AF154&amp;AH154,Listados!$M$3:$N$27,2,FALSE),"")</f>
        <v>Moderado</v>
      </c>
      <c r="AK154" s="90"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4" s="90" t="s">
        <v>292</v>
      </c>
      <c r="AM154" s="104" t="s">
        <v>144</v>
      </c>
      <c r="AN154" s="104" t="s">
        <v>141</v>
      </c>
      <c r="AO154" s="29">
        <f>+IF(AN154="si",15,"")</f>
        <v>15</v>
      </c>
      <c r="AP154" s="104" t="s">
        <v>141</v>
      </c>
      <c r="AQ154" s="29">
        <f>+IF(AP154="si",15,"")</f>
        <v>15</v>
      </c>
      <c r="AR154" s="104" t="s">
        <v>141</v>
      </c>
      <c r="AS154" s="29">
        <f>+IF(AR154="si",15,"")</f>
        <v>15</v>
      </c>
      <c r="AT154" s="104" t="s">
        <v>145</v>
      </c>
      <c r="AU154" s="29">
        <f>+IF(AT154="Prevenir",15,IF(AT154="Detectar",10,""))</f>
        <v>15</v>
      </c>
      <c r="AV154" s="104" t="s">
        <v>141</v>
      </c>
      <c r="AW154" s="29">
        <f>+IF(AV154="si",15,"")</f>
        <v>15</v>
      </c>
      <c r="AX154" s="104" t="s">
        <v>141</v>
      </c>
      <c r="AY154" s="29">
        <f>+IF(AX154="si",15,"")</f>
        <v>15</v>
      </c>
      <c r="AZ154" s="104" t="s">
        <v>146</v>
      </c>
      <c r="BA154" s="29">
        <f>+IF(AZ154="Completa",10,IF(AZ154="Incompleta",5,""))</f>
        <v>10</v>
      </c>
      <c r="BB154" s="96">
        <f>IF((SUM(AO154,AQ154,AS154,AU154,AW154,AY154,BA154)=0),"",(SUM(AO154,AQ154,AS154,AU154,AW154,AY154,BA154)))</f>
        <v>100</v>
      </c>
      <c r="BC154" s="96" t="str">
        <f>IF(BB154&lt;=85,"Débil",IF(BB154&lt;=95,"Moderado",IF(BB154=100,"Fuerte","")))</f>
        <v>Fuerte</v>
      </c>
      <c r="BD154" s="104" t="s">
        <v>147</v>
      </c>
      <c r="BE154" s="96" t="str">
        <f t="shared" ref="BE154" si="41">+IF(BD154="siempre","Fuerte",IF(BD154="Algunas veces","Moderado","Débil"))</f>
        <v>Fuerte</v>
      </c>
      <c r="BF154" s="96" t="str">
        <f>IF(AND(BC154="Fuerte",BE154="Fuerte"),"Fuerte",IF(AND(BC154="Fuerte",BE154="Moderado"),"Moderado",IF(AND(BC154="Moderado",BE154="Fuerte"),"Moderado",IF(AND(BC154="Moderado",BE154="Moderado"),"Moderado","Débil"))))</f>
        <v>Fuerte</v>
      </c>
      <c r="BG154" s="96">
        <f t="shared" ref="BG154" si="42">IF(ISBLANK(BF154),"",IF(BF154="Débil", 0, IF(BF154="Moderado",50,100)))</f>
        <v>100</v>
      </c>
      <c r="BH154" s="107">
        <f>AVERAGE(BG154:BG154)</f>
        <v>100</v>
      </c>
      <c r="BI154" s="100" t="str">
        <f>IF(BH154&lt;=50, "Débil", IF(BH154&lt;=99,"Moderado","Fuerte"))</f>
        <v>Fuerte</v>
      </c>
      <c r="BJ154" s="101">
        <f>+IF(BI154="Fuerte",2,IF(BI154="Moderado",1,0))</f>
        <v>2</v>
      </c>
      <c r="BK154" s="101">
        <f>+AG154-BJ154</f>
        <v>0</v>
      </c>
      <c r="BL154" s="100" t="str">
        <f>+VLOOKUP(BK154,Listados!$J$18:$K$24,2,TRUE)</f>
        <v>Rara Vez</v>
      </c>
      <c r="BM154" s="100" t="str">
        <f>IF(ISBLANK(AH154),"",AH154)</f>
        <v>Moderado</v>
      </c>
      <c r="BN154" s="95" t="str">
        <f>IF(AND(BL154&lt;&gt;"",BM154&lt;&gt;""),VLOOKUP(BL154&amp;BM154,Listados!$M$3:$N$27,2,FALSE),"")</f>
        <v>Moderado</v>
      </c>
      <c r="BO154" s="95" t="str">
        <f>+VLOOKUP(BN154,Listados!$P$3:$Q$6,2,FALSE)</f>
        <v xml:space="preserve"> Reducir el riesgo</v>
      </c>
      <c r="BP154" s="80"/>
      <c r="BQ154" s="80"/>
      <c r="BR154" s="80"/>
      <c r="BS154" s="80"/>
      <c r="BT154" s="80"/>
      <c r="BU154" s="80"/>
      <c r="BV154" s="80"/>
      <c r="BW154" s="80"/>
      <c r="BX154" s="80"/>
      <c r="BY154" s="80"/>
      <c r="BZ154" s="80"/>
      <c r="CA154" s="80"/>
      <c r="CB154" s="80"/>
      <c r="CC154" s="80"/>
      <c r="CD154" s="80"/>
      <c r="CE154" s="102" t="s">
        <v>8</v>
      </c>
      <c r="CF154" s="102" t="s">
        <v>8</v>
      </c>
      <c r="CG154" s="102" t="s">
        <v>8</v>
      </c>
      <c r="CH154" s="102" t="s">
        <v>8</v>
      </c>
      <c r="CI154" s="102" t="s">
        <v>8</v>
      </c>
      <c r="CJ154" s="102" t="s">
        <v>8</v>
      </c>
    </row>
    <row r="155" spans="1:88" ht="27.75" customHeight="1" x14ac:dyDescent="0.25">
      <c r="A155" s="109"/>
      <c r="B155" s="110"/>
      <c r="C155" s="118"/>
      <c r="D155" s="114"/>
      <c r="E155" s="110"/>
      <c r="F155" s="95"/>
      <c r="G155" s="95"/>
      <c r="H155" s="92"/>
      <c r="I155" s="105"/>
      <c r="J155" s="95"/>
      <c r="K155" s="90" t="s">
        <v>290</v>
      </c>
      <c r="L155" s="110"/>
      <c r="M155" s="110"/>
      <c r="N155" s="110"/>
      <c r="O155" s="110"/>
      <c r="P155" s="110"/>
      <c r="Q155" s="110"/>
      <c r="R155" s="110"/>
      <c r="S155" s="110"/>
      <c r="T155" s="110"/>
      <c r="U155" s="110"/>
      <c r="V155" s="110"/>
      <c r="W155" s="110"/>
      <c r="X155" s="110"/>
      <c r="Y155" s="110"/>
      <c r="Z155" s="110"/>
      <c r="AA155" s="110"/>
      <c r="AB155" s="110"/>
      <c r="AC155" s="110"/>
      <c r="AD155" s="110"/>
      <c r="AE155" s="95"/>
      <c r="AF155" s="110"/>
      <c r="AG155" s="95"/>
      <c r="AH155" s="95" t="str">
        <f>+IF(OR(AF155=1,AF155&lt;=5),"Moderado",IF(OR(AF155=6,AF155&lt;=11),"Mayor","Catastrófico"))</f>
        <v>Moderado</v>
      </c>
      <c r="AI155" s="112"/>
      <c r="AJ155" s="95"/>
      <c r="AK155" s="92"/>
      <c r="AL155" s="92"/>
      <c r="AM155" s="105"/>
      <c r="AN155" s="105"/>
      <c r="AO155" s="29"/>
      <c r="AP155" s="105"/>
      <c r="AQ155" s="29"/>
      <c r="AR155" s="105"/>
      <c r="AS155" s="29"/>
      <c r="AT155" s="105"/>
      <c r="AU155" s="29"/>
      <c r="AV155" s="105"/>
      <c r="AW155" s="29"/>
      <c r="AX155" s="105"/>
      <c r="AY155" s="29"/>
      <c r="AZ155" s="105"/>
      <c r="BA155" s="29"/>
      <c r="BB155" s="97"/>
      <c r="BC155" s="97"/>
      <c r="BD155" s="105"/>
      <c r="BE155" s="97"/>
      <c r="BF155" s="97"/>
      <c r="BG155" s="97"/>
      <c r="BH155" s="107"/>
      <c r="BI155" s="100"/>
      <c r="BJ155" s="101"/>
      <c r="BK155" s="101"/>
      <c r="BL155" s="100"/>
      <c r="BM155" s="100"/>
      <c r="BN155" s="95"/>
      <c r="BO155" s="95"/>
      <c r="BP155" s="80"/>
      <c r="BQ155" s="80"/>
      <c r="BR155" s="80"/>
      <c r="BS155" s="80"/>
      <c r="BT155" s="80"/>
      <c r="BU155" s="80"/>
      <c r="BV155" s="80"/>
      <c r="BW155" s="80"/>
      <c r="BX155" s="80"/>
      <c r="BY155" s="80"/>
      <c r="BZ155" s="80"/>
      <c r="CA155" s="80"/>
      <c r="CB155" s="80"/>
      <c r="CC155" s="80"/>
      <c r="CD155" s="80"/>
      <c r="CE155" s="102"/>
      <c r="CF155" s="102"/>
      <c r="CG155" s="102"/>
      <c r="CH155" s="102"/>
      <c r="CI155" s="102"/>
      <c r="CJ155" s="102"/>
    </row>
    <row r="156" spans="1:88" ht="23.25" customHeight="1" x14ac:dyDescent="0.25">
      <c r="A156" s="109"/>
      <c r="B156" s="110"/>
      <c r="C156" s="118"/>
      <c r="D156" s="114"/>
      <c r="E156" s="110"/>
      <c r="F156" s="95"/>
      <c r="G156" s="95"/>
      <c r="H156" s="92"/>
      <c r="I156" s="105"/>
      <c r="J156" s="95"/>
      <c r="K156" s="91"/>
      <c r="L156" s="110"/>
      <c r="M156" s="110"/>
      <c r="N156" s="110"/>
      <c r="O156" s="110"/>
      <c r="P156" s="110"/>
      <c r="Q156" s="110"/>
      <c r="R156" s="110"/>
      <c r="S156" s="110"/>
      <c r="T156" s="110"/>
      <c r="U156" s="110"/>
      <c r="V156" s="110"/>
      <c r="W156" s="110"/>
      <c r="X156" s="110"/>
      <c r="Y156" s="110"/>
      <c r="Z156" s="110"/>
      <c r="AA156" s="110"/>
      <c r="AB156" s="110"/>
      <c r="AC156" s="110"/>
      <c r="AD156" s="110"/>
      <c r="AE156" s="95"/>
      <c r="AF156" s="110"/>
      <c r="AG156" s="95"/>
      <c r="AH156" s="95" t="str">
        <f>+IF(OR(AF156=1,AF156&lt;=5),"Moderado",IF(OR(AF156=6,AF156&lt;=11),"Mayor","Catastrófico"))</f>
        <v>Moderado</v>
      </c>
      <c r="AI156" s="112"/>
      <c r="AJ156" s="95"/>
      <c r="AK156" s="92"/>
      <c r="AL156" s="92"/>
      <c r="AM156" s="105"/>
      <c r="AN156" s="105"/>
      <c r="AO156" s="29"/>
      <c r="AP156" s="105"/>
      <c r="AQ156" s="29"/>
      <c r="AR156" s="105"/>
      <c r="AS156" s="29"/>
      <c r="AT156" s="105"/>
      <c r="AU156" s="29"/>
      <c r="AV156" s="105"/>
      <c r="AW156" s="29"/>
      <c r="AX156" s="105"/>
      <c r="AY156" s="29"/>
      <c r="AZ156" s="105"/>
      <c r="BA156" s="29"/>
      <c r="BB156" s="97"/>
      <c r="BC156" s="97"/>
      <c r="BD156" s="105"/>
      <c r="BE156" s="97"/>
      <c r="BF156" s="97"/>
      <c r="BG156" s="97"/>
      <c r="BH156" s="107"/>
      <c r="BI156" s="100"/>
      <c r="BJ156" s="101"/>
      <c r="BK156" s="101"/>
      <c r="BL156" s="100"/>
      <c r="BM156" s="100"/>
      <c r="BN156" s="95"/>
      <c r="BO156" s="95"/>
      <c r="BP156" s="80"/>
      <c r="BQ156" s="80"/>
      <c r="BR156" s="80"/>
      <c r="BS156" s="80"/>
      <c r="BT156" s="80"/>
      <c r="BU156" s="80"/>
      <c r="BV156" s="80"/>
      <c r="BW156" s="80"/>
      <c r="BX156" s="80"/>
      <c r="BY156" s="80"/>
      <c r="BZ156" s="80"/>
      <c r="CA156" s="80"/>
      <c r="CB156" s="80"/>
      <c r="CC156" s="80"/>
      <c r="CD156" s="80"/>
      <c r="CE156" s="102"/>
      <c r="CF156" s="102"/>
      <c r="CG156" s="102"/>
      <c r="CH156" s="102"/>
      <c r="CI156" s="102"/>
      <c r="CJ156" s="102"/>
    </row>
    <row r="157" spans="1:88" ht="36" customHeight="1" x14ac:dyDescent="0.25">
      <c r="A157" s="109"/>
      <c r="B157" s="110"/>
      <c r="C157" s="118"/>
      <c r="D157" s="114"/>
      <c r="E157" s="110"/>
      <c r="F157" s="95"/>
      <c r="G157" s="95"/>
      <c r="H157" s="92"/>
      <c r="I157" s="105"/>
      <c r="J157" s="95"/>
      <c r="K157" s="111" t="s">
        <v>297</v>
      </c>
      <c r="L157" s="110"/>
      <c r="M157" s="110"/>
      <c r="N157" s="110"/>
      <c r="O157" s="110"/>
      <c r="P157" s="110"/>
      <c r="Q157" s="110"/>
      <c r="R157" s="110"/>
      <c r="S157" s="110"/>
      <c r="T157" s="110"/>
      <c r="U157" s="110"/>
      <c r="V157" s="110"/>
      <c r="W157" s="110"/>
      <c r="X157" s="110"/>
      <c r="Y157" s="110"/>
      <c r="Z157" s="110"/>
      <c r="AA157" s="110"/>
      <c r="AB157" s="110"/>
      <c r="AC157" s="110"/>
      <c r="AD157" s="110"/>
      <c r="AE157" s="95"/>
      <c r="AF157" s="110"/>
      <c r="AG157" s="95"/>
      <c r="AH157" s="95" t="str">
        <f>+IF(OR(AF157=1,AF157&lt;=5),"Moderado",IF(OR(AF157=6,AF157&lt;=11),"Mayor","Catastrófico"))</f>
        <v>Moderado</v>
      </c>
      <c r="AI157" s="112"/>
      <c r="AJ157" s="95"/>
      <c r="AK157" s="92"/>
      <c r="AL157" s="92"/>
      <c r="AM157" s="105"/>
      <c r="AN157" s="105"/>
      <c r="AO157" s="29"/>
      <c r="AP157" s="105"/>
      <c r="AQ157" s="29"/>
      <c r="AR157" s="105"/>
      <c r="AS157" s="29"/>
      <c r="AT157" s="105"/>
      <c r="AU157" s="29"/>
      <c r="AV157" s="105"/>
      <c r="AW157" s="29"/>
      <c r="AX157" s="105"/>
      <c r="AY157" s="29"/>
      <c r="AZ157" s="105"/>
      <c r="BA157" s="29"/>
      <c r="BB157" s="97"/>
      <c r="BC157" s="97"/>
      <c r="BD157" s="105"/>
      <c r="BE157" s="97"/>
      <c r="BF157" s="97"/>
      <c r="BG157" s="97"/>
      <c r="BH157" s="107"/>
      <c r="BI157" s="100"/>
      <c r="BJ157" s="101"/>
      <c r="BK157" s="101"/>
      <c r="BL157" s="100"/>
      <c r="BM157" s="100"/>
      <c r="BN157" s="95"/>
      <c r="BO157" s="95"/>
      <c r="BP157" s="80"/>
      <c r="BQ157" s="80"/>
      <c r="BR157" s="80"/>
      <c r="BS157" s="80"/>
      <c r="BT157" s="80"/>
      <c r="BU157" s="80"/>
      <c r="BV157" s="80"/>
      <c r="BW157" s="80"/>
      <c r="BX157" s="80"/>
      <c r="BY157" s="80"/>
      <c r="BZ157" s="80"/>
      <c r="CA157" s="80"/>
      <c r="CB157" s="80"/>
      <c r="CC157" s="80"/>
      <c r="CD157" s="80"/>
      <c r="CE157" s="102"/>
      <c r="CF157" s="102"/>
      <c r="CG157" s="102"/>
      <c r="CH157" s="102"/>
      <c r="CI157" s="102"/>
      <c r="CJ157" s="102"/>
    </row>
    <row r="158" spans="1:88" ht="24.75" customHeight="1" x14ac:dyDescent="0.25">
      <c r="A158" s="109"/>
      <c r="B158" s="110"/>
      <c r="C158" s="118"/>
      <c r="D158" s="114"/>
      <c r="E158" s="110"/>
      <c r="F158" s="95"/>
      <c r="G158" s="95"/>
      <c r="H158" s="92"/>
      <c r="I158" s="105"/>
      <c r="J158" s="95"/>
      <c r="K158" s="111"/>
      <c r="L158" s="110"/>
      <c r="M158" s="110"/>
      <c r="N158" s="110"/>
      <c r="O158" s="110"/>
      <c r="P158" s="110"/>
      <c r="Q158" s="110"/>
      <c r="R158" s="110"/>
      <c r="S158" s="110"/>
      <c r="T158" s="110"/>
      <c r="U158" s="110"/>
      <c r="V158" s="110"/>
      <c r="W158" s="110"/>
      <c r="X158" s="110"/>
      <c r="Y158" s="110"/>
      <c r="Z158" s="110"/>
      <c r="AA158" s="110"/>
      <c r="AB158" s="110"/>
      <c r="AC158" s="110"/>
      <c r="AD158" s="110"/>
      <c r="AE158" s="95"/>
      <c r="AF158" s="110"/>
      <c r="AG158" s="95"/>
      <c r="AH158" s="95" t="str">
        <f>+IF(OR(AF158=1,AF158&lt;=5),"Moderado",IF(OR(AF158=6,AF158&lt;=11),"Mayor","Catastrófico"))</f>
        <v>Moderado</v>
      </c>
      <c r="AI158" s="112"/>
      <c r="AJ158" s="95"/>
      <c r="AK158" s="92"/>
      <c r="AL158" s="92"/>
      <c r="AM158" s="105"/>
      <c r="AN158" s="105"/>
      <c r="AO158" s="29"/>
      <c r="AP158" s="105"/>
      <c r="AQ158" s="29"/>
      <c r="AR158" s="105"/>
      <c r="AS158" s="29"/>
      <c r="AT158" s="105"/>
      <c r="AU158" s="29"/>
      <c r="AV158" s="105"/>
      <c r="AW158" s="29"/>
      <c r="AX158" s="105"/>
      <c r="AY158" s="29"/>
      <c r="AZ158" s="105"/>
      <c r="BA158" s="29"/>
      <c r="BB158" s="97"/>
      <c r="BC158" s="97"/>
      <c r="BD158" s="105"/>
      <c r="BE158" s="97"/>
      <c r="BF158" s="97"/>
      <c r="BG158" s="97"/>
      <c r="BH158" s="107"/>
      <c r="BI158" s="100"/>
      <c r="BJ158" s="101"/>
      <c r="BK158" s="101"/>
      <c r="BL158" s="100"/>
      <c r="BM158" s="100"/>
      <c r="BN158" s="95"/>
      <c r="BO158" s="95"/>
      <c r="BP158" s="80"/>
      <c r="BQ158" s="80"/>
      <c r="BR158" s="80"/>
      <c r="BS158" s="80"/>
      <c r="BT158" s="80"/>
      <c r="BU158" s="80"/>
      <c r="BV158" s="80"/>
      <c r="BW158" s="80"/>
      <c r="BX158" s="80"/>
      <c r="BY158" s="80"/>
      <c r="BZ158" s="80"/>
      <c r="CA158" s="80"/>
      <c r="CB158" s="80"/>
      <c r="CC158" s="80"/>
      <c r="CD158" s="80"/>
      <c r="CE158" s="102"/>
      <c r="CF158" s="102"/>
      <c r="CG158" s="102"/>
      <c r="CH158" s="102"/>
      <c r="CI158" s="102"/>
      <c r="CJ158" s="102"/>
    </row>
    <row r="159" spans="1:88" ht="27.75" customHeight="1" x14ac:dyDescent="0.25">
      <c r="A159" s="109"/>
      <c r="B159" s="110"/>
      <c r="C159" s="118"/>
      <c r="D159" s="114"/>
      <c r="E159" s="110"/>
      <c r="F159" s="95"/>
      <c r="G159" s="95"/>
      <c r="H159" s="91"/>
      <c r="I159" s="106"/>
      <c r="J159" s="95"/>
      <c r="K159" s="111"/>
      <c r="L159" s="110"/>
      <c r="M159" s="110"/>
      <c r="N159" s="110"/>
      <c r="O159" s="110"/>
      <c r="P159" s="110"/>
      <c r="Q159" s="110"/>
      <c r="R159" s="110"/>
      <c r="S159" s="110"/>
      <c r="T159" s="110"/>
      <c r="U159" s="110"/>
      <c r="V159" s="110"/>
      <c r="W159" s="110"/>
      <c r="X159" s="110"/>
      <c r="Y159" s="110"/>
      <c r="Z159" s="110"/>
      <c r="AA159" s="110"/>
      <c r="AB159" s="110"/>
      <c r="AC159" s="110"/>
      <c r="AD159" s="110"/>
      <c r="AE159" s="95"/>
      <c r="AF159" s="110"/>
      <c r="AG159" s="95"/>
      <c r="AH159" s="95" t="str">
        <f>+IF(OR(AF159=1,AF159&lt;=5),"Moderado",IF(OR(AF159=6,AF159&lt;=11),"Mayor","Catastrófico"))</f>
        <v>Moderado</v>
      </c>
      <c r="AI159" s="112"/>
      <c r="AJ159" s="95"/>
      <c r="AK159" s="91"/>
      <c r="AL159" s="91"/>
      <c r="AM159" s="106"/>
      <c r="AN159" s="106"/>
      <c r="AO159" s="29"/>
      <c r="AP159" s="106"/>
      <c r="AQ159" s="29"/>
      <c r="AR159" s="106"/>
      <c r="AS159" s="29"/>
      <c r="AT159" s="106"/>
      <c r="AU159" s="29"/>
      <c r="AV159" s="106"/>
      <c r="AW159" s="29"/>
      <c r="AX159" s="106"/>
      <c r="AY159" s="29"/>
      <c r="AZ159" s="106"/>
      <c r="BA159" s="29"/>
      <c r="BB159" s="98"/>
      <c r="BC159" s="98"/>
      <c r="BD159" s="106"/>
      <c r="BE159" s="98"/>
      <c r="BF159" s="98"/>
      <c r="BG159" s="98"/>
      <c r="BH159" s="107"/>
      <c r="BI159" s="100"/>
      <c r="BJ159" s="101"/>
      <c r="BK159" s="101"/>
      <c r="BL159" s="100"/>
      <c r="BM159" s="100"/>
      <c r="BN159" s="95"/>
      <c r="BO159" s="95"/>
      <c r="BP159" s="80"/>
      <c r="BQ159" s="80"/>
      <c r="BR159" s="80"/>
      <c r="BS159" s="80"/>
      <c r="BT159" s="80"/>
      <c r="BU159" s="80"/>
      <c r="BV159" s="80"/>
      <c r="BW159" s="80"/>
      <c r="BX159" s="80"/>
      <c r="BY159" s="80"/>
      <c r="BZ159" s="80"/>
      <c r="CA159" s="80"/>
      <c r="CB159" s="80"/>
      <c r="CC159" s="80"/>
      <c r="CD159" s="80"/>
      <c r="CE159" s="102"/>
      <c r="CF159" s="102"/>
      <c r="CG159" s="102"/>
      <c r="CH159" s="102"/>
      <c r="CI159" s="102"/>
      <c r="CJ159" s="102"/>
    </row>
    <row r="160" spans="1:88" ht="30" customHeight="1" x14ac:dyDescent="0.25">
      <c r="A160" s="109" t="s">
        <v>298</v>
      </c>
      <c r="B160" s="110" t="s">
        <v>286</v>
      </c>
      <c r="C160" s="118" t="s">
        <v>287</v>
      </c>
      <c r="D160" s="114" t="str">
        <f>'Riesgo Corrupción'!C50</f>
        <v>Posibilidad de afectación reputacional por la manipulación y/o uso inapropiado de la información contenida en las bases de datos trabajadas en analítica institucional para beneficio privado o favorecimiento de terceros</v>
      </c>
      <c r="E160" s="110" t="s">
        <v>8</v>
      </c>
      <c r="F160" s="95" t="s">
        <v>174</v>
      </c>
      <c r="G160" s="95" t="s">
        <v>136</v>
      </c>
      <c r="H160" s="90" t="s">
        <v>299</v>
      </c>
      <c r="I160" s="104" t="s">
        <v>138</v>
      </c>
      <c r="J160" s="95" t="s">
        <v>161</v>
      </c>
      <c r="K160" s="23" t="s">
        <v>289</v>
      </c>
      <c r="L160" s="110" t="s">
        <v>141</v>
      </c>
      <c r="M160" s="110" t="s">
        <v>141</v>
      </c>
      <c r="N160" s="110" t="s">
        <v>141</v>
      </c>
      <c r="O160" s="110" t="s">
        <v>142</v>
      </c>
      <c r="P160" s="110" t="s">
        <v>141</v>
      </c>
      <c r="Q160" s="110" t="s">
        <v>142</v>
      </c>
      <c r="R160" s="110" t="s">
        <v>142</v>
      </c>
      <c r="S160" s="110" t="s">
        <v>142</v>
      </c>
      <c r="T160" s="110" t="s">
        <v>141</v>
      </c>
      <c r="U160" s="110" t="s">
        <v>142</v>
      </c>
      <c r="V160" s="110" t="s">
        <v>141</v>
      </c>
      <c r="W160" s="110" t="s">
        <v>141</v>
      </c>
      <c r="X160" s="110" t="s">
        <v>142</v>
      </c>
      <c r="Y160" s="110" t="s">
        <v>142</v>
      </c>
      <c r="Z160" s="110" t="s">
        <v>141</v>
      </c>
      <c r="AA160" s="110" t="s">
        <v>142</v>
      </c>
      <c r="AB160" s="110" t="s">
        <v>142</v>
      </c>
      <c r="AC160" s="110" t="s">
        <v>142</v>
      </c>
      <c r="AD160" s="110" t="s">
        <v>142</v>
      </c>
      <c r="AE160" s="95">
        <f>COUNTIF(L160:AD165, "SI")</f>
        <v>8</v>
      </c>
      <c r="AF160" s="110" t="s">
        <v>178</v>
      </c>
      <c r="AG160" s="95">
        <f>+VLOOKUP(AF160,[6]Listados!$K$8:$L$12,2,0)</f>
        <v>2</v>
      </c>
      <c r="AH160" s="95" t="str">
        <f>+IF(OR(AE160=1,AE160&lt;=5),"Moderado",IF(OR(AE160=6,AE160&lt;=11),"Mayor","Catastrófico"))</f>
        <v>Mayor</v>
      </c>
      <c r="AI160" s="112"/>
      <c r="AJ160" s="95" t="str">
        <f>IF(AND(AF160&lt;&gt;"",AH160&lt;&gt;""),VLOOKUP(AF160&amp;AH160,Listados!$M$3:$N$27,2,FALSE),"")</f>
        <v>Alto</v>
      </c>
      <c r="AK160" s="115" t="str">
        <f>'Descripción del Control '!B26</f>
        <v xml:space="preserve">El profesional del equipo de analítica institucional designado por el jefe de la Oficina Asesora de Planeación junto con los delegados de las dependencias, identifican y validan anualmente las bases de datos o fuentes de información utilizadas y priorizadas por la dependencia, de acuerdo con lo establecido en el Procedimiento GCN-P006 Herramientas para uso y apropiación y analítica institucional, con el fin de determinar que la información allí registrada refleje la realidad de la operación. En caso que se presente una inconsistencia en la fase de limpieza y validación, se deja consignado en el formato GCN-F016 Diagnóstico y Score de analítica de datos, y se comunica a la dependencia. Como evidencia, queda el seguimiento en el  formato GCN-F019 Plan de Trabajo de analítica institucional, en la casilla de "Observaciones al cumplimiento de las actividades". </v>
      </c>
      <c r="AL160" s="90" t="s">
        <v>299</v>
      </c>
      <c r="AM160" s="104" t="s">
        <v>144</v>
      </c>
      <c r="AN160" s="104" t="s">
        <v>141</v>
      </c>
      <c r="AO160" s="29">
        <f>+IF(AN160="si",15,"")</f>
        <v>15</v>
      </c>
      <c r="AP160" s="104" t="s">
        <v>141</v>
      </c>
      <c r="AQ160" s="29">
        <f>+IF(AP160="si",15,"")</f>
        <v>15</v>
      </c>
      <c r="AR160" s="104" t="s">
        <v>141</v>
      </c>
      <c r="AS160" s="29">
        <f>+IF(AR160="si",15,"")</f>
        <v>15</v>
      </c>
      <c r="AT160" s="104" t="s">
        <v>145</v>
      </c>
      <c r="AU160" s="29">
        <f>+IF(AT160="Prevenir",15,IF(AT160="Detectar",10,""))</f>
        <v>15</v>
      </c>
      <c r="AV160" s="104" t="s">
        <v>141</v>
      </c>
      <c r="AW160" s="29">
        <f>+IF(AV160="si",15,"")</f>
        <v>15</v>
      </c>
      <c r="AX160" s="104" t="s">
        <v>141</v>
      </c>
      <c r="AY160" s="29">
        <f>+IF(AX160="si",15,"")</f>
        <v>15</v>
      </c>
      <c r="AZ160" s="104" t="s">
        <v>146</v>
      </c>
      <c r="BA160" s="29">
        <f>+IF(AZ160="Completa",10,IF(AZ160="Incompleta",5,""))</f>
        <v>10</v>
      </c>
      <c r="BB160" s="96">
        <f>IF((SUM(AO160,AQ160,AS160,AU160,AW160,AY160,BA160)=0),"",(SUM(AO160,AQ160,AS160,AU160,AW160,AY160,BA160)))</f>
        <v>100</v>
      </c>
      <c r="BC160" s="96" t="str">
        <f>IF(BB160&lt;=85,"Débil",IF(BB160&lt;=95,"Moderado",IF(BB160=100,"Fuerte","")))</f>
        <v>Fuerte</v>
      </c>
      <c r="BD160" s="104" t="s">
        <v>147</v>
      </c>
      <c r="BE160" s="96" t="str">
        <f t="shared" ref="BE160" si="43">+IF(BD160="siempre","Fuerte",IF(BD160="Algunas veces","Moderado","Débil"))</f>
        <v>Fuerte</v>
      </c>
      <c r="BF160" s="96" t="str">
        <f>IF(AND(BC160="Fuerte",BE160="Fuerte"),"Fuerte",IF(AND(BC160="Fuerte",BE160="Moderado"),"Moderado",IF(AND(BC160="Moderado",BE160="Fuerte"),"Moderado",IF(AND(BC160="Moderado",BE160="Moderado"),"Moderado","Débil"))))</f>
        <v>Fuerte</v>
      </c>
      <c r="BG160" s="96">
        <f t="shared" ref="BG160" si="44">IF(ISBLANK(BF160),"",IF(BF160="Débil", 0, IF(BF160="Moderado",50,100)))</f>
        <v>100</v>
      </c>
      <c r="BH160" s="107">
        <f>AVERAGE(BG160:BG160)</f>
        <v>100</v>
      </c>
      <c r="BI160" s="100" t="str">
        <f>IF(BH160&lt;=50, "Débil", IF(BH160&lt;=99,"Moderado","Fuerte"))</f>
        <v>Fuerte</v>
      </c>
      <c r="BJ160" s="101">
        <f>+IF(BI160="Fuerte",2,IF(BI160="Moderado",1,0))</f>
        <v>2</v>
      </c>
      <c r="BK160" s="101">
        <f>+AG160-BJ160</f>
        <v>0</v>
      </c>
      <c r="BL160" s="100" t="str">
        <f>+VLOOKUP(BK160,Listados!$J$18:$K$24,2,TRUE)</f>
        <v>Rara Vez</v>
      </c>
      <c r="BM160" s="100" t="str">
        <f>IF(ISBLANK(AH160),"",AH160)</f>
        <v>Mayor</v>
      </c>
      <c r="BN160" s="95" t="str">
        <f>IF(AND(BL160&lt;&gt;"",BM160&lt;&gt;""),VLOOKUP(BL160&amp;BM160,Listados!$M$3:$N$27,2,FALSE),"")</f>
        <v>Alto</v>
      </c>
      <c r="BO160" s="95" t="str">
        <f>+VLOOKUP(BN160,Listados!$P$3:$Q$6,2,FALSE)</f>
        <v>Reducir el riesgo</v>
      </c>
      <c r="BP160" s="80"/>
      <c r="BQ160" s="80"/>
      <c r="BR160" s="80"/>
      <c r="BS160" s="80"/>
      <c r="BT160" s="80"/>
      <c r="BU160" s="80"/>
      <c r="BV160" s="80"/>
      <c r="BW160" s="80"/>
      <c r="BX160" s="80"/>
      <c r="BY160" s="80"/>
      <c r="BZ160" s="80"/>
      <c r="CA160" s="80"/>
      <c r="CB160" s="80"/>
      <c r="CC160" s="80"/>
      <c r="CD160" s="80"/>
      <c r="CE160" s="102" t="s">
        <v>8</v>
      </c>
      <c r="CF160" s="102" t="s">
        <v>8</v>
      </c>
      <c r="CG160" s="102" t="s">
        <v>8</v>
      </c>
      <c r="CH160" s="102" t="s">
        <v>8</v>
      </c>
      <c r="CI160" s="102" t="s">
        <v>8</v>
      </c>
      <c r="CJ160" s="102" t="s">
        <v>8</v>
      </c>
    </row>
    <row r="161" spans="1:88" ht="27.75" customHeight="1" x14ac:dyDescent="0.25">
      <c r="A161" s="109"/>
      <c r="B161" s="110"/>
      <c r="C161" s="118"/>
      <c r="D161" s="114"/>
      <c r="E161" s="110"/>
      <c r="F161" s="95"/>
      <c r="G161" s="95"/>
      <c r="H161" s="92"/>
      <c r="I161" s="105"/>
      <c r="J161" s="95"/>
      <c r="K161" s="90" t="s">
        <v>290</v>
      </c>
      <c r="L161" s="110"/>
      <c r="M161" s="110"/>
      <c r="N161" s="110"/>
      <c r="O161" s="110"/>
      <c r="P161" s="110"/>
      <c r="Q161" s="110"/>
      <c r="R161" s="110"/>
      <c r="S161" s="110"/>
      <c r="T161" s="110"/>
      <c r="U161" s="110"/>
      <c r="V161" s="110"/>
      <c r="W161" s="110"/>
      <c r="X161" s="110"/>
      <c r="Y161" s="110"/>
      <c r="Z161" s="110"/>
      <c r="AA161" s="110"/>
      <c r="AB161" s="110"/>
      <c r="AC161" s="110"/>
      <c r="AD161" s="110"/>
      <c r="AE161" s="95"/>
      <c r="AF161" s="110"/>
      <c r="AG161" s="95"/>
      <c r="AH161" s="95" t="str">
        <f>+IF(OR(AF161=1,AF161&lt;=5),"Moderado",IF(OR(AF161=6,AF161&lt;=11),"Mayor","Catastrófico"))</f>
        <v>Moderado</v>
      </c>
      <c r="AI161" s="112"/>
      <c r="AJ161" s="95"/>
      <c r="AK161" s="116"/>
      <c r="AL161" s="92"/>
      <c r="AM161" s="105"/>
      <c r="AN161" s="105"/>
      <c r="AO161" s="29"/>
      <c r="AP161" s="105"/>
      <c r="AQ161" s="29"/>
      <c r="AR161" s="105"/>
      <c r="AS161" s="29"/>
      <c r="AT161" s="105"/>
      <c r="AU161" s="29"/>
      <c r="AV161" s="105"/>
      <c r="AW161" s="29"/>
      <c r="AX161" s="105"/>
      <c r="AY161" s="29"/>
      <c r="AZ161" s="105"/>
      <c r="BA161" s="29"/>
      <c r="BB161" s="97"/>
      <c r="BC161" s="97"/>
      <c r="BD161" s="105"/>
      <c r="BE161" s="97"/>
      <c r="BF161" s="97"/>
      <c r="BG161" s="97"/>
      <c r="BH161" s="107"/>
      <c r="BI161" s="100"/>
      <c r="BJ161" s="101"/>
      <c r="BK161" s="101"/>
      <c r="BL161" s="100"/>
      <c r="BM161" s="100"/>
      <c r="BN161" s="95"/>
      <c r="BO161" s="95"/>
      <c r="BP161" s="80"/>
      <c r="BQ161" s="80"/>
      <c r="BR161" s="80"/>
      <c r="BS161" s="80"/>
      <c r="BT161" s="80"/>
      <c r="BU161" s="80"/>
      <c r="BV161" s="80"/>
      <c r="BW161" s="80"/>
      <c r="BX161" s="80"/>
      <c r="BY161" s="80"/>
      <c r="BZ161" s="80"/>
      <c r="CA161" s="80"/>
      <c r="CB161" s="80"/>
      <c r="CC161" s="80"/>
      <c r="CD161" s="80"/>
      <c r="CE161" s="102"/>
      <c r="CF161" s="102"/>
      <c r="CG161" s="102"/>
      <c r="CH161" s="102"/>
      <c r="CI161" s="102"/>
      <c r="CJ161" s="102"/>
    </row>
    <row r="162" spans="1:88" ht="30" customHeight="1" x14ac:dyDescent="0.25">
      <c r="A162" s="109"/>
      <c r="B162" s="110"/>
      <c r="C162" s="118"/>
      <c r="D162" s="114"/>
      <c r="E162" s="110"/>
      <c r="F162" s="95"/>
      <c r="G162" s="95"/>
      <c r="H162" s="92"/>
      <c r="I162" s="105"/>
      <c r="J162" s="95"/>
      <c r="K162" s="92"/>
      <c r="L162" s="110"/>
      <c r="M162" s="110"/>
      <c r="N162" s="110"/>
      <c r="O162" s="110"/>
      <c r="P162" s="110"/>
      <c r="Q162" s="110"/>
      <c r="R162" s="110"/>
      <c r="S162" s="110"/>
      <c r="T162" s="110"/>
      <c r="U162" s="110"/>
      <c r="V162" s="110"/>
      <c r="W162" s="110"/>
      <c r="X162" s="110"/>
      <c r="Y162" s="110"/>
      <c r="Z162" s="110"/>
      <c r="AA162" s="110"/>
      <c r="AB162" s="110"/>
      <c r="AC162" s="110"/>
      <c r="AD162" s="110"/>
      <c r="AE162" s="95"/>
      <c r="AF162" s="110"/>
      <c r="AG162" s="95"/>
      <c r="AH162" s="95" t="str">
        <f>+IF(OR(AF162=1,AF162&lt;=5),"Moderado",IF(OR(AF162=6,AF162&lt;=11),"Mayor","Catastrófico"))</f>
        <v>Moderado</v>
      </c>
      <c r="AI162" s="112"/>
      <c r="AJ162" s="95"/>
      <c r="AK162" s="116"/>
      <c r="AL162" s="92"/>
      <c r="AM162" s="105"/>
      <c r="AN162" s="105"/>
      <c r="AO162" s="29"/>
      <c r="AP162" s="105"/>
      <c r="AQ162" s="29"/>
      <c r="AR162" s="105"/>
      <c r="AS162" s="29"/>
      <c r="AT162" s="105"/>
      <c r="AU162" s="29"/>
      <c r="AV162" s="105"/>
      <c r="AW162" s="29"/>
      <c r="AX162" s="105"/>
      <c r="AY162" s="29"/>
      <c r="AZ162" s="105"/>
      <c r="BA162" s="29"/>
      <c r="BB162" s="97"/>
      <c r="BC162" s="97"/>
      <c r="BD162" s="105"/>
      <c r="BE162" s="97"/>
      <c r="BF162" s="97"/>
      <c r="BG162" s="97"/>
      <c r="BH162" s="107"/>
      <c r="BI162" s="100"/>
      <c r="BJ162" s="101"/>
      <c r="BK162" s="101"/>
      <c r="BL162" s="100"/>
      <c r="BM162" s="100"/>
      <c r="BN162" s="95"/>
      <c r="BO162" s="95"/>
      <c r="BP162" s="80"/>
      <c r="BQ162" s="80"/>
      <c r="BR162" s="80"/>
      <c r="BS162" s="80"/>
      <c r="BT162" s="80"/>
      <c r="BU162" s="80"/>
      <c r="BV162" s="80"/>
      <c r="BW162" s="80"/>
      <c r="BX162" s="80"/>
      <c r="BY162" s="80"/>
      <c r="BZ162" s="80"/>
      <c r="CA162" s="80"/>
      <c r="CB162" s="80"/>
      <c r="CC162" s="80"/>
      <c r="CD162" s="80"/>
      <c r="CE162" s="102"/>
      <c r="CF162" s="102"/>
      <c r="CG162" s="102"/>
      <c r="CH162" s="102"/>
      <c r="CI162" s="102"/>
      <c r="CJ162" s="102"/>
    </row>
    <row r="163" spans="1:88" ht="27.75" customHeight="1" x14ac:dyDescent="0.25">
      <c r="A163" s="109"/>
      <c r="B163" s="110"/>
      <c r="C163" s="118"/>
      <c r="D163" s="114"/>
      <c r="E163" s="110"/>
      <c r="F163" s="95"/>
      <c r="G163" s="95"/>
      <c r="H163" s="92"/>
      <c r="I163" s="105"/>
      <c r="J163" s="95"/>
      <c r="K163" s="91"/>
      <c r="L163" s="110"/>
      <c r="M163" s="110"/>
      <c r="N163" s="110"/>
      <c r="O163" s="110"/>
      <c r="P163" s="110"/>
      <c r="Q163" s="110"/>
      <c r="R163" s="110"/>
      <c r="S163" s="110"/>
      <c r="T163" s="110"/>
      <c r="U163" s="110"/>
      <c r="V163" s="110"/>
      <c r="W163" s="110"/>
      <c r="X163" s="110"/>
      <c r="Y163" s="110"/>
      <c r="Z163" s="110"/>
      <c r="AA163" s="110"/>
      <c r="AB163" s="110"/>
      <c r="AC163" s="110"/>
      <c r="AD163" s="110"/>
      <c r="AE163" s="95"/>
      <c r="AF163" s="110"/>
      <c r="AG163" s="95"/>
      <c r="AH163" s="95" t="str">
        <f>+IF(OR(AF163=1,AF163&lt;=5),"Moderado",IF(OR(AF163=6,AF163&lt;=11),"Mayor","Catastrófico"))</f>
        <v>Moderado</v>
      </c>
      <c r="AI163" s="112"/>
      <c r="AJ163" s="95"/>
      <c r="AK163" s="116"/>
      <c r="AL163" s="92"/>
      <c r="AM163" s="105"/>
      <c r="AN163" s="105"/>
      <c r="AO163" s="29"/>
      <c r="AP163" s="105"/>
      <c r="AQ163" s="29"/>
      <c r="AR163" s="105"/>
      <c r="AS163" s="29"/>
      <c r="AT163" s="105"/>
      <c r="AU163" s="29"/>
      <c r="AV163" s="105"/>
      <c r="AW163" s="29"/>
      <c r="AX163" s="105"/>
      <c r="AY163" s="29"/>
      <c r="AZ163" s="105"/>
      <c r="BA163" s="29"/>
      <c r="BB163" s="97"/>
      <c r="BC163" s="97"/>
      <c r="BD163" s="105"/>
      <c r="BE163" s="97"/>
      <c r="BF163" s="97"/>
      <c r="BG163" s="97"/>
      <c r="BH163" s="107"/>
      <c r="BI163" s="100"/>
      <c r="BJ163" s="101"/>
      <c r="BK163" s="101"/>
      <c r="BL163" s="100"/>
      <c r="BM163" s="100"/>
      <c r="BN163" s="95"/>
      <c r="BO163" s="95"/>
      <c r="BP163" s="80"/>
      <c r="BQ163" s="80"/>
      <c r="BR163" s="80"/>
      <c r="BS163" s="80"/>
      <c r="BT163" s="80"/>
      <c r="BU163" s="80"/>
      <c r="BV163" s="80"/>
      <c r="BW163" s="80"/>
      <c r="BX163" s="80"/>
      <c r="BY163" s="80"/>
      <c r="BZ163" s="80"/>
      <c r="CA163" s="80"/>
      <c r="CB163" s="80"/>
      <c r="CC163" s="80"/>
      <c r="CD163" s="80"/>
      <c r="CE163" s="102"/>
      <c r="CF163" s="102"/>
      <c r="CG163" s="102"/>
      <c r="CH163" s="102"/>
      <c r="CI163" s="102"/>
      <c r="CJ163" s="102"/>
    </row>
    <row r="164" spans="1:88" ht="34.5" customHeight="1" x14ac:dyDescent="0.25">
      <c r="A164" s="109"/>
      <c r="B164" s="110"/>
      <c r="C164" s="118"/>
      <c r="D164" s="114"/>
      <c r="E164" s="110"/>
      <c r="F164" s="95"/>
      <c r="G164" s="95"/>
      <c r="H164" s="92"/>
      <c r="I164" s="105"/>
      <c r="J164" s="95"/>
      <c r="K164" s="90" t="s">
        <v>300</v>
      </c>
      <c r="L164" s="110"/>
      <c r="M164" s="110"/>
      <c r="N164" s="110"/>
      <c r="O164" s="110"/>
      <c r="P164" s="110"/>
      <c r="Q164" s="110"/>
      <c r="R164" s="110"/>
      <c r="S164" s="110"/>
      <c r="T164" s="110"/>
      <c r="U164" s="110"/>
      <c r="V164" s="110"/>
      <c r="W164" s="110"/>
      <c r="X164" s="110"/>
      <c r="Y164" s="110"/>
      <c r="Z164" s="110"/>
      <c r="AA164" s="110"/>
      <c r="AB164" s="110"/>
      <c r="AC164" s="110"/>
      <c r="AD164" s="110"/>
      <c r="AE164" s="95"/>
      <c r="AF164" s="110"/>
      <c r="AG164" s="95"/>
      <c r="AH164" s="95" t="str">
        <f>+IF(OR(AF164=1,AF164&lt;=5),"Moderado",IF(OR(AF164=6,AF164&lt;=11),"Mayor","Catastrófico"))</f>
        <v>Moderado</v>
      </c>
      <c r="AI164" s="112"/>
      <c r="AJ164" s="95"/>
      <c r="AK164" s="116"/>
      <c r="AL164" s="92"/>
      <c r="AM164" s="105"/>
      <c r="AN164" s="105"/>
      <c r="AO164" s="29"/>
      <c r="AP164" s="105"/>
      <c r="AQ164" s="29"/>
      <c r="AR164" s="105"/>
      <c r="AS164" s="29"/>
      <c r="AT164" s="105"/>
      <c r="AU164" s="29"/>
      <c r="AV164" s="105"/>
      <c r="AW164" s="29"/>
      <c r="AX164" s="105"/>
      <c r="AY164" s="29"/>
      <c r="AZ164" s="105"/>
      <c r="BA164" s="29"/>
      <c r="BB164" s="97"/>
      <c r="BC164" s="97"/>
      <c r="BD164" s="105"/>
      <c r="BE164" s="97"/>
      <c r="BF164" s="97"/>
      <c r="BG164" s="97"/>
      <c r="BH164" s="107"/>
      <c r="BI164" s="100"/>
      <c r="BJ164" s="101"/>
      <c r="BK164" s="101"/>
      <c r="BL164" s="100"/>
      <c r="BM164" s="100"/>
      <c r="BN164" s="95"/>
      <c r="BO164" s="95"/>
      <c r="BP164" s="80"/>
      <c r="BQ164" s="80"/>
      <c r="BR164" s="80"/>
      <c r="BS164" s="80"/>
      <c r="BT164" s="80"/>
      <c r="BU164" s="80"/>
      <c r="BV164" s="80"/>
      <c r="BW164" s="80"/>
      <c r="BX164" s="80"/>
      <c r="BY164" s="80"/>
      <c r="BZ164" s="80"/>
      <c r="CA164" s="80"/>
      <c r="CB164" s="80"/>
      <c r="CC164" s="80"/>
      <c r="CD164" s="80"/>
      <c r="CE164" s="102"/>
      <c r="CF164" s="102"/>
      <c r="CG164" s="102"/>
      <c r="CH164" s="102"/>
      <c r="CI164" s="102"/>
      <c r="CJ164" s="102"/>
    </row>
    <row r="165" spans="1:88" ht="30.75" customHeight="1" x14ac:dyDescent="0.25">
      <c r="A165" s="109"/>
      <c r="B165" s="110"/>
      <c r="C165" s="118"/>
      <c r="D165" s="114"/>
      <c r="E165" s="110"/>
      <c r="F165" s="95"/>
      <c r="G165" s="95"/>
      <c r="H165" s="91"/>
      <c r="I165" s="106"/>
      <c r="J165" s="95"/>
      <c r="K165" s="91"/>
      <c r="L165" s="110"/>
      <c r="M165" s="110"/>
      <c r="N165" s="110"/>
      <c r="O165" s="110"/>
      <c r="P165" s="110"/>
      <c r="Q165" s="110"/>
      <c r="R165" s="110"/>
      <c r="S165" s="110"/>
      <c r="T165" s="110"/>
      <c r="U165" s="110"/>
      <c r="V165" s="110"/>
      <c r="W165" s="110"/>
      <c r="X165" s="110"/>
      <c r="Y165" s="110"/>
      <c r="Z165" s="110"/>
      <c r="AA165" s="110"/>
      <c r="AB165" s="110"/>
      <c r="AC165" s="110"/>
      <c r="AD165" s="110"/>
      <c r="AE165" s="95"/>
      <c r="AF165" s="110"/>
      <c r="AG165" s="95"/>
      <c r="AH165" s="95" t="str">
        <f>+IF(OR(AF165=1,AF165&lt;=5),"Moderado",IF(OR(AF165=6,AF165&lt;=11),"Mayor","Catastrófico"))</f>
        <v>Moderado</v>
      </c>
      <c r="AI165" s="112"/>
      <c r="AJ165" s="95"/>
      <c r="AK165" s="117"/>
      <c r="AL165" s="91"/>
      <c r="AM165" s="106"/>
      <c r="AN165" s="106"/>
      <c r="AO165" s="29"/>
      <c r="AP165" s="106"/>
      <c r="AQ165" s="29"/>
      <c r="AR165" s="106"/>
      <c r="AS165" s="29"/>
      <c r="AT165" s="106"/>
      <c r="AU165" s="29"/>
      <c r="AV165" s="106"/>
      <c r="AW165" s="29"/>
      <c r="AX165" s="106"/>
      <c r="AY165" s="29"/>
      <c r="AZ165" s="106"/>
      <c r="BA165" s="29"/>
      <c r="BB165" s="98"/>
      <c r="BC165" s="98"/>
      <c r="BD165" s="106"/>
      <c r="BE165" s="98"/>
      <c r="BF165" s="98"/>
      <c r="BG165" s="98"/>
      <c r="BH165" s="107"/>
      <c r="BI165" s="100"/>
      <c r="BJ165" s="101"/>
      <c r="BK165" s="101"/>
      <c r="BL165" s="100"/>
      <c r="BM165" s="100"/>
      <c r="BN165" s="95"/>
      <c r="BO165" s="95"/>
      <c r="BP165" s="80"/>
      <c r="BQ165" s="80"/>
      <c r="BR165" s="80"/>
      <c r="BS165" s="80"/>
      <c r="BT165" s="80"/>
      <c r="BU165" s="80"/>
      <c r="BV165" s="80"/>
      <c r="BW165" s="80"/>
      <c r="BX165" s="80"/>
      <c r="BY165" s="80"/>
      <c r="BZ165" s="80"/>
      <c r="CA165" s="80"/>
      <c r="CB165" s="80"/>
      <c r="CC165" s="80"/>
      <c r="CD165" s="80"/>
      <c r="CE165" s="102"/>
      <c r="CF165" s="102"/>
      <c r="CG165" s="102"/>
      <c r="CH165" s="102"/>
      <c r="CI165" s="102"/>
      <c r="CJ165" s="102"/>
    </row>
    <row r="166" spans="1:88" ht="38.25" customHeight="1" x14ac:dyDescent="0.25">
      <c r="A166" s="109" t="s">
        <v>301</v>
      </c>
      <c r="B166" s="110" t="s">
        <v>302</v>
      </c>
      <c r="C166" s="118" t="s">
        <v>303</v>
      </c>
      <c r="D166" s="114" t="str">
        <f>'Riesgo Corrupción'!C51</f>
        <v>Posibilidad de afectación reputacional por inadecuado uso de prendas y elementos institucionales en beneficio propio o de un tercero para acceder a eventos públicos o privados de complejidad alta en el SUGA y partidos de fútbol acompañados por el programa de goles en paz</v>
      </c>
      <c r="E166" s="110" t="s">
        <v>8</v>
      </c>
      <c r="F166" s="95" t="s">
        <v>135</v>
      </c>
      <c r="G166" s="95" t="s">
        <v>136</v>
      </c>
      <c r="H166" s="23" t="s">
        <v>304</v>
      </c>
      <c r="I166" s="30" t="s">
        <v>138</v>
      </c>
      <c r="J166" s="95" t="s">
        <v>154</v>
      </c>
      <c r="K166" s="90" t="s">
        <v>305</v>
      </c>
      <c r="L166" s="110" t="s">
        <v>141</v>
      </c>
      <c r="M166" s="110" t="s">
        <v>142</v>
      </c>
      <c r="N166" s="110" t="s">
        <v>141</v>
      </c>
      <c r="O166" s="110" t="s">
        <v>141</v>
      </c>
      <c r="P166" s="110" t="s">
        <v>141</v>
      </c>
      <c r="Q166" s="110" t="s">
        <v>142</v>
      </c>
      <c r="R166" s="110" t="s">
        <v>141</v>
      </c>
      <c r="S166" s="110" t="s">
        <v>142</v>
      </c>
      <c r="T166" s="110" t="s">
        <v>142</v>
      </c>
      <c r="U166" s="110" t="s">
        <v>141</v>
      </c>
      <c r="V166" s="110" t="s">
        <v>141</v>
      </c>
      <c r="W166" s="110" t="s">
        <v>141</v>
      </c>
      <c r="X166" s="110" t="s">
        <v>142</v>
      </c>
      <c r="Y166" s="110" t="s">
        <v>141</v>
      </c>
      <c r="Z166" s="110" t="s">
        <v>141</v>
      </c>
      <c r="AA166" s="110" t="s">
        <v>142</v>
      </c>
      <c r="AB166" s="110" t="s">
        <v>142</v>
      </c>
      <c r="AC166" s="110" t="s">
        <v>142</v>
      </c>
      <c r="AD166" s="110" t="s">
        <v>142</v>
      </c>
      <c r="AE166" s="95">
        <f>COUNTIF(L166:AD171, "SI")</f>
        <v>10</v>
      </c>
      <c r="AF166" s="110" t="s">
        <v>163</v>
      </c>
      <c r="AG166" s="95">
        <f>+VLOOKUP(AF166,[6]Listados!$K$8:$L$12,2,0)</f>
        <v>3</v>
      </c>
      <c r="AH166" s="95" t="str">
        <f>+IF(OR(AE166=1,AE166&lt;=5),"Moderado",IF(OR(AE166=6,AE166&lt;=11),"Mayor","Catastrófico"))</f>
        <v>Mayor</v>
      </c>
      <c r="AI166" s="112"/>
      <c r="AJ166" s="95" t="str">
        <f>IF(AND(AF166&lt;&gt;"",AH166&lt;&gt;""),VLOOKUP(AF166&amp;AH166,Listados!$M$3:$N$27,2,FALSE),"")</f>
        <v>Extremo</v>
      </c>
      <c r="AK166" s="111"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6" s="111" t="s">
        <v>304</v>
      </c>
      <c r="AM166" s="104" t="s">
        <v>144</v>
      </c>
      <c r="AN166" s="110" t="s">
        <v>141</v>
      </c>
      <c r="AO166" s="29">
        <f>+IF(AN166="si",15,"")</f>
        <v>15</v>
      </c>
      <c r="AP166" s="104" t="s">
        <v>141</v>
      </c>
      <c r="AQ166" s="29">
        <f>+IF(AP166="si",15,"")</f>
        <v>15</v>
      </c>
      <c r="AR166" s="110" t="s">
        <v>141</v>
      </c>
      <c r="AS166" s="29">
        <f>+IF(AR166="si",15,"")</f>
        <v>15</v>
      </c>
      <c r="AT166" s="110" t="s">
        <v>145</v>
      </c>
      <c r="AU166" s="29">
        <f>+IF(AT166="Prevenir",15,IF(AT166="Detectar",10,""))</f>
        <v>15</v>
      </c>
      <c r="AV166" s="110" t="s">
        <v>141</v>
      </c>
      <c r="AW166" s="29">
        <f>+IF(AV166="si",15,"")</f>
        <v>15</v>
      </c>
      <c r="AX166" s="110" t="s">
        <v>141</v>
      </c>
      <c r="AY166" s="29">
        <f>+IF(AX166="si",15,"")</f>
        <v>15</v>
      </c>
      <c r="AZ166" s="110" t="s">
        <v>146</v>
      </c>
      <c r="BA166" s="29">
        <f>+IF(AZ166="Completa",10,IF(AZ166="Incompleta",5,""))</f>
        <v>10</v>
      </c>
      <c r="BB166" s="107">
        <f>IF((SUM(AO166,AQ166,AS166,AU166,AW166,AY166,BA166)=0),"",(SUM(AO166,AQ166,AS166,AU166,AW166,AY166,BA166)))</f>
        <v>100</v>
      </c>
      <c r="BC166" s="107" t="str">
        <f>IF(BB166&lt;=85,"Débil",IF(BB166&lt;=95,"Moderado",IF(BB166=100,"Fuerte","")))</f>
        <v>Fuerte</v>
      </c>
      <c r="BD166" s="104" t="s">
        <v>147</v>
      </c>
      <c r="BE166" s="96" t="str">
        <f t="shared" ref="BE166:BE170" si="45">+IF(BD166="siempre","Fuerte",IF(BD166="Algunas veces","Moderado","Débil"))</f>
        <v>Fuerte</v>
      </c>
      <c r="BF166" s="107" t="str">
        <f>IF(AND(BC166="Fuerte",BE166="Fuerte"),"Fuerte",IF(AND(BC166="Fuerte",BE166="Moderado"),"Moderado",IF(AND(BC166="Moderado",BE166="Fuerte"),"Moderado",IF(AND(BC166="Moderado",BE166="Moderado"),"Moderado","Débil"))))</f>
        <v>Fuerte</v>
      </c>
      <c r="BG166" s="96">
        <f t="shared" ref="BG166:BG170" si="46">IF(ISBLANK(BF166),"",IF(BF166="Débil", 0, IF(BF166="Moderado",50,100)))</f>
        <v>100</v>
      </c>
      <c r="BH166" s="99">
        <f>AVERAGE(BG166:BG171)</f>
        <v>83.333333333333329</v>
      </c>
      <c r="BI166" s="100" t="str">
        <f>IF(BH166&lt;=50, "Débil", IF(BH166&lt;=99,"Moderado","Fuerte"))</f>
        <v>Moderado</v>
      </c>
      <c r="BJ166" s="101">
        <f>+IF(BI166="Fuerte",2,IF(BI166="Moderado",1,0))</f>
        <v>1</v>
      </c>
      <c r="BK166" s="101">
        <f>+AG166-BJ166</f>
        <v>2</v>
      </c>
      <c r="BL166" s="147" t="str">
        <f>+VLOOKUP(BK166,Listados!$J$18:$K$24,2,TRUE)</f>
        <v>Improbable</v>
      </c>
      <c r="BM166" s="100" t="str">
        <f>IF(ISBLANK(AH166),"",AH166)</f>
        <v>Mayor</v>
      </c>
      <c r="BN166" s="95" t="str">
        <f>IF(AND(BL166&lt;&gt;"",BM166&lt;&gt;""),VLOOKUP(BL166&amp;BM166,Listados!$M$3:$N$27,2,FALSE),"")</f>
        <v>Alto</v>
      </c>
      <c r="BO166" s="95" t="str">
        <f>+VLOOKUP(BN166,Listados!$P$3:$Q$6,2,FALSE)</f>
        <v>Reducir el riesgo</v>
      </c>
      <c r="BP166" s="80"/>
      <c r="BQ166" s="80"/>
      <c r="BR166" s="80"/>
      <c r="BS166" s="80"/>
      <c r="BT166" s="80"/>
      <c r="BU166" s="80"/>
      <c r="BV166" s="80"/>
      <c r="BW166" s="80"/>
      <c r="BX166" s="80"/>
      <c r="BY166" s="80"/>
      <c r="BZ166" s="80"/>
      <c r="CA166" s="80"/>
      <c r="CB166" s="80"/>
      <c r="CC166" s="80"/>
      <c r="CD166" s="80"/>
      <c r="CE166" s="102" t="s">
        <v>8</v>
      </c>
      <c r="CF166" s="102" t="s">
        <v>8</v>
      </c>
      <c r="CG166" s="102" t="s">
        <v>8</v>
      </c>
      <c r="CH166" s="102" t="s">
        <v>8</v>
      </c>
      <c r="CI166" s="102" t="s">
        <v>8</v>
      </c>
      <c r="CJ166" s="102" t="s">
        <v>8</v>
      </c>
    </row>
    <row r="167" spans="1:88" ht="57.75" customHeight="1" x14ac:dyDescent="0.25">
      <c r="A167" s="109"/>
      <c r="B167" s="110"/>
      <c r="C167" s="118"/>
      <c r="D167" s="114"/>
      <c r="E167" s="110"/>
      <c r="F167" s="95"/>
      <c r="G167" s="95"/>
      <c r="H167" s="23" t="s">
        <v>306</v>
      </c>
      <c r="I167" s="30" t="s">
        <v>138</v>
      </c>
      <c r="J167" s="95"/>
      <c r="K167" s="92"/>
      <c r="L167" s="110"/>
      <c r="M167" s="110"/>
      <c r="N167" s="110"/>
      <c r="O167" s="110"/>
      <c r="P167" s="110"/>
      <c r="Q167" s="110"/>
      <c r="R167" s="110"/>
      <c r="S167" s="110"/>
      <c r="T167" s="110"/>
      <c r="U167" s="110"/>
      <c r="V167" s="110"/>
      <c r="W167" s="110"/>
      <c r="X167" s="110"/>
      <c r="Y167" s="110"/>
      <c r="Z167" s="110"/>
      <c r="AA167" s="110"/>
      <c r="AB167" s="110"/>
      <c r="AC167" s="110"/>
      <c r="AD167" s="110"/>
      <c r="AE167" s="95"/>
      <c r="AF167" s="110"/>
      <c r="AG167" s="95"/>
      <c r="AH167" s="95" t="str">
        <f>+IF(OR(AF167=1,AF167&lt;=5),"Moderado",IF(OR(AF167=6,AF167&lt;=11),"Mayor","Catastrófico"))</f>
        <v>Moderado</v>
      </c>
      <c r="AI167" s="112"/>
      <c r="AJ167" s="95"/>
      <c r="AK167" s="111"/>
      <c r="AL167" s="111"/>
      <c r="AM167" s="105"/>
      <c r="AN167" s="110"/>
      <c r="AO167" s="29"/>
      <c r="AP167" s="105"/>
      <c r="AQ167" s="29"/>
      <c r="AR167" s="110"/>
      <c r="AS167" s="29"/>
      <c r="AT167" s="110"/>
      <c r="AU167" s="29"/>
      <c r="AV167" s="110"/>
      <c r="AW167" s="29"/>
      <c r="AX167" s="110"/>
      <c r="AY167" s="29"/>
      <c r="AZ167" s="110"/>
      <c r="BA167" s="29"/>
      <c r="BB167" s="107"/>
      <c r="BC167" s="107"/>
      <c r="BD167" s="105"/>
      <c r="BE167" s="97"/>
      <c r="BF167" s="107"/>
      <c r="BG167" s="97"/>
      <c r="BH167" s="99"/>
      <c r="BI167" s="100"/>
      <c r="BJ167" s="101"/>
      <c r="BK167" s="101"/>
      <c r="BL167" s="148"/>
      <c r="BM167" s="100"/>
      <c r="BN167" s="95"/>
      <c r="BO167" s="95"/>
      <c r="BP167" s="80"/>
      <c r="BQ167" s="80"/>
      <c r="BR167" s="80"/>
      <c r="BS167" s="80"/>
      <c r="BT167" s="80"/>
      <c r="BU167" s="80"/>
      <c r="BV167" s="80"/>
      <c r="BW167" s="80"/>
      <c r="BX167" s="80"/>
      <c r="BY167" s="80"/>
      <c r="BZ167" s="80"/>
      <c r="CA167" s="80"/>
      <c r="CB167" s="80"/>
      <c r="CC167" s="80"/>
      <c r="CD167" s="80"/>
      <c r="CE167" s="102"/>
      <c r="CF167" s="102"/>
      <c r="CG167" s="102"/>
      <c r="CH167" s="102"/>
      <c r="CI167" s="102"/>
      <c r="CJ167" s="102"/>
    </row>
    <row r="168" spans="1:88" ht="31.5" customHeight="1" x14ac:dyDescent="0.25">
      <c r="A168" s="109"/>
      <c r="B168" s="110"/>
      <c r="C168" s="118"/>
      <c r="D168" s="114"/>
      <c r="E168" s="110"/>
      <c r="F168" s="95"/>
      <c r="G168" s="95"/>
      <c r="H168" s="90" t="s">
        <v>307</v>
      </c>
      <c r="I168" s="110" t="s">
        <v>138</v>
      </c>
      <c r="J168" s="95"/>
      <c r="K168" s="92"/>
      <c r="L168" s="110"/>
      <c r="M168" s="110"/>
      <c r="N168" s="110"/>
      <c r="O168" s="110"/>
      <c r="P168" s="110"/>
      <c r="Q168" s="110"/>
      <c r="R168" s="110"/>
      <c r="S168" s="110"/>
      <c r="T168" s="110"/>
      <c r="U168" s="110"/>
      <c r="V168" s="110"/>
      <c r="W168" s="110"/>
      <c r="X168" s="110"/>
      <c r="Y168" s="110"/>
      <c r="Z168" s="110"/>
      <c r="AA168" s="110"/>
      <c r="AB168" s="110"/>
      <c r="AC168" s="110"/>
      <c r="AD168" s="110"/>
      <c r="AE168" s="95"/>
      <c r="AF168" s="110"/>
      <c r="AG168" s="95"/>
      <c r="AH168" s="95" t="str">
        <f>+IF(OR(AF168=1,AF168&lt;=5),"Moderado",IF(OR(AF168=6,AF168&lt;=11),"Mayor","Catastrófico"))</f>
        <v>Moderado</v>
      </c>
      <c r="AI168" s="112"/>
      <c r="AJ168" s="95"/>
      <c r="AK168" s="111"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8" s="111" t="s">
        <v>307</v>
      </c>
      <c r="AM168" s="110" t="s">
        <v>144</v>
      </c>
      <c r="AN168" s="110" t="s">
        <v>141</v>
      </c>
      <c r="AO168" s="29">
        <f>+IF(AN168="si",15,"")</f>
        <v>15</v>
      </c>
      <c r="AP168" s="104" t="s">
        <v>141</v>
      </c>
      <c r="AQ168" s="29">
        <f>+IF(AP168="si",15,"")</f>
        <v>15</v>
      </c>
      <c r="AR168" s="110" t="s">
        <v>141</v>
      </c>
      <c r="AS168" s="29">
        <f>+IF(AR168="si",15,"")</f>
        <v>15</v>
      </c>
      <c r="AT168" s="110" t="s">
        <v>145</v>
      </c>
      <c r="AU168" s="29">
        <f>+IF(AT168="Prevenir",15,IF(AT168="Detectar",10,""))</f>
        <v>15</v>
      </c>
      <c r="AV168" s="110" t="s">
        <v>141</v>
      </c>
      <c r="AW168" s="29">
        <f>+IF(AV168="si",15,"")</f>
        <v>15</v>
      </c>
      <c r="AX168" s="110" t="s">
        <v>141</v>
      </c>
      <c r="AY168" s="29">
        <f>+IF(AX168="si",15,"")</f>
        <v>15</v>
      </c>
      <c r="AZ168" s="110" t="s">
        <v>146</v>
      </c>
      <c r="BA168" s="29">
        <f>+IF(AZ168="Completa",10,IF(AZ168="Incompleta",5,""))</f>
        <v>10</v>
      </c>
      <c r="BB168" s="107">
        <f>IF((SUM(AO168,AQ168,AS168,AU168,AW168,AY168,BA168)=0),"",(SUM(AO168,AQ168,AS168,AU168,AW168,AY168,BA168)))</f>
        <v>100</v>
      </c>
      <c r="BC168" s="107" t="str">
        <f>IF(BB168&lt;=85,"Débil",IF(BB168&lt;=95,"Moderado",IF(BB168=100,"Fuerte","")))</f>
        <v>Fuerte</v>
      </c>
      <c r="BD168" s="104" t="s">
        <v>147</v>
      </c>
      <c r="BE168" s="96" t="str">
        <f t="shared" si="45"/>
        <v>Fuerte</v>
      </c>
      <c r="BF168" s="107" t="str">
        <f>IF(AND(BC168="Fuerte",BE168="Fuerte"),"Fuerte",IF(AND(BC168="Fuerte",BE168="Moderado"),"Moderado",IF(AND(BC168="Moderado",BE168="Fuerte"),"Moderado",IF(AND(BC168="Moderado",BE168="Moderado"),"Moderado","Débil"))))</f>
        <v>Fuerte</v>
      </c>
      <c r="BG168" s="96">
        <f t="shared" si="46"/>
        <v>100</v>
      </c>
      <c r="BH168" s="99"/>
      <c r="BI168" s="100"/>
      <c r="BJ168" s="101"/>
      <c r="BK168" s="101"/>
      <c r="BL168" s="148"/>
      <c r="BM168" s="100"/>
      <c r="BN168" s="95"/>
      <c r="BO168" s="95"/>
      <c r="BP168" s="80"/>
      <c r="BQ168" s="80"/>
      <c r="BR168" s="80"/>
      <c r="BS168" s="80"/>
      <c r="BT168" s="80"/>
      <c r="BU168" s="80"/>
      <c r="BV168" s="80"/>
      <c r="BW168" s="80"/>
      <c r="BX168" s="80"/>
      <c r="BY168" s="80"/>
      <c r="BZ168" s="80"/>
      <c r="CA168" s="80"/>
      <c r="CB168" s="80"/>
      <c r="CC168" s="80"/>
      <c r="CD168" s="80"/>
      <c r="CE168" s="102"/>
      <c r="CF168" s="102"/>
      <c r="CG168" s="102"/>
      <c r="CH168" s="102"/>
      <c r="CI168" s="102"/>
      <c r="CJ168" s="102"/>
    </row>
    <row r="169" spans="1:88" ht="39" customHeight="1" x14ac:dyDescent="0.25">
      <c r="A169" s="109"/>
      <c r="B169" s="110"/>
      <c r="C169" s="118"/>
      <c r="D169" s="114"/>
      <c r="E169" s="110"/>
      <c r="F169" s="95"/>
      <c r="G169" s="95"/>
      <c r="H169" s="91"/>
      <c r="I169" s="110"/>
      <c r="J169" s="95"/>
      <c r="K169" s="92"/>
      <c r="L169" s="110"/>
      <c r="M169" s="110"/>
      <c r="N169" s="110"/>
      <c r="O169" s="110"/>
      <c r="P169" s="110"/>
      <c r="Q169" s="110"/>
      <c r="R169" s="110"/>
      <c r="S169" s="110"/>
      <c r="T169" s="110"/>
      <c r="U169" s="110"/>
      <c r="V169" s="110"/>
      <c r="W169" s="110"/>
      <c r="X169" s="110"/>
      <c r="Y169" s="110"/>
      <c r="Z169" s="110"/>
      <c r="AA169" s="110"/>
      <c r="AB169" s="110"/>
      <c r="AC169" s="110"/>
      <c r="AD169" s="110"/>
      <c r="AE169" s="95"/>
      <c r="AF169" s="110"/>
      <c r="AG169" s="95"/>
      <c r="AH169" s="95" t="str">
        <f>+IF(OR(AF169=1,AF169&lt;=5),"Moderado",IF(OR(AF169=6,AF169&lt;=11),"Mayor","Catastrófico"))</f>
        <v>Moderado</v>
      </c>
      <c r="AI169" s="112"/>
      <c r="AJ169" s="95"/>
      <c r="AK169" s="111"/>
      <c r="AL169" s="111"/>
      <c r="AM169" s="110"/>
      <c r="AN169" s="110"/>
      <c r="AO169" s="29"/>
      <c r="AP169" s="105"/>
      <c r="AQ169" s="29"/>
      <c r="AR169" s="110"/>
      <c r="AS169" s="29"/>
      <c r="AT169" s="110"/>
      <c r="AU169" s="29"/>
      <c r="AV169" s="110"/>
      <c r="AW169" s="29"/>
      <c r="AX169" s="110"/>
      <c r="AY169" s="29"/>
      <c r="AZ169" s="110"/>
      <c r="BA169" s="29"/>
      <c r="BB169" s="107"/>
      <c r="BC169" s="107"/>
      <c r="BD169" s="105"/>
      <c r="BE169" s="97"/>
      <c r="BF169" s="107"/>
      <c r="BG169" s="97"/>
      <c r="BH169" s="99"/>
      <c r="BI169" s="100"/>
      <c r="BJ169" s="101"/>
      <c r="BK169" s="101"/>
      <c r="BL169" s="148"/>
      <c r="BM169" s="100"/>
      <c r="BN169" s="95"/>
      <c r="BO169" s="95"/>
      <c r="BP169" s="80"/>
      <c r="BQ169" s="80"/>
      <c r="BR169" s="80"/>
      <c r="BS169" s="80"/>
      <c r="BT169" s="80"/>
      <c r="BU169" s="80"/>
      <c r="BV169" s="80"/>
      <c r="BW169" s="80"/>
      <c r="BX169" s="80"/>
      <c r="BY169" s="80"/>
      <c r="BZ169" s="80"/>
      <c r="CA169" s="80"/>
      <c r="CB169" s="80"/>
      <c r="CC169" s="80"/>
      <c r="CD169" s="80"/>
      <c r="CE169" s="102"/>
      <c r="CF169" s="102"/>
      <c r="CG169" s="102"/>
      <c r="CH169" s="102"/>
      <c r="CI169" s="102"/>
      <c r="CJ169" s="102"/>
    </row>
    <row r="170" spans="1:88" ht="81" customHeight="1" x14ac:dyDescent="0.25">
      <c r="A170" s="109"/>
      <c r="B170" s="110"/>
      <c r="C170" s="118"/>
      <c r="D170" s="114"/>
      <c r="E170" s="110"/>
      <c r="F170" s="95"/>
      <c r="G170" s="95"/>
      <c r="H170" s="90" t="s">
        <v>308</v>
      </c>
      <c r="I170" s="110" t="s">
        <v>138</v>
      </c>
      <c r="J170" s="95"/>
      <c r="K170" s="92"/>
      <c r="L170" s="110"/>
      <c r="M170" s="110"/>
      <c r="N170" s="110"/>
      <c r="O170" s="110"/>
      <c r="P170" s="110"/>
      <c r="Q170" s="110"/>
      <c r="R170" s="110"/>
      <c r="S170" s="110"/>
      <c r="T170" s="110"/>
      <c r="U170" s="110"/>
      <c r="V170" s="110"/>
      <c r="W170" s="110"/>
      <c r="X170" s="110"/>
      <c r="Y170" s="110"/>
      <c r="Z170" s="110"/>
      <c r="AA170" s="110"/>
      <c r="AB170" s="110"/>
      <c r="AC170" s="110"/>
      <c r="AD170" s="110"/>
      <c r="AE170" s="95"/>
      <c r="AF170" s="110"/>
      <c r="AG170" s="95"/>
      <c r="AH170" s="95" t="str">
        <f>+IF(OR(AF170=1,AF170&lt;=5),"Moderado",IF(OR(AF170=6,AF170&lt;=11),"Mayor","Catastrófico"))</f>
        <v>Moderado</v>
      </c>
      <c r="AI170" s="112"/>
      <c r="AJ170" s="95"/>
      <c r="AK170" s="111" t="str">
        <f>'Descripción del Control '!D27</f>
        <v>Cada vez que se acompañe un evento en representación de la dirección de convivencia y diálogo social el director de la DCDS o el profesional que él  delegue envía un correo a los administradores de escenarios relacionando 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70" s="111" t="s">
        <v>308</v>
      </c>
      <c r="AM170" s="110" t="s">
        <v>167</v>
      </c>
      <c r="AN170" s="110" t="s">
        <v>141</v>
      </c>
      <c r="AO170" s="29">
        <f>+IF(AN170="si",15,"")</f>
        <v>15</v>
      </c>
      <c r="AP170" s="110" t="s">
        <v>141</v>
      </c>
      <c r="AQ170" s="29">
        <f>+IF(AP170="si",15,"")</f>
        <v>15</v>
      </c>
      <c r="AR170" s="110" t="s">
        <v>141</v>
      </c>
      <c r="AS170" s="29">
        <f>+IF(AR170="si",15,"")</f>
        <v>15</v>
      </c>
      <c r="AT170" s="110" t="s">
        <v>168</v>
      </c>
      <c r="AU170" s="29">
        <f>+IF(AT170="Prevenir",15,IF(AT170="Detectar",10,""))</f>
        <v>10</v>
      </c>
      <c r="AV170" s="110" t="s">
        <v>141</v>
      </c>
      <c r="AW170" s="29">
        <f>+IF(AV170="si",15,"")</f>
        <v>15</v>
      </c>
      <c r="AX170" s="110" t="s">
        <v>141</v>
      </c>
      <c r="AY170" s="29">
        <f>+IF(AX170="si",15,"")</f>
        <v>15</v>
      </c>
      <c r="AZ170" s="110" t="s">
        <v>146</v>
      </c>
      <c r="BA170" s="29">
        <f>+IF(AZ170="Completa",10,IF(AZ170="Incompleta",5,""))</f>
        <v>10</v>
      </c>
      <c r="BB170" s="107">
        <f>IF((SUM(AO170,AQ170,AS170,AU170,AW170,AY170,BA170)=0),"",(SUM(AO170,AQ170,AS170,AU170,AW170,AY170,BA170)))</f>
        <v>95</v>
      </c>
      <c r="BC170" s="107" t="str">
        <f>IF(BB170&lt;=85,"Débil",IF(BB170&lt;=95,"Moderado",IF(BB170=100,"Fuerte","")))</f>
        <v>Moderado</v>
      </c>
      <c r="BD170" s="110" t="s">
        <v>147</v>
      </c>
      <c r="BE170" s="107" t="str">
        <f t="shared" si="45"/>
        <v>Fuerte</v>
      </c>
      <c r="BF170" s="107" t="str">
        <f>IF(AND(BC170="Fuerte",BE170="Fuerte"),"Fuerte",IF(AND(BC170="Fuerte",BE170="Moderado"),"Moderado",IF(AND(BC170="Moderado",BE170="Fuerte"),"Moderado",IF(AND(BC170="Moderado",BE170="Moderado"),"Moderado","Débil"))))</f>
        <v>Moderado</v>
      </c>
      <c r="BG170" s="107">
        <f t="shared" si="46"/>
        <v>50</v>
      </c>
      <c r="BH170" s="99"/>
      <c r="BI170" s="100"/>
      <c r="BJ170" s="101"/>
      <c r="BK170" s="101"/>
      <c r="BL170" s="148"/>
      <c r="BM170" s="100"/>
      <c r="BN170" s="95"/>
      <c r="BO170" s="95"/>
      <c r="BP170" s="80"/>
      <c r="BQ170" s="80"/>
      <c r="BR170" s="80"/>
      <c r="BS170" s="80"/>
      <c r="BT170" s="80"/>
      <c r="BU170" s="80"/>
      <c r="BV170" s="80"/>
      <c r="BW170" s="80"/>
      <c r="BX170" s="80"/>
      <c r="BY170" s="80"/>
      <c r="BZ170" s="80"/>
      <c r="CA170" s="80"/>
      <c r="CB170" s="80"/>
      <c r="CC170" s="80"/>
      <c r="CD170" s="80"/>
      <c r="CE170" s="102"/>
      <c r="CF170" s="102"/>
      <c r="CG170" s="102"/>
      <c r="CH170" s="102"/>
      <c r="CI170" s="102"/>
      <c r="CJ170" s="102"/>
    </row>
    <row r="171" spans="1:88" ht="116.25" customHeight="1" x14ac:dyDescent="0.25">
      <c r="A171" s="109"/>
      <c r="B171" s="110"/>
      <c r="C171" s="118"/>
      <c r="D171" s="114"/>
      <c r="E171" s="110"/>
      <c r="F171" s="95"/>
      <c r="G171" s="95"/>
      <c r="H171" s="91"/>
      <c r="I171" s="110"/>
      <c r="J171" s="95"/>
      <c r="K171" s="91"/>
      <c r="L171" s="110"/>
      <c r="M171" s="110"/>
      <c r="N171" s="110"/>
      <c r="O171" s="110"/>
      <c r="P171" s="110"/>
      <c r="Q171" s="110"/>
      <c r="R171" s="110"/>
      <c r="S171" s="110"/>
      <c r="T171" s="110"/>
      <c r="U171" s="110"/>
      <c r="V171" s="110"/>
      <c r="W171" s="110"/>
      <c r="X171" s="110"/>
      <c r="Y171" s="110"/>
      <c r="Z171" s="110"/>
      <c r="AA171" s="110"/>
      <c r="AB171" s="110"/>
      <c r="AC171" s="110"/>
      <c r="AD171" s="110"/>
      <c r="AE171" s="95"/>
      <c r="AF171" s="110"/>
      <c r="AG171" s="95"/>
      <c r="AH171" s="95" t="str">
        <f>+IF(OR(AF171=1,AF171&lt;=5),"Moderado",IF(OR(AF171=6,AF171&lt;=11),"Mayor","Catastrófico"))</f>
        <v>Moderado</v>
      </c>
      <c r="AI171" s="112"/>
      <c r="AJ171" s="95"/>
      <c r="AK171" s="111"/>
      <c r="AL171" s="111"/>
      <c r="AM171" s="110"/>
      <c r="AN171" s="110"/>
      <c r="AO171" s="29"/>
      <c r="AP171" s="110"/>
      <c r="AQ171" s="29"/>
      <c r="AR171" s="110"/>
      <c r="AS171" s="29"/>
      <c r="AT171" s="110"/>
      <c r="AU171" s="29"/>
      <c r="AV171" s="110"/>
      <c r="AW171" s="29"/>
      <c r="AX171" s="110"/>
      <c r="AY171" s="29"/>
      <c r="AZ171" s="110"/>
      <c r="BA171" s="29"/>
      <c r="BB171" s="107"/>
      <c r="BC171" s="107"/>
      <c r="BD171" s="110"/>
      <c r="BE171" s="107"/>
      <c r="BF171" s="107"/>
      <c r="BG171" s="107"/>
      <c r="BH171" s="99"/>
      <c r="BI171" s="100"/>
      <c r="BJ171" s="101"/>
      <c r="BK171" s="101"/>
      <c r="BL171" s="149"/>
      <c r="BM171" s="100"/>
      <c r="BN171" s="95"/>
      <c r="BO171" s="95"/>
      <c r="BP171" s="80"/>
      <c r="BQ171" s="80"/>
      <c r="BR171" s="80"/>
      <c r="BS171" s="80"/>
      <c r="BT171" s="80"/>
      <c r="BU171" s="80"/>
      <c r="BV171" s="80"/>
      <c r="BW171" s="80"/>
      <c r="BX171" s="80"/>
      <c r="BY171" s="80"/>
      <c r="BZ171" s="80"/>
      <c r="CA171" s="80"/>
      <c r="CB171" s="80"/>
      <c r="CC171" s="80"/>
      <c r="CD171" s="80"/>
      <c r="CE171" s="102"/>
      <c r="CF171" s="102"/>
      <c r="CG171" s="102"/>
      <c r="CH171" s="102"/>
      <c r="CI171" s="102"/>
      <c r="CJ171" s="102"/>
    </row>
    <row r="172" spans="1:88" ht="39" customHeight="1" x14ac:dyDescent="0.25">
      <c r="A172" s="109" t="s">
        <v>309</v>
      </c>
      <c r="B172" s="110" t="s">
        <v>302</v>
      </c>
      <c r="C172" s="118" t="s">
        <v>303</v>
      </c>
      <c r="D172" s="114" t="str">
        <f>'Riesgo Corrupción'!C52</f>
        <v>Posibilidad de afectación económica y reputacional por beneficiar un grupo de interés con una iniciativa ciudadana sin garantizar la igualdad e imparcialidad.</v>
      </c>
      <c r="E172" s="110" t="s">
        <v>8</v>
      </c>
      <c r="F172" s="95" t="s">
        <v>135</v>
      </c>
      <c r="G172" s="95" t="s">
        <v>136</v>
      </c>
      <c r="H172" s="90" t="s">
        <v>310</v>
      </c>
      <c r="I172" s="104" t="s">
        <v>138</v>
      </c>
      <c r="J172" s="95" t="s">
        <v>154</v>
      </c>
      <c r="K172" s="90" t="s">
        <v>311</v>
      </c>
      <c r="L172" s="110" t="s">
        <v>142</v>
      </c>
      <c r="M172" s="110" t="s">
        <v>141</v>
      </c>
      <c r="N172" s="110" t="s">
        <v>141</v>
      </c>
      <c r="O172" s="110" t="s">
        <v>141</v>
      </c>
      <c r="P172" s="110" t="s">
        <v>141</v>
      </c>
      <c r="Q172" s="110" t="s">
        <v>141</v>
      </c>
      <c r="R172" s="110" t="s">
        <v>142</v>
      </c>
      <c r="S172" s="110" t="s">
        <v>141</v>
      </c>
      <c r="T172" s="110" t="s">
        <v>142</v>
      </c>
      <c r="U172" s="110" t="s">
        <v>141</v>
      </c>
      <c r="V172" s="110" t="s">
        <v>141</v>
      </c>
      <c r="W172" s="110" t="s">
        <v>141</v>
      </c>
      <c r="X172" s="110" t="s">
        <v>142</v>
      </c>
      <c r="Y172" s="110" t="s">
        <v>142</v>
      </c>
      <c r="Z172" s="110" t="s">
        <v>141</v>
      </c>
      <c r="AA172" s="110" t="s">
        <v>142</v>
      </c>
      <c r="AB172" s="110" t="s">
        <v>142</v>
      </c>
      <c r="AC172" s="110" t="s">
        <v>142</v>
      </c>
      <c r="AD172" s="110" t="s">
        <v>142</v>
      </c>
      <c r="AE172" s="95">
        <f>COUNTIF(L172:AD177, "SI")</f>
        <v>10</v>
      </c>
      <c r="AF172" s="110" t="s">
        <v>163</v>
      </c>
      <c r="AG172" s="95">
        <f>+VLOOKUP(AF172,[6]Listados!$K$8:$L$12,2,0)</f>
        <v>3</v>
      </c>
      <c r="AH172" s="95" t="str">
        <f>+IF(OR(AE172=1,AE172&lt;=5),"Moderado",IF(OR(AE172=6,AE172&lt;=11),"Mayor","Catastrófico"))</f>
        <v>Mayor</v>
      </c>
      <c r="AI172" s="112"/>
      <c r="AJ172" s="95" t="str">
        <f>IF(AND(AF172&lt;&gt;"",AH172&lt;&gt;""),VLOOKUP(AF172&amp;AH172,Listados!$M$3:$N$27,2,FALSE),"")</f>
        <v>Extremo</v>
      </c>
      <c r="AK172" s="90" t="s">
        <v>312</v>
      </c>
      <c r="AL172" s="90" t="s">
        <v>311</v>
      </c>
      <c r="AM172" s="104" t="s">
        <v>144</v>
      </c>
      <c r="AN172" s="104" t="s">
        <v>141</v>
      </c>
      <c r="AO172" s="29">
        <f>+IF(AN172="si",15,"")</f>
        <v>15</v>
      </c>
      <c r="AP172" s="104" t="s">
        <v>141</v>
      </c>
      <c r="AQ172" s="29">
        <f>+IF(AP172="si",15,"")</f>
        <v>15</v>
      </c>
      <c r="AR172" s="104" t="s">
        <v>141</v>
      </c>
      <c r="AS172" s="29">
        <f>+IF(AR172="si",15,"")</f>
        <v>15</v>
      </c>
      <c r="AT172" s="104" t="s">
        <v>145</v>
      </c>
      <c r="AU172" s="29">
        <f>+IF(AT172="Prevenir",15,IF(AT172="Detectar",10,""))</f>
        <v>15</v>
      </c>
      <c r="AV172" s="104" t="s">
        <v>141</v>
      </c>
      <c r="AW172" s="29">
        <f>+IF(AV172="si",15,"")</f>
        <v>15</v>
      </c>
      <c r="AX172" s="104" t="s">
        <v>141</v>
      </c>
      <c r="AY172" s="29">
        <f>+IF(AX172="si",15,"")</f>
        <v>15</v>
      </c>
      <c r="AZ172" s="104" t="s">
        <v>146</v>
      </c>
      <c r="BA172" s="29">
        <f>+IF(AZ172="Completa",10,IF(AZ172="Incompleta",5,""))</f>
        <v>10</v>
      </c>
      <c r="BB172" s="96">
        <f>IF((SUM(AO172,AQ172,AS172,AU172,AW172,AY172,BA172)=0),"",(SUM(AO172,AQ172,AS172,AU172,AW172,AY172,BA172)))</f>
        <v>100</v>
      </c>
      <c r="BC172" s="96" t="str">
        <f>IF(BB172&lt;=85,"Débil",IF(BB172&lt;=95,"Moderado",IF(BB172=100,"Fuerte","")))</f>
        <v>Fuerte</v>
      </c>
      <c r="BD172" s="104" t="s">
        <v>147</v>
      </c>
      <c r="BE172" s="96" t="str">
        <f t="shared" ref="BE172" si="47">+IF(BD172="siempre","Fuerte",IF(BD172="Algunas veces","Moderado","Débil"))</f>
        <v>Fuerte</v>
      </c>
      <c r="BF172" s="96" t="str">
        <f>IF(AND(BC172="Fuerte",BE172="Fuerte"),"Fuerte",IF(AND(BC172="Fuerte",BE172="Moderado"),"Moderado",IF(AND(BC172="Moderado",BE172="Fuerte"),"Moderado",IF(AND(BC172="Moderado",BE172="Moderado"),"Moderado","Débil"))))</f>
        <v>Fuerte</v>
      </c>
      <c r="BG172" s="96">
        <f t="shared" ref="BG172" si="48">IF(ISBLANK(BF172),"",IF(BF172="Débil", 0, IF(BF172="Moderado",50,100)))</f>
        <v>100</v>
      </c>
      <c r="BH172" s="99">
        <f>AVERAGE(BG172:BG177)</f>
        <v>100</v>
      </c>
      <c r="BI172" s="100" t="str">
        <f>IF(BH172&lt;=50, "Débil", IF(BH172&lt;=99,"Moderado","Fuerte"))</f>
        <v>Fuerte</v>
      </c>
      <c r="BJ172" s="101">
        <f>+IF(BI172="Fuerte",2,IF(BI172="Moderado",1,0))</f>
        <v>2</v>
      </c>
      <c r="BK172" s="101">
        <f>+AG172-BJ172</f>
        <v>1</v>
      </c>
      <c r="BL172" s="100" t="str">
        <f>+VLOOKUP(BK172,Listados!$J$18:$K$24,2,TRUE)</f>
        <v>Rara Vez</v>
      </c>
      <c r="BM172" s="100" t="str">
        <f>IF(ISBLANK(AH172),"",AH172)</f>
        <v>Mayor</v>
      </c>
      <c r="BN172" s="95" t="str">
        <f>IF(AND(BL172&lt;&gt;"",BM172&lt;&gt;""),VLOOKUP(BL172&amp;BM172,Listados!$M$3:$N$27,2,FALSE),"")</f>
        <v>Alto</v>
      </c>
      <c r="BO172" s="95" t="str">
        <f>+VLOOKUP(BN172,Listados!$P$3:$Q$6,2,FALSE)</f>
        <v>Reducir el riesgo</v>
      </c>
      <c r="BP172" s="80"/>
      <c r="BQ172" s="80"/>
      <c r="BR172" s="80"/>
      <c r="BS172" s="80"/>
      <c r="BT172" s="80"/>
      <c r="BU172" s="80"/>
      <c r="BV172" s="80"/>
      <c r="BW172" s="80"/>
      <c r="BX172" s="80"/>
      <c r="BY172" s="80"/>
      <c r="BZ172" s="80"/>
      <c r="CA172" s="80"/>
      <c r="CB172" s="80"/>
      <c r="CC172" s="80"/>
      <c r="CD172" s="80"/>
      <c r="CE172" s="102" t="s">
        <v>8</v>
      </c>
      <c r="CF172" s="102" t="s">
        <v>8</v>
      </c>
      <c r="CG172" s="102" t="s">
        <v>8</v>
      </c>
      <c r="CH172" s="102" t="s">
        <v>8</v>
      </c>
      <c r="CI172" s="102" t="s">
        <v>8</v>
      </c>
      <c r="CJ172" s="102" t="s">
        <v>8</v>
      </c>
    </row>
    <row r="173" spans="1:88" ht="35.25" customHeight="1" x14ac:dyDescent="0.25">
      <c r="A173" s="109"/>
      <c r="B173" s="110"/>
      <c r="C173" s="118"/>
      <c r="D173" s="114"/>
      <c r="E173" s="110"/>
      <c r="F173" s="95"/>
      <c r="G173" s="95"/>
      <c r="H173" s="92"/>
      <c r="I173" s="105"/>
      <c r="J173" s="95"/>
      <c r="K173" s="92"/>
      <c r="L173" s="110"/>
      <c r="M173" s="110"/>
      <c r="N173" s="110"/>
      <c r="O173" s="110"/>
      <c r="P173" s="110"/>
      <c r="Q173" s="110"/>
      <c r="R173" s="110"/>
      <c r="S173" s="110"/>
      <c r="T173" s="110"/>
      <c r="U173" s="110"/>
      <c r="V173" s="110"/>
      <c r="W173" s="110"/>
      <c r="X173" s="110"/>
      <c r="Y173" s="110"/>
      <c r="Z173" s="110"/>
      <c r="AA173" s="110"/>
      <c r="AB173" s="110"/>
      <c r="AC173" s="110"/>
      <c r="AD173" s="110"/>
      <c r="AE173" s="95"/>
      <c r="AF173" s="110"/>
      <c r="AG173" s="95"/>
      <c r="AH173" s="95" t="str">
        <f>+IF(OR(AF173=1,AF173&lt;=5),"Moderado",IF(OR(AF173=6,AF173&lt;=11),"Mayor","Catastrófico"))</f>
        <v>Moderado</v>
      </c>
      <c r="AI173" s="112"/>
      <c r="AJ173" s="95"/>
      <c r="AK173" s="92"/>
      <c r="AL173" s="92"/>
      <c r="AM173" s="105"/>
      <c r="AN173" s="105"/>
      <c r="AO173" s="29"/>
      <c r="AP173" s="105"/>
      <c r="AQ173" s="29"/>
      <c r="AR173" s="105"/>
      <c r="AS173" s="29"/>
      <c r="AT173" s="105"/>
      <c r="AU173" s="29"/>
      <c r="AV173" s="105"/>
      <c r="AW173" s="29"/>
      <c r="AX173" s="105"/>
      <c r="AY173" s="29"/>
      <c r="AZ173" s="105"/>
      <c r="BA173" s="29"/>
      <c r="BB173" s="97"/>
      <c r="BC173" s="97"/>
      <c r="BD173" s="105"/>
      <c r="BE173" s="97"/>
      <c r="BF173" s="97"/>
      <c r="BG173" s="97"/>
      <c r="BH173" s="99"/>
      <c r="BI173" s="100"/>
      <c r="BJ173" s="101"/>
      <c r="BK173" s="101"/>
      <c r="BL173" s="100"/>
      <c r="BM173" s="100"/>
      <c r="BN173" s="95"/>
      <c r="BO173" s="95"/>
      <c r="BP173" s="80"/>
      <c r="BQ173" s="80"/>
      <c r="BR173" s="80"/>
      <c r="BS173" s="80"/>
      <c r="BT173" s="80"/>
      <c r="BU173" s="80"/>
      <c r="BV173" s="80"/>
      <c r="BW173" s="80"/>
      <c r="BX173" s="80"/>
      <c r="BY173" s="80"/>
      <c r="BZ173" s="80"/>
      <c r="CA173" s="80"/>
      <c r="CB173" s="80"/>
      <c r="CC173" s="80"/>
      <c r="CD173" s="80"/>
      <c r="CE173" s="102"/>
      <c r="CF173" s="102"/>
      <c r="CG173" s="102"/>
      <c r="CH173" s="102"/>
      <c r="CI173" s="102"/>
      <c r="CJ173" s="102"/>
    </row>
    <row r="174" spans="1:88" ht="30.75" customHeight="1" x14ac:dyDescent="0.25">
      <c r="A174" s="109"/>
      <c r="B174" s="110"/>
      <c r="C174" s="118"/>
      <c r="D174" s="114"/>
      <c r="E174" s="110"/>
      <c r="F174" s="95"/>
      <c r="G174" s="95"/>
      <c r="H174" s="92"/>
      <c r="I174" s="105"/>
      <c r="J174" s="95"/>
      <c r="K174" s="92"/>
      <c r="L174" s="110"/>
      <c r="M174" s="110"/>
      <c r="N174" s="110"/>
      <c r="O174" s="110"/>
      <c r="P174" s="110"/>
      <c r="Q174" s="110"/>
      <c r="R174" s="110"/>
      <c r="S174" s="110"/>
      <c r="T174" s="110"/>
      <c r="U174" s="110"/>
      <c r="V174" s="110"/>
      <c r="W174" s="110"/>
      <c r="X174" s="110"/>
      <c r="Y174" s="110"/>
      <c r="Z174" s="110"/>
      <c r="AA174" s="110"/>
      <c r="AB174" s="110"/>
      <c r="AC174" s="110"/>
      <c r="AD174" s="110"/>
      <c r="AE174" s="95"/>
      <c r="AF174" s="110"/>
      <c r="AG174" s="95"/>
      <c r="AH174" s="95" t="str">
        <f>+IF(OR(AF174=1,AF174&lt;=5),"Moderado",IF(OR(AF174=6,AF174&lt;=11),"Mayor","Catastrófico"))</f>
        <v>Moderado</v>
      </c>
      <c r="AI174" s="112"/>
      <c r="AJ174" s="95"/>
      <c r="AK174" s="92"/>
      <c r="AL174" s="92"/>
      <c r="AM174" s="105"/>
      <c r="AN174" s="105"/>
      <c r="AO174" s="29"/>
      <c r="AP174" s="105"/>
      <c r="AQ174" s="29"/>
      <c r="AR174" s="105"/>
      <c r="AS174" s="29"/>
      <c r="AT174" s="105"/>
      <c r="AU174" s="29"/>
      <c r="AV174" s="105"/>
      <c r="AW174" s="29"/>
      <c r="AX174" s="105"/>
      <c r="AY174" s="29"/>
      <c r="AZ174" s="105"/>
      <c r="BA174" s="29"/>
      <c r="BB174" s="97"/>
      <c r="BC174" s="97"/>
      <c r="BD174" s="105"/>
      <c r="BE174" s="97"/>
      <c r="BF174" s="97"/>
      <c r="BG174" s="97"/>
      <c r="BH174" s="99"/>
      <c r="BI174" s="100"/>
      <c r="BJ174" s="101"/>
      <c r="BK174" s="101"/>
      <c r="BL174" s="100"/>
      <c r="BM174" s="100"/>
      <c r="BN174" s="95"/>
      <c r="BO174" s="95"/>
      <c r="BP174" s="80"/>
      <c r="BQ174" s="80"/>
      <c r="BR174" s="80"/>
      <c r="BS174" s="80"/>
      <c r="BT174" s="80"/>
      <c r="BU174" s="80"/>
      <c r="BV174" s="80"/>
      <c r="BW174" s="80"/>
      <c r="BX174" s="80"/>
      <c r="BY174" s="80"/>
      <c r="BZ174" s="80"/>
      <c r="CA174" s="80"/>
      <c r="CB174" s="80"/>
      <c r="CC174" s="80"/>
      <c r="CD174" s="80"/>
      <c r="CE174" s="102"/>
      <c r="CF174" s="102"/>
      <c r="CG174" s="102"/>
      <c r="CH174" s="102"/>
      <c r="CI174" s="102"/>
      <c r="CJ174" s="102"/>
    </row>
    <row r="175" spans="1:88" ht="27" customHeight="1" x14ac:dyDescent="0.25">
      <c r="A175" s="109"/>
      <c r="B175" s="110"/>
      <c r="C175" s="118"/>
      <c r="D175" s="114"/>
      <c r="E175" s="110"/>
      <c r="F175" s="95"/>
      <c r="G175" s="95"/>
      <c r="H175" s="91"/>
      <c r="I175" s="106"/>
      <c r="J175" s="95"/>
      <c r="K175" s="92"/>
      <c r="L175" s="110"/>
      <c r="M175" s="110"/>
      <c r="N175" s="110"/>
      <c r="O175" s="110"/>
      <c r="P175" s="110"/>
      <c r="Q175" s="110"/>
      <c r="R175" s="110"/>
      <c r="S175" s="110"/>
      <c r="T175" s="110"/>
      <c r="U175" s="110"/>
      <c r="V175" s="110"/>
      <c r="W175" s="110"/>
      <c r="X175" s="110"/>
      <c r="Y175" s="110"/>
      <c r="Z175" s="110"/>
      <c r="AA175" s="110"/>
      <c r="AB175" s="110"/>
      <c r="AC175" s="110"/>
      <c r="AD175" s="110"/>
      <c r="AE175" s="95"/>
      <c r="AF175" s="110"/>
      <c r="AG175" s="95"/>
      <c r="AH175" s="95" t="str">
        <f>+IF(OR(AF175=1,AF175&lt;=5),"Moderado",IF(OR(AF175=6,AF175&lt;=11),"Mayor","Catastrófico"))</f>
        <v>Moderado</v>
      </c>
      <c r="AI175" s="112"/>
      <c r="AJ175" s="95"/>
      <c r="AK175" s="92"/>
      <c r="AL175" s="92"/>
      <c r="AM175" s="105"/>
      <c r="AN175" s="105"/>
      <c r="AO175" s="29"/>
      <c r="AP175" s="105"/>
      <c r="AQ175" s="29"/>
      <c r="AR175" s="105"/>
      <c r="AS175" s="29"/>
      <c r="AT175" s="105"/>
      <c r="AU175" s="29"/>
      <c r="AV175" s="105"/>
      <c r="AW175" s="29"/>
      <c r="AX175" s="105"/>
      <c r="AY175" s="29"/>
      <c r="AZ175" s="105"/>
      <c r="BA175" s="29"/>
      <c r="BB175" s="97"/>
      <c r="BC175" s="97"/>
      <c r="BD175" s="105"/>
      <c r="BE175" s="97"/>
      <c r="BF175" s="97"/>
      <c r="BG175" s="97"/>
      <c r="BH175" s="99"/>
      <c r="BI175" s="100"/>
      <c r="BJ175" s="101"/>
      <c r="BK175" s="101"/>
      <c r="BL175" s="100"/>
      <c r="BM175" s="100"/>
      <c r="BN175" s="95"/>
      <c r="BO175" s="95"/>
      <c r="BP175" s="80"/>
      <c r="BQ175" s="80"/>
      <c r="BR175" s="80"/>
      <c r="BS175" s="80"/>
      <c r="BT175" s="80"/>
      <c r="BU175" s="80"/>
      <c r="BV175" s="80"/>
      <c r="BW175" s="80"/>
      <c r="BX175" s="80"/>
      <c r="BY175" s="80"/>
      <c r="BZ175" s="80"/>
      <c r="CA175" s="80"/>
      <c r="CB175" s="80"/>
      <c r="CC175" s="80"/>
      <c r="CD175" s="80"/>
      <c r="CE175" s="102"/>
      <c r="CF175" s="102"/>
      <c r="CG175" s="102"/>
      <c r="CH175" s="102"/>
      <c r="CI175" s="102"/>
      <c r="CJ175" s="102"/>
    </row>
    <row r="176" spans="1:88" ht="29.25" customHeight="1" x14ac:dyDescent="0.25">
      <c r="A176" s="109"/>
      <c r="B176" s="110"/>
      <c r="C176" s="118"/>
      <c r="D176" s="114"/>
      <c r="E176" s="110"/>
      <c r="F176" s="95"/>
      <c r="G176" s="95"/>
      <c r="H176" s="90" t="s">
        <v>313</v>
      </c>
      <c r="I176" s="110" t="s">
        <v>138</v>
      </c>
      <c r="J176" s="95"/>
      <c r="K176" s="92"/>
      <c r="L176" s="110"/>
      <c r="M176" s="110"/>
      <c r="N176" s="110"/>
      <c r="O176" s="110"/>
      <c r="P176" s="110"/>
      <c r="Q176" s="110"/>
      <c r="R176" s="110"/>
      <c r="S176" s="110"/>
      <c r="T176" s="110"/>
      <c r="U176" s="110"/>
      <c r="V176" s="110"/>
      <c r="W176" s="110"/>
      <c r="X176" s="110"/>
      <c r="Y176" s="110"/>
      <c r="Z176" s="110"/>
      <c r="AA176" s="110"/>
      <c r="AB176" s="110"/>
      <c r="AC176" s="110"/>
      <c r="AD176" s="110"/>
      <c r="AE176" s="95"/>
      <c r="AF176" s="110"/>
      <c r="AG176" s="95"/>
      <c r="AH176" s="95" t="str">
        <f>+IF(OR(AF176=1,AF176&lt;=5),"Moderado",IF(OR(AF176=6,AF176&lt;=11),"Mayor","Catastrófico"))</f>
        <v>Moderado</v>
      </c>
      <c r="AI176" s="112"/>
      <c r="AJ176" s="95"/>
      <c r="AK176" s="92"/>
      <c r="AL176" s="92"/>
      <c r="AM176" s="105"/>
      <c r="AN176" s="105"/>
      <c r="AO176" s="29"/>
      <c r="AP176" s="105"/>
      <c r="AQ176" s="29"/>
      <c r="AR176" s="105"/>
      <c r="AS176" s="29"/>
      <c r="AT176" s="105"/>
      <c r="AU176" s="29"/>
      <c r="AV176" s="105"/>
      <c r="AW176" s="29"/>
      <c r="AX176" s="105"/>
      <c r="AY176" s="29"/>
      <c r="AZ176" s="105"/>
      <c r="BA176" s="29"/>
      <c r="BB176" s="97"/>
      <c r="BC176" s="97"/>
      <c r="BD176" s="105"/>
      <c r="BE176" s="97"/>
      <c r="BF176" s="97"/>
      <c r="BG176" s="97"/>
      <c r="BH176" s="99"/>
      <c r="BI176" s="100"/>
      <c r="BJ176" s="101"/>
      <c r="BK176" s="101"/>
      <c r="BL176" s="100"/>
      <c r="BM176" s="100"/>
      <c r="BN176" s="95"/>
      <c r="BO176" s="95"/>
      <c r="BP176" s="80"/>
      <c r="BQ176" s="80"/>
      <c r="BR176" s="80"/>
      <c r="BS176" s="80"/>
      <c r="BT176" s="80"/>
      <c r="BU176" s="80"/>
      <c r="BV176" s="80"/>
      <c r="BW176" s="80"/>
      <c r="BX176" s="80"/>
      <c r="BY176" s="80"/>
      <c r="BZ176" s="80"/>
      <c r="CA176" s="80"/>
      <c r="CB176" s="80"/>
      <c r="CC176" s="80"/>
      <c r="CD176" s="80"/>
      <c r="CE176" s="102"/>
      <c r="CF176" s="102"/>
      <c r="CG176" s="102"/>
      <c r="CH176" s="102"/>
      <c r="CI176" s="102"/>
      <c r="CJ176" s="102"/>
    </row>
    <row r="177" spans="1:88" ht="22.5" customHeight="1" x14ac:dyDescent="0.25">
      <c r="A177" s="109"/>
      <c r="B177" s="110"/>
      <c r="C177" s="118"/>
      <c r="D177" s="114"/>
      <c r="E177" s="110"/>
      <c r="F177" s="95"/>
      <c r="G177" s="95"/>
      <c r="H177" s="91"/>
      <c r="I177" s="110"/>
      <c r="J177" s="95"/>
      <c r="K177" s="91"/>
      <c r="L177" s="110"/>
      <c r="M177" s="110"/>
      <c r="N177" s="110"/>
      <c r="O177" s="110"/>
      <c r="P177" s="110"/>
      <c r="Q177" s="110"/>
      <c r="R177" s="110"/>
      <c r="S177" s="110"/>
      <c r="T177" s="110"/>
      <c r="U177" s="110"/>
      <c r="V177" s="110"/>
      <c r="W177" s="110"/>
      <c r="X177" s="110"/>
      <c r="Y177" s="110"/>
      <c r="Z177" s="110"/>
      <c r="AA177" s="110"/>
      <c r="AB177" s="110"/>
      <c r="AC177" s="110"/>
      <c r="AD177" s="110"/>
      <c r="AE177" s="95"/>
      <c r="AF177" s="110"/>
      <c r="AG177" s="95"/>
      <c r="AH177" s="95" t="str">
        <f>+IF(OR(AF177=1,AF177&lt;=5),"Moderado",IF(OR(AF177=6,AF177&lt;=11),"Mayor","Catastrófico"))</f>
        <v>Moderado</v>
      </c>
      <c r="AI177" s="112"/>
      <c r="AJ177" s="95"/>
      <c r="AK177" s="91"/>
      <c r="AL177" s="91"/>
      <c r="AM177" s="106"/>
      <c r="AN177" s="106"/>
      <c r="AO177" s="29"/>
      <c r="AP177" s="106"/>
      <c r="AQ177" s="29"/>
      <c r="AR177" s="106"/>
      <c r="AS177" s="29"/>
      <c r="AT177" s="106"/>
      <c r="AU177" s="29"/>
      <c r="AV177" s="106"/>
      <c r="AW177" s="29"/>
      <c r="AX177" s="106"/>
      <c r="AY177" s="29"/>
      <c r="AZ177" s="106"/>
      <c r="BA177" s="29"/>
      <c r="BB177" s="98"/>
      <c r="BC177" s="98"/>
      <c r="BD177" s="106"/>
      <c r="BE177" s="98"/>
      <c r="BF177" s="98"/>
      <c r="BG177" s="98"/>
      <c r="BH177" s="99"/>
      <c r="BI177" s="100"/>
      <c r="BJ177" s="101"/>
      <c r="BK177" s="101"/>
      <c r="BL177" s="100"/>
      <c r="BM177" s="100"/>
      <c r="BN177" s="95"/>
      <c r="BO177" s="95"/>
      <c r="BP177" s="80"/>
      <c r="BQ177" s="80"/>
      <c r="BR177" s="80"/>
      <c r="BS177" s="80"/>
      <c r="BT177" s="80"/>
      <c r="BU177" s="80"/>
      <c r="BV177" s="80"/>
      <c r="BW177" s="80"/>
      <c r="BX177" s="80"/>
      <c r="BY177" s="80"/>
      <c r="BZ177" s="80"/>
      <c r="CA177" s="80"/>
      <c r="CB177" s="80"/>
      <c r="CC177" s="80"/>
      <c r="CD177" s="80"/>
      <c r="CE177" s="102"/>
      <c r="CF177" s="102"/>
      <c r="CG177" s="102"/>
      <c r="CH177" s="102"/>
      <c r="CI177" s="102"/>
      <c r="CJ177" s="102"/>
    </row>
    <row r="178" spans="1:88" ht="39" customHeight="1" x14ac:dyDescent="0.25">
      <c r="A178" s="109" t="s">
        <v>314</v>
      </c>
      <c r="B178" s="110" t="s">
        <v>315</v>
      </c>
      <c r="C178" s="118" t="s">
        <v>316</v>
      </c>
      <c r="D178" s="118" t="str">
        <f>'Riesgo Corrupción'!C53</f>
        <v>Posibilidad de afectación reputacional por la manipulación de información de reportes de seguimiento de avances de cumplimiento de metas e indicadores de la Planeación Estratégica Sectorial en beneficio particular</v>
      </c>
      <c r="E178" s="110" t="s">
        <v>8</v>
      </c>
      <c r="F178" s="95" t="s">
        <v>135</v>
      </c>
      <c r="G178" s="95" t="s">
        <v>136</v>
      </c>
      <c r="H178" s="90" t="s">
        <v>317</v>
      </c>
      <c r="I178" s="104" t="s">
        <v>176</v>
      </c>
      <c r="J178" s="95" t="s">
        <v>154</v>
      </c>
      <c r="K178" s="114" t="s">
        <v>318</v>
      </c>
      <c r="L178" s="110" t="s">
        <v>141</v>
      </c>
      <c r="M178" s="110" t="s">
        <v>141</v>
      </c>
      <c r="N178" s="110" t="s">
        <v>142</v>
      </c>
      <c r="O178" s="110" t="s">
        <v>142</v>
      </c>
      <c r="P178" s="110" t="s">
        <v>141</v>
      </c>
      <c r="Q178" s="110" t="s">
        <v>142</v>
      </c>
      <c r="R178" s="110" t="s">
        <v>142</v>
      </c>
      <c r="S178" s="110" t="s">
        <v>142</v>
      </c>
      <c r="T178" s="110" t="s">
        <v>141</v>
      </c>
      <c r="U178" s="110" t="s">
        <v>141</v>
      </c>
      <c r="V178" s="110" t="s">
        <v>141</v>
      </c>
      <c r="W178" s="110" t="s">
        <v>141</v>
      </c>
      <c r="X178" s="110" t="s">
        <v>142</v>
      </c>
      <c r="Y178" s="110" t="s">
        <v>142</v>
      </c>
      <c r="Z178" s="110" t="s">
        <v>141</v>
      </c>
      <c r="AA178" s="110" t="s">
        <v>142</v>
      </c>
      <c r="AB178" s="110" t="s">
        <v>142</v>
      </c>
      <c r="AC178" s="110" t="s">
        <v>142</v>
      </c>
      <c r="AD178" s="110" t="s">
        <v>142</v>
      </c>
      <c r="AE178" s="95">
        <f>COUNTIF(L178:AD183, "SI")</f>
        <v>8</v>
      </c>
      <c r="AF178" s="110" t="s">
        <v>143</v>
      </c>
      <c r="AG178" s="103"/>
      <c r="AH178" s="103" t="str">
        <f>+IF(OR(AE178=1,AE178&lt;=5),"Moderado",IF(OR(AE178=6,AE178&lt;=11),"Mayor","Catastrófico"))</f>
        <v>Mayor</v>
      </c>
      <c r="AI178" s="112"/>
      <c r="AJ178" s="95" t="str">
        <f>IF(AND(AF178&lt;&gt;"",AH178&lt;&gt;""),VLOOKUP(AF178&amp;AH178,Listados!$M$3:$N$27,2,FALSE),"")</f>
        <v>Alto</v>
      </c>
      <c r="AK178" s="93" t="str">
        <f>'Descripción del Control '!B28</f>
        <v>El profesional designado por el jefe de la Oficina Asesora de Planeación recibe trimestralmente el reporte del Plan Estratégico Sectorial por parte de los responsables de cada meta/entidad, y verifica la coherencia metodológica del reporte, realizando la verificación del seguimiento de acuerdo con lo establecido en el Procedimiento PLE-PGS-P002 Formulación, aprobación y seguimiento del Plan Estratégico Sectorial. En caso de que se presente una inconsistencia en el reporte se notificará a través de comunicación oficial al responsable del reporte de la meta para que se subsane.
Como evidencia queda el registro de las comunicaciones oficiales y el reporte final publicado en la página web.</v>
      </c>
      <c r="AL178" s="115" t="str">
        <f>H178</f>
        <v>Reportes de seguimiento de cumplimiento de las metas e indicadores del Plan Estratégico Sectorial que carecen de un detalle suficiente para soportar la gestión del sector y/o sus evidencias resultan incoherentes con los reportes suministrados.</v>
      </c>
      <c r="AM178" s="110" t="s">
        <v>144</v>
      </c>
      <c r="AN178" s="110" t="s">
        <v>141</v>
      </c>
      <c r="AO178" s="29">
        <f>+IF(AN178="si",15,"")</f>
        <v>15</v>
      </c>
      <c r="AP178" s="104" t="s">
        <v>141</v>
      </c>
      <c r="AQ178" s="29">
        <f>+IF(AP178="si",15,"")</f>
        <v>15</v>
      </c>
      <c r="AR178" s="110" t="s">
        <v>141</v>
      </c>
      <c r="AS178" s="29">
        <f>+IF(AR178="si",15,"")</f>
        <v>15</v>
      </c>
      <c r="AT178" s="110" t="s">
        <v>145</v>
      </c>
      <c r="AU178" s="29">
        <f>+IF(AT178="Prevenir",15,IF(AT178="Detectar",10,""))</f>
        <v>15</v>
      </c>
      <c r="AV178" s="104" t="s">
        <v>141</v>
      </c>
      <c r="AW178" s="29">
        <f>+IF(AV178="si",15,"")</f>
        <v>15</v>
      </c>
      <c r="AX178" s="104" t="s">
        <v>141</v>
      </c>
      <c r="AY178" s="29">
        <f>+IF(AX178="si",15,"")</f>
        <v>15</v>
      </c>
      <c r="AZ178" s="104" t="s">
        <v>146</v>
      </c>
      <c r="BA178" s="29">
        <f>+IF(AZ178="Completa",10,IF(AZ178="Incompleta",5,""))</f>
        <v>10</v>
      </c>
      <c r="BB178" s="96">
        <f>IF((SUM(AO178,AQ178,AS178,AU178,AW178,AY178,BA178)=0),"",(SUM(AO178,AQ178,AS178,AU178,AW178,AY178,BA178)))</f>
        <v>100</v>
      </c>
      <c r="BC178" s="96" t="str">
        <f>IF(BB178&lt;=85,"Débil",IF(BB178&lt;=95,"Moderado",IF(BB178=100,"Fuerte","")))</f>
        <v>Fuerte</v>
      </c>
      <c r="BD178" s="104" t="s">
        <v>147</v>
      </c>
      <c r="BE178" s="96" t="str">
        <f t="shared" ref="BE178" si="49">+IF(BD178="siempre","Fuerte",IF(BD178="Algunas veces","Moderado","Débil"))</f>
        <v>Fuerte</v>
      </c>
      <c r="BF178" s="96" t="str">
        <f>IF(AND(BC178="Fuerte",BE178="Fuerte"),"Fuerte",IF(AND(BC178="Fuerte",BE178="Moderado"),"Moderado",IF(AND(BC178="Moderado",BE178="Fuerte"),"Moderado",IF(AND(BC178="Moderado",BE178="Moderado"),"Moderado","Débil"))))</f>
        <v>Fuerte</v>
      </c>
      <c r="BG178" s="96">
        <f t="shared" ref="BG178" si="50">IF(ISBLANK(BF178),"",IF(BF178="Débil", 0, IF(BF178="Moderado",50,100)))</f>
        <v>100</v>
      </c>
      <c r="BH178" s="99">
        <f>AVERAGE(BG178:BG183)</f>
        <v>100</v>
      </c>
      <c r="BI178" s="100" t="str">
        <f>IF(BH178&lt;=50, "Débil", IF(BH178&lt;=99,"Moderado","Fuerte"))</f>
        <v>Fuerte</v>
      </c>
      <c r="BJ178" s="101">
        <f>+IF(BI178="Fuerte",2,IF(BI178="Moderado",1,0))</f>
        <v>2</v>
      </c>
      <c r="BK178" s="101"/>
      <c r="BL178" s="100" t="str">
        <f>+VLOOKUP(BK178,Listados!$J$18:$K$24,2,TRUE)</f>
        <v>Rara Vez</v>
      </c>
      <c r="BM178" s="100" t="str">
        <f>IF(ISBLANK(AH178),"",AH178)</f>
        <v>Mayor</v>
      </c>
      <c r="BN178" s="95" t="str">
        <f>IF(AND(BL178&lt;&gt;"",BM178&lt;&gt;""),VLOOKUP(BL178&amp;BM178,Listados!$M$3:$N$27,2,FALSE),"")</f>
        <v>Alto</v>
      </c>
      <c r="BO178" s="95" t="str">
        <f>+VLOOKUP(BN178,Listados!$P$3:$Q$6,2,FALSE)</f>
        <v>Reducir el riesgo</v>
      </c>
      <c r="BP178" s="80"/>
      <c r="BQ178" s="80"/>
      <c r="BR178" s="80"/>
      <c r="BS178" s="80"/>
      <c r="BT178" s="80"/>
      <c r="BU178" s="80"/>
      <c r="BV178" s="80"/>
      <c r="BW178" s="80"/>
      <c r="BX178" s="80"/>
      <c r="BY178" s="80"/>
      <c r="BZ178" s="80"/>
      <c r="CA178" s="80"/>
      <c r="CB178" s="80"/>
      <c r="CC178" s="80"/>
      <c r="CD178" s="80"/>
      <c r="CE178" s="102" t="s">
        <v>8</v>
      </c>
      <c r="CF178" s="102" t="s">
        <v>8</v>
      </c>
      <c r="CG178" s="102" t="s">
        <v>8</v>
      </c>
      <c r="CH178" s="102" t="s">
        <v>8</v>
      </c>
      <c r="CI178" s="102" t="s">
        <v>8</v>
      </c>
      <c r="CJ178" s="102" t="s">
        <v>8</v>
      </c>
    </row>
    <row r="179" spans="1:88" ht="35.25" customHeight="1" x14ac:dyDescent="0.25">
      <c r="A179" s="109"/>
      <c r="B179" s="110"/>
      <c r="C179" s="118"/>
      <c r="D179" s="118"/>
      <c r="E179" s="110"/>
      <c r="F179" s="95"/>
      <c r="G179" s="95"/>
      <c r="H179" s="92"/>
      <c r="I179" s="105"/>
      <c r="J179" s="95"/>
      <c r="K179" s="114"/>
      <c r="L179" s="110"/>
      <c r="M179" s="110"/>
      <c r="N179" s="110"/>
      <c r="O179" s="110"/>
      <c r="P179" s="110"/>
      <c r="Q179" s="110"/>
      <c r="R179" s="110"/>
      <c r="S179" s="110"/>
      <c r="T179" s="110"/>
      <c r="U179" s="110"/>
      <c r="V179" s="110"/>
      <c r="W179" s="110"/>
      <c r="X179" s="110"/>
      <c r="Y179" s="110"/>
      <c r="Z179" s="110"/>
      <c r="AA179" s="110"/>
      <c r="AB179" s="110"/>
      <c r="AC179" s="110"/>
      <c r="AD179" s="110"/>
      <c r="AE179" s="95"/>
      <c r="AF179" s="110"/>
      <c r="AG179" s="103"/>
      <c r="AH179" s="103" t="str">
        <f>+IF(OR(AF179=1,AF179&lt;=5),"Moderado",IF(OR(AF179=6,AF179&lt;=11),"Mayor","Catastrófico"))</f>
        <v>Moderado</v>
      </c>
      <c r="AI179" s="112"/>
      <c r="AJ179" s="95"/>
      <c r="AK179" s="93"/>
      <c r="AL179" s="116"/>
      <c r="AM179" s="110"/>
      <c r="AN179" s="110"/>
      <c r="AO179" s="29"/>
      <c r="AP179" s="105"/>
      <c r="AQ179" s="29"/>
      <c r="AR179" s="110"/>
      <c r="AS179" s="29"/>
      <c r="AT179" s="110"/>
      <c r="AU179" s="29"/>
      <c r="AV179" s="105"/>
      <c r="AW179" s="29"/>
      <c r="AX179" s="105"/>
      <c r="AY179" s="29"/>
      <c r="AZ179" s="105"/>
      <c r="BA179" s="29"/>
      <c r="BB179" s="97"/>
      <c r="BC179" s="97"/>
      <c r="BD179" s="105"/>
      <c r="BE179" s="97"/>
      <c r="BF179" s="97"/>
      <c r="BG179" s="97"/>
      <c r="BH179" s="99"/>
      <c r="BI179" s="100"/>
      <c r="BJ179" s="101"/>
      <c r="BK179" s="101"/>
      <c r="BL179" s="100"/>
      <c r="BM179" s="100"/>
      <c r="BN179" s="95"/>
      <c r="BO179" s="95"/>
      <c r="BP179" s="80"/>
      <c r="BQ179" s="80"/>
      <c r="BR179" s="80"/>
      <c r="BS179" s="80"/>
      <c r="BT179" s="80"/>
      <c r="BU179" s="80"/>
      <c r="BV179" s="80"/>
      <c r="BW179" s="80"/>
      <c r="BX179" s="80"/>
      <c r="BY179" s="80"/>
      <c r="BZ179" s="80"/>
      <c r="CA179" s="80"/>
      <c r="CB179" s="80"/>
      <c r="CC179" s="80"/>
      <c r="CD179" s="80"/>
      <c r="CE179" s="102"/>
      <c r="CF179" s="102"/>
      <c r="CG179" s="102"/>
      <c r="CH179" s="102"/>
      <c r="CI179" s="102"/>
      <c r="CJ179" s="102"/>
    </row>
    <row r="180" spans="1:88" ht="30.75" customHeight="1" x14ac:dyDescent="0.25">
      <c r="A180" s="109"/>
      <c r="B180" s="110"/>
      <c r="C180" s="118"/>
      <c r="D180" s="118"/>
      <c r="E180" s="110"/>
      <c r="F180" s="95"/>
      <c r="G180" s="95"/>
      <c r="H180" s="92"/>
      <c r="I180" s="105"/>
      <c r="J180" s="95"/>
      <c r="K180" s="114" t="s">
        <v>319</v>
      </c>
      <c r="L180" s="110"/>
      <c r="M180" s="110"/>
      <c r="N180" s="110"/>
      <c r="O180" s="110"/>
      <c r="P180" s="110"/>
      <c r="Q180" s="110"/>
      <c r="R180" s="110"/>
      <c r="S180" s="110"/>
      <c r="T180" s="110"/>
      <c r="U180" s="110"/>
      <c r="V180" s="110"/>
      <c r="W180" s="110"/>
      <c r="X180" s="110"/>
      <c r="Y180" s="110"/>
      <c r="Z180" s="110"/>
      <c r="AA180" s="110"/>
      <c r="AB180" s="110"/>
      <c r="AC180" s="110"/>
      <c r="AD180" s="110"/>
      <c r="AE180" s="95"/>
      <c r="AF180" s="110"/>
      <c r="AG180" s="103"/>
      <c r="AH180" s="103" t="str">
        <f>+IF(OR(AF180=1,AF180&lt;=5),"Moderado",IF(OR(AF180=6,AF180&lt;=11),"Mayor","Catastrófico"))</f>
        <v>Moderado</v>
      </c>
      <c r="AI180" s="112"/>
      <c r="AJ180" s="95"/>
      <c r="AK180" s="93"/>
      <c r="AL180" s="117"/>
      <c r="AM180" s="110"/>
      <c r="AN180" s="110"/>
      <c r="AO180" s="29"/>
      <c r="AP180" s="106"/>
      <c r="AQ180" s="29"/>
      <c r="AR180" s="110"/>
      <c r="AS180" s="29"/>
      <c r="AT180" s="110"/>
      <c r="AU180" s="29"/>
      <c r="AV180" s="106"/>
      <c r="AW180" s="29"/>
      <c r="AX180" s="105"/>
      <c r="AY180" s="29"/>
      <c r="AZ180" s="106"/>
      <c r="BA180" s="29"/>
      <c r="BB180" s="98"/>
      <c r="BC180" s="98"/>
      <c r="BD180" s="106"/>
      <c r="BE180" s="98"/>
      <c r="BF180" s="98"/>
      <c r="BG180" s="98"/>
      <c r="BH180" s="99"/>
      <c r="BI180" s="100"/>
      <c r="BJ180" s="101"/>
      <c r="BK180" s="101"/>
      <c r="BL180" s="100"/>
      <c r="BM180" s="100"/>
      <c r="BN180" s="95"/>
      <c r="BO180" s="95"/>
      <c r="BP180" s="80"/>
      <c r="BQ180" s="80"/>
      <c r="BR180" s="80"/>
      <c r="BS180" s="80"/>
      <c r="BT180" s="80"/>
      <c r="BU180" s="80"/>
      <c r="BV180" s="80"/>
      <c r="BW180" s="80"/>
      <c r="BX180" s="80"/>
      <c r="BY180" s="80"/>
      <c r="BZ180" s="80"/>
      <c r="CA180" s="80"/>
      <c r="CB180" s="80"/>
      <c r="CC180" s="80"/>
      <c r="CD180" s="80"/>
      <c r="CE180" s="102"/>
      <c r="CF180" s="102"/>
      <c r="CG180" s="102"/>
      <c r="CH180" s="102"/>
      <c r="CI180" s="102"/>
      <c r="CJ180" s="102"/>
    </row>
    <row r="181" spans="1:88" ht="27" customHeight="1" x14ac:dyDescent="0.25">
      <c r="A181" s="109"/>
      <c r="B181" s="110"/>
      <c r="C181" s="118"/>
      <c r="D181" s="118"/>
      <c r="E181" s="110"/>
      <c r="F181" s="95"/>
      <c r="G181" s="95"/>
      <c r="H181" s="91"/>
      <c r="I181" s="106"/>
      <c r="J181" s="95"/>
      <c r="K181" s="114"/>
      <c r="L181" s="110"/>
      <c r="M181" s="110"/>
      <c r="N181" s="110"/>
      <c r="O181" s="110"/>
      <c r="P181" s="110"/>
      <c r="Q181" s="110"/>
      <c r="R181" s="110"/>
      <c r="S181" s="110"/>
      <c r="T181" s="110"/>
      <c r="U181" s="110"/>
      <c r="V181" s="110"/>
      <c r="W181" s="110"/>
      <c r="X181" s="110"/>
      <c r="Y181" s="110"/>
      <c r="Z181" s="110"/>
      <c r="AA181" s="110"/>
      <c r="AB181" s="110"/>
      <c r="AC181" s="110"/>
      <c r="AD181" s="110"/>
      <c r="AE181" s="95"/>
      <c r="AF181" s="110"/>
      <c r="AG181" s="103"/>
      <c r="AH181" s="103" t="str">
        <f>+IF(OR(AF181=1,AF181&lt;=5),"Moderado",IF(OR(AF181=6,AF181&lt;=11),"Mayor","Catastrófico"))</f>
        <v>Moderado</v>
      </c>
      <c r="AI181" s="112"/>
      <c r="AJ181" s="95"/>
      <c r="AK181" s="93" t="str">
        <f>'Descripción del Control '!C28</f>
        <v>El jefe de la Oficina Asesora de Planeación cuando recibe una comunicación de conflicto de interés por parte del funcionario responsable de la revisión del reporte del Plan Estratégico Sectorial, o de otra fuente (interna/externa), debe reasignar esta labor de control a otro profesional de la Oficina Asesora de Planeación antes de realizar la elaboración del reporte oficial,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v>
      </c>
      <c r="AL181" s="115" t="str">
        <f>H182</f>
        <v>Existencia de conflicto de interés entre persona y/o entidad responsable del reporte y el profesional que realiza el control al seguimiento del Plan Estrátegico Sectorial</v>
      </c>
      <c r="AM181" s="110" t="s">
        <v>144</v>
      </c>
      <c r="AN181" s="110" t="s">
        <v>141</v>
      </c>
      <c r="AO181" s="29">
        <f>+IF(AN181="si",15,"")</f>
        <v>15</v>
      </c>
      <c r="AP181" s="104" t="s">
        <v>141</v>
      </c>
      <c r="AQ181" s="29">
        <f>+IF(AP181="si",15,"")</f>
        <v>15</v>
      </c>
      <c r="AR181" s="110" t="s">
        <v>141</v>
      </c>
      <c r="AS181" s="29">
        <f>+IF(AR181="si",15,"")</f>
        <v>15</v>
      </c>
      <c r="AT181" s="110" t="s">
        <v>145</v>
      </c>
      <c r="AU181" s="29">
        <f>+IF(AT181="Prevenir",15,IF(AT181="Detectar",10,""))</f>
        <v>15</v>
      </c>
      <c r="AV181" s="104" t="s">
        <v>141</v>
      </c>
      <c r="AW181" s="29">
        <f>+IF(AV181="si",15,"")</f>
        <v>15</v>
      </c>
      <c r="AX181" s="110" t="s">
        <v>141</v>
      </c>
      <c r="AY181" s="29">
        <f>+IF(AX181="si",15,"")</f>
        <v>15</v>
      </c>
      <c r="AZ181" s="104" t="s">
        <v>146</v>
      </c>
      <c r="BA181" s="29">
        <f>+IF(AZ181="Completa",10,IF(AZ181="Incompleta",5,""))</f>
        <v>10</v>
      </c>
      <c r="BB181" s="96">
        <f>IF((SUM(AO181,AQ181,AS181,AU181,AW181,AY181,BA181)=0),"",(SUM(AO181,AQ181,AS181,AU181,AW181,AY181,BA181)))</f>
        <v>100</v>
      </c>
      <c r="BC181" s="96" t="str">
        <f>IF(BB181&lt;=85,"Débil",IF(BB181&lt;=95,"Moderado",IF(BB181=100,"Fuerte","")))</f>
        <v>Fuerte</v>
      </c>
      <c r="BD181" s="110" t="s">
        <v>147</v>
      </c>
      <c r="BE181" s="96" t="str">
        <f t="shared" ref="BE181" si="51">+IF(BD181="siempre","Fuerte",IF(BD181="Algunas veces","Moderado","Débil"))</f>
        <v>Fuerte</v>
      </c>
      <c r="BF181" s="96" t="str">
        <f>IF(AND(BC181="Fuerte",BE181="Fuerte"),"Fuerte",IF(AND(BC181="Fuerte",BE181="Moderado"),"Moderado",IF(AND(BC181="Moderado",BE181="Fuerte"),"Moderado",IF(AND(BC181="Moderado",BE181="Moderado"),"Moderado","Débil"))))</f>
        <v>Fuerte</v>
      </c>
      <c r="BG181" s="96">
        <f t="shared" ref="BG181" si="52">IF(ISBLANK(BF181),"",IF(BF181="Débil", 0, IF(BF181="Moderado",50,100)))</f>
        <v>100</v>
      </c>
      <c r="BH181" s="99"/>
      <c r="BI181" s="100"/>
      <c r="BJ181" s="101"/>
      <c r="BK181" s="101"/>
      <c r="BL181" s="100"/>
      <c r="BM181" s="100"/>
      <c r="BN181" s="95"/>
      <c r="BO181" s="95"/>
      <c r="BP181" s="80"/>
      <c r="BQ181" s="80"/>
      <c r="BR181" s="80"/>
      <c r="BS181" s="80"/>
      <c r="BT181" s="80"/>
      <c r="BU181" s="80"/>
      <c r="BV181" s="80"/>
      <c r="BW181" s="80"/>
      <c r="BX181" s="80"/>
      <c r="BY181" s="80"/>
      <c r="BZ181" s="80"/>
      <c r="CA181" s="80"/>
      <c r="CB181" s="80"/>
      <c r="CC181" s="80"/>
      <c r="CD181" s="80"/>
      <c r="CE181" s="102"/>
      <c r="CF181" s="102"/>
      <c r="CG181" s="102"/>
      <c r="CH181" s="102"/>
      <c r="CI181" s="102"/>
      <c r="CJ181" s="102"/>
    </row>
    <row r="182" spans="1:88" ht="45.75" customHeight="1" x14ac:dyDescent="0.25">
      <c r="A182" s="109"/>
      <c r="B182" s="110"/>
      <c r="C182" s="118"/>
      <c r="D182" s="118"/>
      <c r="E182" s="110"/>
      <c r="F182" s="95"/>
      <c r="G182" s="95"/>
      <c r="H182" s="90" t="s">
        <v>320</v>
      </c>
      <c r="I182" s="104" t="s">
        <v>138</v>
      </c>
      <c r="J182" s="95"/>
      <c r="K182" s="114" t="s">
        <v>321</v>
      </c>
      <c r="L182" s="110"/>
      <c r="M182" s="110"/>
      <c r="N182" s="110"/>
      <c r="O182" s="110"/>
      <c r="P182" s="110"/>
      <c r="Q182" s="110"/>
      <c r="R182" s="110"/>
      <c r="S182" s="110"/>
      <c r="T182" s="110"/>
      <c r="U182" s="110"/>
      <c r="V182" s="110"/>
      <c r="W182" s="110"/>
      <c r="X182" s="110"/>
      <c r="Y182" s="110"/>
      <c r="Z182" s="110"/>
      <c r="AA182" s="110"/>
      <c r="AB182" s="110"/>
      <c r="AC182" s="110"/>
      <c r="AD182" s="110"/>
      <c r="AE182" s="95"/>
      <c r="AF182" s="110"/>
      <c r="AG182" s="103"/>
      <c r="AH182" s="103" t="str">
        <f>+IF(OR(AF182=1,AF182&lt;=5),"Moderado",IF(OR(AF182=6,AF182&lt;=11),"Mayor","Catastrófico"))</f>
        <v>Moderado</v>
      </c>
      <c r="AI182" s="112"/>
      <c r="AJ182" s="95"/>
      <c r="AK182" s="93"/>
      <c r="AL182" s="116"/>
      <c r="AM182" s="110"/>
      <c r="AN182" s="110"/>
      <c r="AO182" s="29"/>
      <c r="AP182" s="105"/>
      <c r="AQ182" s="29"/>
      <c r="AR182" s="110"/>
      <c r="AS182" s="29"/>
      <c r="AT182" s="110"/>
      <c r="AU182" s="29"/>
      <c r="AV182" s="105"/>
      <c r="AW182" s="29"/>
      <c r="AX182" s="110"/>
      <c r="AY182" s="29" t="str">
        <f>+IF(AX182="si",15,"")</f>
        <v/>
      </c>
      <c r="AZ182" s="105"/>
      <c r="BA182" s="29"/>
      <c r="BB182" s="97"/>
      <c r="BC182" s="97"/>
      <c r="BD182" s="110"/>
      <c r="BE182" s="97"/>
      <c r="BF182" s="97"/>
      <c r="BG182" s="97"/>
      <c r="BH182" s="99"/>
      <c r="BI182" s="100"/>
      <c r="BJ182" s="101"/>
      <c r="BK182" s="101"/>
      <c r="BL182" s="100"/>
      <c r="BM182" s="100"/>
      <c r="BN182" s="95"/>
      <c r="BO182" s="95"/>
      <c r="BP182" s="80"/>
      <c r="BQ182" s="80"/>
      <c r="BR182" s="80"/>
      <c r="BS182" s="80"/>
      <c r="BT182" s="80"/>
      <c r="BU182" s="80"/>
      <c r="BV182" s="80"/>
      <c r="BW182" s="80"/>
      <c r="BX182" s="80"/>
      <c r="BY182" s="80"/>
      <c r="BZ182" s="80"/>
      <c r="CA182" s="80"/>
      <c r="CB182" s="80"/>
      <c r="CC182" s="80"/>
      <c r="CD182" s="80"/>
      <c r="CE182" s="102"/>
      <c r="CF182" s="102"/>
      <c r="CG182" s="102"/>
      <c r="CH182" s="102"/>
      <c r="CI182" s="102"/>
      <c r="CJ182" s="102"/>
    </row>
    <row r="183" spans="1:88" ht="36.75" customHeight="1" x14ac:dyDescent="0.25">
      <c r="A183" s="109"/>
      <c r="B183" s="110"/>
      <c r="C183" s="118"/>
      <c r="D183" s="118"/>
      <c r="E183" s="110"/>
      <c r="F183" s="95"/>
      <c r="G183" s="95"/>
      <c r="H183" s="91"/>
      <c r="I183" s="106"/>
      <c r="J183" s="95"/>
      <c r="K183" s="114"/>
      <c r="L183" s="110"/>
      <c r="M183" s="110"/>
      <c r="N183" s="110"/>
      <c r="O183" s="110"/>
      <c r="P183" s="110"/>
      <c r="Q183" s="110"/>
      <c r="R183" s="110"/>
      <c r="S183" s="110"/>
      <c r="T183" s="110"/>
      <c r="U183" s="110"/>
      <c r="V183" s="110"/>
      <c r="W183" s="110"/>
      <c r="X183" s="110"/>
      <c r="Y183" s="110"/>
      <c r="Z183" s="110"/>
      <c r="AA183" s="110"/>
      <c r="AB183" s="110"/>
      <c r="AC183" s="110"/>
      <c r="AD183" s="110"/>
      <c r="AE183" s="95"/>
      <c r="AF183" s="110"/>
      <c r="AG183" s="103"/>
      <c r="AH183" s="103" t="str">
        <f>+IF(OR(AF183=1,AF183&lt;=5),"Moderado",IF(OR(AF183=6,AF183&lt;=11),"Mayor","Catastrófico"))</f>
        <v>Moderado</v>
      </c>
      <c r="AI183" s="112"/>
      <c r="AJ183" s="95"/>
      <c r="AK183" s="93"/>
      <c r="AL183" s="117"/>
      <c r="AM183" s="110"/>
      <c r="AN183" s="110"/>
      <c r="AO183" s="29"/>
      <c r="AP183" s="106"/>
      <c r="AQ183" s="29"/>
      <c r="AR183" s="110"/>
      <c r="AS183" s="29"/>
      <c r="AT183" s="110"/>
      <c r="AU183" s="29"/>
      <c r="AV183" s="106"/>
      <c r="AW183" s="29"/>
      <c r="AX183" s="110"/>
      <c r="AY183" s="29"/>
      <c r="AZ183" s="106"/>
      <c r="BA183" s="29"/>
      <c r="BB183" s="98"/>
      <c r="BC183" s="98"/>
      <c r="BD183" s="110"/>
      <c r="BE183" s="98"/>
      <c r="BF183" s="98"/>
      <c r="BG183" s="98"/>
      <c r="BH183" s="99"/>
      <c r="BI183" s="100"/>
      <c r="BJ183" s="101"/>
      <c r="BK183" s="101"/>
      <c r="BL183" s="100"/>
      <c r="BM183" s="100"/>
      <c r="BN183" s="95"/>
      <c r="BO183" s="95"/>
      <c r="BP183" s="80"/>
      <c r="BQ183" s="80"/>
      <c r="BR183" s="80"/>
      <c r="BS183" s="80"/>
      <c r="BT183" s="80"/>
      <c r="BU183" s="80"/>
      <c r="BV183" s="80"/>
      <c r="BW183" s="80"/>
      <c r="BX183" s="80"/>
      <c r="BY183" s="80"/>
      <c r="BZ183" s="80"/>
      <c r="CA183" s="80"/>
      <c r="CB183" s="80"/>
      <c r="CC183" s="80"/>
      <c r="CD183" s="80"/>
      <c r="CE183" s="102"/>
      <c r="CF183" s="102"/>
      <c r="CG183" s="102"/>
      <c r="CH183" s="102"/>
      <c r="CI183" s="102"/>
      <c r="CJ183" s="102"/>
    </row>
    <row r="184" spans="1:88" ht="15" customHeight="1" x14ac:dyDescent="0.25">
      <c r="A184" s="109" t="s">
        <v>322</v>
      </c>
      <c r="B184" s="110" t="s">
        <v>315</v>
      </c>
      <c r="C184" s="118" t="s">
        <v>316</v>
      </c>
      <c r="D184" s="118" t="str">
        <f>'Riesgo Corrupción'!C54</f>
        <v>Posibilidad de afectación reputacional por la manipulación de información de reportes de seguimiento de avances de las políticas públicas sectoriales en beneficio particular</v>
      </c>
      <c r="E184" s="110" t="s">
        <v>8</v>
      </c>
      <c r="F184" s="95" t="s">
        <v>135</v>
      </c>
      <c r="G184" s="95" t="s">
        <v>136</v>
      </c>
      <c r="H184" s="90" t="s">
        <v>323</v>
      </c>
      <c r="I184" s="104" t="s">
        <v>138</v>
      </c>
      <c r="J184" s="95" t="s">
        <v>161</v>
      </c>
      <c r="K184" s="90" t="s">
        <v>324</v>
      </c>
      <c r="L184" s="110" t="s">
        <v>142</v>
      </c>
      <c r="M184" s="110" t="s">
        <v>141</v>
      </c>
      <c r="N184" s="110" t="s">
        <v>142</v>
      </c>
      <c r="O184" s="110" t="s">
        <v>142</v>
      </c>
      <c r="P184" s="110" t="s">
        <v>141</v>
      </c>
      <c r="Q184" s="110" t="s">
        <v>142</v>
      </c>
      <c r="R184" s="110" t="s">
        <v>142</v>
      </c>
      <c r="S184" s="110" t="s">
        <v>142</v>
      </c>
      <c r="T184" s="110" t="s">
        <v>141</v>
      </c>
      <c r="U184" s="110" t="s">
        <v>141</v>
      </c>
      <c r="V184" s="110" t="s">
        <v>141</v>
      </c>
      <c r="W184" s="110" t="s">
        <v>141</v>
      </c>
      <c r="X184" s="110" t="s">
        <v>142</v>
      </c>
      <c r="Y184" s="110" t="s">
        <v>142</v>
      </c>
      <c r="Z184" s="110" t="s">
        <v>142</v>
      </c>
      <c r="AA184" s="110" t="s">
        <v>142</v>
      </c>
      <c r="AB184" s="110" t="s">
        <v>142</v>
      </c>
      <c r="AC184" s="110" t="s">
        <v>142</v>
      </c>
      <c r="AD184" s="110" t="s">
        <v>142</v>
      </c>
      <c r="AE184" s="95">
        <f>COUNTIF(L184:AD189, "SI")</f>
        <v>6</v>
      </c>
      <c r="AF184" s="110" t="s">
        <v>143</v>
      </c>
      <c r="AG184" s="103"/>
      <c r="AH184" s="103" t="str">
        <f>+IF(OR(AE184=1,AE184&lt;=5),"Moderado",IF(OR(AE184=6,AE184&lt;=11),"Mayor","Catastrófico"))</f>
        <v>Mayor</v>
      </c>
      <c r="AI184" s="112"/>
      <c r="AJ184" s="95" t="str">
        <f>IF(AND(AF184&lt;&gt;"",AH184&lt;&gt;""),VLOOKUP(AF184&amp;AH184,Listados!$M$3:$N$27,2,FALSE),"")</f>
        <v>Alto</v>
      </c>
      <c r="AK184" s="115" t="str">
        <f>'Descripción del Control '!B29</f>
        <v>El Profesional designado por el jefe de la Oficina Asesora de Planeación verifica la coherencia entre los reportes y las evidencias relacionadas de cada uno de los productos mediante una revisión de los mismos, esto se realiza mínimo de manera semestral o de acuerdo a los lineamientos distritales. Cuando se evidencia inconsistencias se solicita al jefe del área que implementa las aclaraciones del caso. Como evidencia quedan las posibles observaciones que se realizan a los profesionales de la áreas en las que se elabora el reporte mediante correo elctrónico. Si no existen observaciones queda como evidencia la comunicación de envío a Secretaría de Planeación o el líder de la política según sea el caso</v>
      </c>
      <c r="AL184" s="115" t="str">
        <f>H184</f>
        <v>Reportes de seguimiento de avance de las políticas públicas  carecen de un detalle suficiente para soportar la gestión y las evidencias con base en las que se hacen resultan incoherentes con los reportes suministrados.</v>
      </c>
      <c r="AM184" s="104" t="s">
        <v>144</v>
      </c>
      <c r="AN184" s="104" t="s">
        <v>141</v>
      </c>
      <c r="AO184" s="29">
        <f>+IF(AN184="si",15,"")</f>
        <v>15</v>
      </c>
      <c r="AP184" s="104" t="s">
        <v>141</v>
      </c>
      <c r="AQ184" s="29">
        <f>+IF(AP184="si",15,"")</f>
        <v>15</v>
      </c>
      <c r="AR184" s="104" t="s">
        <v>141</v>
      </c>
      <c r="AS184" s="29">
        <f>+IF(AR184="si",15,"")</f>
        <v>15</v>
      </c>
      <c r="AT184" s="104" t="s">
        <v>145</v>
      </c>
      <c r="AU184" s="29">
        <f>+IF(AT184="Prevenir",15,IF(AT184="Detectar",10,""))</f>
        <v>15</v>
      </c>
      <c r="AV184" s="104" t="s">
        <v>141</v>
      </c>
      <c r="AW184" s="29">
        <f>+IF(AV184="si",15,"")</f>
        <v>15</v>
      </c>
      <c r="AX184" s="104" t="s">
        <v>141</v>
      </c>
      <c r="AY184" s="29">
        <f>+IF(AX184="si",15,"")</f>
        <v>15</v>
      </c>
      <c r="AZ184" s="104" t="s">
        <v>146</v>
      </c>
      <c r="BA184" s="29">
        <f>+IF(AZ184="Completa",10,IF(AZ184="Incompleta",5,""))</f>
        <v>10</v>
      </c>
      <c r="BB184" s="96">
        <f>IF((SUM(AO184,AQ184,AS184,AU184,AW184,AY184,BA184)=0),"",(SUM(AO184,AQ184,AS184,AU184,AW184,AY184,BA184)))</f>
        <v>100</v>
      </c>
      <c r="BC184" s="96" t="str">
        <f>IF(BB184&lt;=85,"Débil",IF(BB184&lt;=95,"Moderado",IF(BB184=100,"Fuerte","")))</f>
        <v>Fuerte</v>
      </c>
      <c r="BD184" s="104" t="s">
        <v>147</v>
      </c>
      <c r="BE184" s="96" t="str">
        <f t="shared" ref="BE184" si="53">+IF(BD184="siempre","Fuerte",IF(BD184="Algunas veces","Moderado","Débil"))</f>
        <v>Fuerte</v>
      </c>
      <c r="BF184" s="96" t="str">
        <f>IF(AND(BC184="Fuerte",BE184="Fuerte"),"Fuerte",IF(AND(BC184="Fuerte",BE184="Moderado"),"Moderado",IF(AND(BC184="Moderado",BE184="Fuerte"),"Moderado",IF(AND(BC184="Moderado",BE184="Moderado"),"Moderado","Débil"))))</f>
        <v>Fuerte</v>
      </c>
      <c r="BG184" s="96">
        <f t="shared" ref="BG184" si="54">IF(ISBLANK(BF184),"",IF(BF184="Débil", 0, IF(BF184="Moderado",50,100)))</f>
        <v>100</v>
      </c>
      <c r="BH184" s="99">
        <f>AVERAGE(BG184:BG189)</f>
        <v>100</v>
      </c>
      <c r="BI184" s="100" t="str">
        <f>IF(BH184&lt;=50, "Débil", IF(BH184&lt;=99,"Moderado","Fuerte"))</f>
        <v>Fuerte</v>
      </c>
      <c r="BJ184" s="101">
        <f>+IF(BI184="Fuerte",2,IF(BI184="Moderado",1,0))</f>
        <v>2</v>
      </c>
      <c r="BK184" s="101"/>
      <c r="BL184" s="100" t="str">
        <f>+VLOOKUP(BK184,Listados!$J$18:$K$24,2,TRUE)</f>
        <v>Rara Vez</v>
      </c>
      <c r="BM184" s="100" t="str">
        <f>IF(ISBLANK(AH184),"",AH184)</f>
        <v>Mayor</v>
      </c>
      <c r="BN184" s="95" t="str">
        <f>IF(AND(BL184&lt;&gt;"",BM184&lt;&gt;""),VLOOKUP(BL184&amp;BM184,Listados!$M$3:$N$27,2,FALSE),"")</f>
        <v>Alto</v>
      </c>
      <c r="BO184" s="95" t="str">
        <f>+VLOOKUP(BN184,Listados!$P$3:$Q$6,2,FALSE)</f>
        <v>Reducir el riesgo</v>
      </c>
      <c r="BP184" s="80"/>
      <c r="BQ184" s="80"/>
      <c r="BR184" s="80"/>
      <c r="BS184" s="80"/>
      <c r="BT184" s="80"/>
      <c r="BU184" s="80"/>
      <c r="BV184" s="80"/>
      <c r="BW184" s="80"/>
      <c r="BX184" s="80"/>
      <c r="BY184" s="80"/>
      <c r="BZ184" s="80"/>
      <c r="CA184" s="80"/>
      <c r="CB184" s="80"/>
      <c r="CC184" s="80"/>
      <c r="CD184" s="80"/>
      <c r="CE184" s="102" t="s">
        <v>8</v>
      </c>
      <c r="CF184" s="102" t="s">
        <v>8</v>
      </c>
      <c r="CG184" s="102" t="s">
        <v>8</v>
      </c>
      <c r="CH184" s="102" t="s">
        <v>8</v>
      </c>
      <c r="CI184" s="102" t="s">
        <v>8</v>
      </c>
      <c r="CJ184" s="102" t="s">
        <v>8</v>
      </c>
    </row>
    <row r="185" spans="1:88" ht="15" customHeight="1" x14ac:dyDescent="0.25">
      <c r="A185" s="109"/>
      <c r="B185" s="110"/>
      <c r="C185" s="118"/>
      <c r="D185" s="118"/>
      <c r="E185" s="110"/>
      <c r="F185" s="95"/>
      <c r="G185" s="95"/>
      <c r="H185" s="92"/>
      <c r="I185" s="105"/>
      <c r="J185" s="95"/>
      <c r="K185" s="92"/>
      <c r="L185" s="110"/>
      <c r="M185" s="110"/>
      <c r="N185" s="110"/>
      <c r="O185" s="110"/>
      <c r="P185" s="110"/>
      <c r="Q185" s="110"/>
      <c r="R185" s="110"/>
      <c r="S185" s="110"/>
      <c r="T185" s="110"/>
      <c r="U185" s="110"/>
      <c r="V185" s="110"/>
      <c r="W185" s="110"/>
      <c r="X185" s="110"/>
      <c r="Y185" s="110"/>
      <c r="Z185" s="110"/>
      <c r="AA185" s="110"/>
      <c r="AB185" s="110"/>
      <c r="AC185" s="110"/>
      <c r="AD185" s="110"/>
      <c r="AE185" s="95"/>
      <c r="AF185" s="110"/>
      <c r="AG185" s="103"/>
      <c r="AH185" s="103" t="str">
        <f>+IF(OR(AF185=1,AF185&lt;=5),"Moderado",IF(OR(AF185=6,AF185&lt;=11),"Mayor","Catastrófico"))</f>
        <v>Moderado</v>
      </c>
      <c r="AI185" s="112"/>
      <c r="AJ185" s="95"/>
      <c r="AK185" s="116"/>
      <c r="AL185" s="116"/>
      <c r="AM185" s="105"/>
      <c r="AN185" s="105"/>
      <c r="AO185" s="29"/>
      <c r="AP185" s="105"/>
      <c r="AQ185" s="29"/>
      <c r="AR185" s="105"/>
      <c r="AS185" s="29"/>
      <c r="AT185" s="105"/>
      <c r="AU185" s="29"/>
      <c r="AV185" s="105"/>
      <c r="AW185" s="29"/>
      <c r="AX185" s="105"/>
      <c r="AY185" s="29"/>
      <c r="AZ185" s="105"/>
      <c r="BA185" s="29"/>
      <c r="BB185" s="97"/>
      <c r="BC185" s="97"/>
      <c r="BD185" s="105"/>
      <c r="BE185" s="97"/>
      <c r="BF185" s="97"/>
      <c r="BG185" s="97"/>
      <c r="BH185" s="99"/>
      <c r="BI185" s="100"/>
      <c r="BJ185" s="101"/>
      <c r="BK185" s="101"/>
      <c r="BL185" s="100"/>
      <c r="BM185" s="100"/>
      <c r="BN185" s="95"/>
      <c r="BO185" s="95"/>
      <c r="BP185" s="80"/>
      <c r="BQ185" s="80"/>
      <c r="BR185" s="80"/>
      <c r="BS185" s="80"/>
      <c r="BT185" s="80"/>
      <c r="BU185" s="80"/>
      <c r="BV185" s="80"/>
      <c r="BW185" s="80"/>
      <c r="BX185" s="80"/>
      <c r="BY185" s="80"/>
      <c r="BZ185" s="80"/>
      <c r="CA185" s="80"/>
      <c r="CB185" s="80"/>
      <c r="CC185" s="80"/>
      <c r="CD185" s="80"/>
      <c r="CE185" s="102"/>
      <c r="CF185" s="102"/>
      <c r="CG185" s="102"/>
      <c r="CH185" s="102"/>
      <c r="CI185" s="102"/>
      <c r="CJ185" s="102"/>
    </row>
    <row r="186" spans="1:88" ht="15" customHeight="1" x14ac:dyDescent="0.25">
      <c r="A186" s="109"/>
      <c r="B186" s="110"/>
      <c r="C186" s="118"/>
      <c r="D186" s="118"/>
      <c r="E186" s="110"/>
      <c r="F186" s="95"/>
      <c r="G186" s="95"/>
      <c r="H186" s="92"/>
      <c r="I186" s="105"/>
      <c r="J186" s="95"/>
      <c r="K186" s="92"/>
      <c r="L186" s="110"/>
      <c r="M186" s="110"/>
      <c r="N186" s="110"/>
      <c r="O186" s="110"/>
      <c r="P186" s="110"/>
      <c r="Q186" s="110"/>
      <c r="R186" s="110"/>
      <c r="S186" s="110"/>
      <c r="T186" s="110"/>
      <c r="U186" s="110"/>
      <c r="V186" s="110"/>
      <c r="W186" s="110"/>
      <c r="X186" s="110"/>
      <c r="Y186" s="110"/>
      <c r="Z186" s="110"/>
      <c r="AA186" s="110"/>
      <c r="AB186" s="110"/>
      <c r="AC186" s="110"/>
      <c r="AD186" s="110"/>
      <c r="AE186" s="95"/>
      <c r="AF186" s="110"/>
      <c r="AG186" s="103"/>
      <c r="AH186" s="103" t="str">
        <f>+IF(OR(AF186=1,AF186&lt;=5),"Moderado",IF(OR(AF186=6,AF186&lt;=11),"Mayor","Catastrófico"))</f>
        <v>Moderado</v>
      </c>
      <c r="AI186" s="112"/>
      <c r="AJ186" s="95"/>
      <c r="AK186" s="116"/>
      <c r="AL186" s="116"/>
      <c r="AM186" s="105"/>
      <c r="AN186" s="105"/>
      <c r="AO186" s="29"/>
      <c r="AP186" s="105"/>
      <c r="AQ186" s="29"/>
      <c r="AR186" s="105"/>
      <c r="AS186" s="29"/>
      <c r="AT186" s="105"/>
      <c r="AU186" s="29"/>
      <c r="AV186" s="105"/>
      <c r="AW186" s="29"/>
      <c r="AX186" s="105"/>
      <c r="AY186" s="29"/>
      <c r="AZ186" s="105"/>
      <c r="BA186" s="29"/>
      <c r="BB186" s="97"/>
      <c r="BC186" s="97"/>
      <c r="BD186" s="105"/>
      <c r="BE186" s="97"/>
      <c r="BF186" s="97"/>
      <c r="BG186" s="97"/>
      <c r="BH186" s="99"/>
      <c r="BI186" s="100"/>
      <c r="BJ186" s="101"/>
      <c r="BK186" s="101"/>
      <c r="BL186" s="100"/>
      <c r="BM186" s="100"/>
      <c r="BN186" s="95"/>
      <c r="BO186" s="95"/>
      <c r="BP186" s="80"/>
      <c r="BQ186" s="80"/>
      <c r="BR186" s="80"/>
      <c r="BS186" s="80"/>
      <c r="BT186" s="80"/>
      <c r="BU186" s="80"/>
      <c r="BV186" s="80"/>
      <c r="BW186" s="80"/>
      <c r="BX186" s="80"/>
      <c r="BY186" s="80"/>
      <c r="BZ186" s="80"/>
      <c r="CA186" s="80"/>
      <c r="CB186" s="80"/>
      <c r="CC186" s="80"/>
      <c r="CD186" s="80"/>
      <c r="CE186" s="102"/>
      <c r="CF186" s="102"/>
      <c r="CG186" s="102"/>
      <c r="CH186" s="102"/>
      <c r="CI186" s="102"/>
      <c r="CJ186" s="102"/>
    </row>
    <row r="187" spans="1:88" ht="21.75" customHeight="1" x14ac:dyDescent="0.25">
      <c r="A187" s="109"/>
      <c r="B187" s="110"/>
      <c r="C187" s="118"/>
      <c r="D187" s="118"/>
      <c r="E187" s="110"/>
      <c r="F187" s="95"/>
      <c r="G187" s="95"/>
      <c r="H187" s="91"/>
      <c r="I187" s="105"/>
      <c r="J187" s="95"/>
      <c r="K187" s="91"/>
      <c r="L187" s="110"/>
      <c r="M187" s="110"/>
      <c r="N187" s="110"/>
      <c r="O187" s="110"/>
      <c r="P187" s="110"/>
      <c r="Q187" s="110"/>
      <c r="R187" s="110"/>
      <c r="S187" s="110"/>
      <c r="T187" s="110"/>
      <c r="U187" s="110"/>
      <c r="V187" s="110"/>
      <c r="W187" s="110"/>
      <c r="X187" s="110"/>
      <c r="Y187" s="110"/>
      <c r="Z187" s="110"/>
      <c r="AA187" s="110"/>
      <c r="AB187" s="110"/>
      <c r="AC187" s="110"/>
      <c r="AD187" s="110"/>
      <c r="AE187" s="95"/>
      <c r="AF187" s="110"/>
      <c r="AG187" s="103"/>
      <c r="AH187" s="103" t="str">
        <f>+IF(OR(AF187=1,AF187&lt;=5),"Moderado",IF(OR(AF187=6,AF187&lt;=11),"Mayor","Catastrófico"))</f>
        <v>Moderado</v>
      </c>
      <c r="AI187" s="112"/>
      <c r="AJ187" s="95"/>
      <c r="AK187" s="116"/>
      <c r="AL187" s="116"/>
      <c r="AM187" s="105"/>
      <c r="AN187" s="105"/>
      <c r="AO187" s="29"/>
      <c r="AP187" s="105"/>
      <c r="AQ187" s="29"/>
      <c r="AR187" s="105"/>
      <c r="AS187" s="29"/>
      <c r="AT187" s="105"/>
      <c r="AU187" s="29"/>
      <c r="AV187" s="105"/>
      <c r="AW187" s="29"/>
      <c r="AX187" s="105"/>
      <c r="AY187" s="29"/>
      <c r="AZ187" s="105"/>
      <c r="BA187" s="29"/>
      <c r="BB187" s="97"/>
      <c r="BC187" s="97"/>
      <c r="BD187" s="105"/>
      <c r="BE187" s="97"/>
      <c r="BF187" s="97"/>
      <c r="BG187" s="97"/>
      <c r="BH187" s="99"/>
      <c r="BI187" s="100"/>
      <c r="BJ187" s="101"/>
      <c r="BK187" s="101"/>
      <c r="BL187" s="100"/>
      <c r="BM187" s="100"/>
      <c r="BN187" s="95"/>
      <c r="BO187" s="95"/>
      <c r="BP187" s="80"/>
      <c r="BQ187" s="80"/>
      <c r="BR187" s="80"/>
      <c r="BS187" s="80"/>
      <c r="BT187" s="80"/>
      <c r="BU187" s="80"/>
      <c r="BV187" s="80"/>
      <c r="BW187" s="80"/>
      <c r="BX187" s="80"/>
      <c r="BY187" s="80"/>
      <c r="BZ187" s="80"/>
      <c r="CA187" s="80"/>
      <c r="CB187" s="80"/>
      <c r="CC187" s="80"/>
      <c r="CD187" s="80"/>
      <c r="CE187" s="102"/>
      <c r="CF187" s="102"/>
      <c r="CG187" s="102"/>
      <c r="CH187" s="102"/>
      <c r="CI187" s="102"/>
      <c r="CJ187" s="102"/>
    </row>
    <row r="188" spans="1:88" ht="19.5" customHeight="1" x14ac:dyDescent="0.25">
      <c r="A188" s="109"/>
      <c r="B188" s="110"/>
      <c r="C188" s="118"/>
      <c r="D188" s="118"/>
      <c r="E188" s="110"/>
      <c r="F188" s="95"/>
      <c r="G188" s="95"/>
      <c r="H188" s="90" t="s">
        <v>325</v>
      </c>
      <c r="I188" s="105"/>
      <c r="J188" s="95"/>
      <c r="K188" s="114" t="s">
        <v>148</v>
      </c>
      <c r="L188" s="110"/>
      <c r="M188" s="110"/>
      <c r="N188" s="110"/>
      <c r="O188" s="110"/>
      <c r="P188" s="110"/>
      <c r="Q188" s="110"/>
      <c r="R188" s="110"/>
      <c r="S188" s="110"/>
      <c r="T188" s="110"/>
      <c r="U188" s="110"/>
      <c r="V188" s="110"/>
      <c r="W188" s="110"/>
      <c r="X188" s="110"/>
      <c r="Y188" s="110"/>
      <c r="Z188" s="110"/>
      <c r="AA188" s="110"/>
      <c r="AB188" s="110"/>
      <c r="AC188" s="110"/>
      <c r="AD188" s="110"/>
      <c r="AE188" s="95"/>
      <c r="AF188" s="110"/>
      <c r="AG188" s="103"/>
      <c r="AH188" s="103" t="str">
        <f>+IF(OR(AF188=1,AF188&lt;=5),"Moderado",IF(OR(AF188=6,AF188&lt;=11),"Mayor","Catastrófico"))</f>
        <v>Moderado</v>
      </c>
      <c r="AI188" s="112"/>
      <c r="AJ188" s="95"/>
      <c r="AK188" s="116"/>
      <c r="AL188" s="116"/>
      <c r="AM188" s="105"/>
      <c r="AN188" s="105"/>
      <c r="AO188" s="29"/>
      <c r="AP188" s="105"/>
      <c r="AQ188" s="29"/>
      <c r="AR188" s="105"/>
      <c r="AS188" s="29"/>
      <c r="AT188" s="105"/>
      <c r="AU188" s="29"/>
      <c r="AV188" s="105"/>
      <c r="AW188" s="29"/>
      <c r="AX188" s="105"/>
      <c r="AY188" s="29"/>
      <c r="AZ188" s="105"/>
      <c r="BA188" s="29"/>
      <c r="BB188" s="97"/>
      <c r="BC188" s="97"/>
      <c r="BD188" s="105"/>
      <c r="BE188" s="97"/>
      <c r="BF188" s="97"/>
      <c r="BG188" s="97"/>
      <c r="BH188" s="99"/>
      <c r="BI188" s="100"/>
      <c r="BJ188" s="101"/>
      <c r="BK188" s="101"/>
      <c r="BL188" s="100"/>
      <c r="BM188" s="100"/>
      <c r="BN188" s="95"/>
      <c r="BO188" s="95"/>
      <c r="BP188" s="80"/>
      <c r="BQ188" s="80"/>
      <c r="BR188" s="80"/>
      <c r="BS188" s="80"/>
      <c r="BT188" s="80"/>
      <c r="BU188" s="80"/>
      <c r="BV188" s="80"/>
      <c r="BW188" s="80"/>
      <c r="BX188" s="80"/>
      <c r="BY188" s="80"/>
      <c r="BZ188" s="80"/>
      <c r="CA188" s="80"/>
      <c r="CB188" s="80"/>
      <c r="CC188" s="80"/>
      <c r="CD188" s="80"/>
      <c r="CE188" s="102"/>
      <c r="CF188" s="102"/>
      <c r="CG188" s="102"/>
      <c r="CH188" s="102"/>
      <c r="CI188" s="102"/>
      <c r="CJ188" s="102"/>
    </row>
    <row r="189" spans="1:88" ht="24.75" customHeight="1" x14ac:dyDescent="0.25">
      <c r="A189" s="109"/>
      <c r="B189" s="110"/>
      <c r="C189" s="118"/>
      <c r="D189" s="118"/>
      <c r="E189" s="110"/>
      <c r="F189" s="95"/>
      <c r="G189" s="95"/>
      <c r="H189" s="91"/>
      <c r="I189" s="106"/>
      <c r="J189" s="95"/>
      <c r="K189" s="114"/>
      <c r="L189" s="110"/>
      <c r="M189" s="110"/>
      <c r="N189" s="110"/>
      <c r="O189" s="110"/>
      <c r="P189" s="110"/>
      <c r="Q189" s="110"/>
      <c r="R189" s="110"/>
      <c r="S189" s="110"/>
      <c r="T189" s="110"/>
      <c r="U189" s="110"/>
      <c r="V189" s="110"/>
      <c r="W189" s="110"/>
      <c r="X189" s="110"/>
      <c r="Y189" s="110"/>
      <c r="Z189" s="110"/>
      <c r="AA189" s="110"/>
      <c r="AB189" s="110"/>
      <c r="AC189" s="110"/>
      <c r="AD189" s="110"/>
      <c r="AE189" s="95"/>
      <c r="AF189" s="110"/>
      <c r="AG189" s="103"/>
      <c r="AH189" s="103" t="str">
        <f>+IF(OR(AF189=1,AF189&lt;=5),"Moderado",IF(OR(AF189=6,AF189&lt;=11),"Mayor","Catastrófico"))</f>
        <v>Moderado</v>
      </c>
      <c r="AI189" s="112"/>
      <c r="AJ189" s="95"/>
      <c r="AK189" s="117"/>
      <c r="AL189" s="117"/>
      <c r="AM189" s="106"/>
      <c r="AN189" s="106"/>
      <c r="AO189" s="29"/>
      <c r="AP189" s="106"/>
      <c r="AQ189" s="29"/>
      <c r="AR189" s="106"/>
      <c r="AS189" s="29"/>
      <c r="AT189" s="106"/>
      <c r="AU189" s="29"/>
      <c r="AV189" s="106"/>
      <c r="AW189" s="29"/>
      <c r="AX189" s="106"/>
      <c r="AY189" s="29"/>
      <c r="AZ189" s="106"/>
      <c r="BA189" s="29"/>
      <c r="BB189" s="98"/>
      <c r="BC189" s="98"/>
      <c r="BD189" s="106"/>
      <c r="BE189" s="98"/>
      <c r="BF189" s="98"/>
      <c r="BG189" s="98"/>
      <c r="BH189" s="99"/>
      <c r="BI189" s="100"/>
      <c r="BJ189" s="101"/>
      <c r="BK189" s="101"/>
      <c r="BL189" s="100"/>
      <c r="BM189" s="100"/>
      <c r="BN189" s="95"/>
      <c r="BO189" s="95"/>
      <c r="BP189" s="80"/>
      <c r="BQ189" s="80"/>
      <c r="BR189" s="80"/>
      <c r="BS189" s="80"/>
      <c r="BT189" s="80"/>
      <c r="BU189" s="80"/>
      <c r="BV189" s="80"/>
      <c r="BW189" s="80"/>
      <c r="BX189" s="80"/>
      <c r="BY189" s="80"/>
      <c r="BZ189" s="80"/>
      <c r="CA189" s="80"/>
      <c r="CB189" s="80"/>
      <c r="CC189" s="80"/>
      <c r="CD189" s="80"/>
      <c r="CE189" s="102"/>
      <c r="CF189" s="102"/>
      <c r="CG189" s="102"/>
      <c r="CH189" s="102"/>
      <c r="CI189" s="102"/>
      <c r="CJ189" s="102"/>
    </row>
    <row r="190" spans="1:88" ht="15" customHeight="1" x14ac:dyDescent="0.25">
      <c r="A190" s="109" t="s">
        <v>326</v>
      </c>
      <c r="B190" s="110" t="s">
        <v>327</v>
      </c>
      <c r="C190" s="93" t="s">
        <v>328</v>
      </c>
      <c r="D190" s="93" t="str">
        <f>'Riesgo Corrupción'!C55</f>
        <v>Posibilidad de afectación reputacional por recibir o solicitar cualquier dádiva o beneficio a nombre propio o de terceros con el fin de influir en el estudio y sustanciación para la toma de decisión de un expediente radicado en la DGAEP</v>
      </c>
      <c r="E190" s="110" t="s">
        <v>8</v>
      </c>
      <c r="F190" s="95" t="s">
        <v>135</v>
      </c>
      <c r="G190" s="95" t="s">
        <v>136</v>
      </c>
      <c r="H190" s="111" t="s">
        <v>329</v>
      </c>
      <c r="I190" s="104" t="s">
        <v>138</v>
      </c>
      <c r="J190" s="95" t="s">
        <v>154</v>
      </c>
      <c r="K190" s="90" t="s">
        <v>330</v>
      </c>
      <c r="L190" s="110" t="s">
        <v>141</v>
      </c>
      <c r="M190" s="110" t="s">
        <v>141</v>
      </c>
      <c r="N190" s="110" t="s">
        <v>141</v>
      </c>
      <c r="O190" s="110" t="s">
        <v>142</v>
      </c>
      <c r="P190" s="110" t="s">
        <v>141</v>
      </c>
      <c r="Q190" s="110" t="s">
        <v>142</v>
      </c>
      <c r="R190" s="110" t="s">
        <v>141</v>
      </c>
      <c r="S190" s="110" t="s">
        <v>142</v>
      </c>
      <c r="T190" s="110" t="s">
        <v>142</v>
      </c>
      <c r="U190" s="110" t="s">
        <v>141</v>
      </c>
      <c r="V190" s="110" t="s">
        <v>141</v>
      </c>
      <c r="W190" s="110" t="s">
        <v>141</v>
      </c>
      <c r="X190" s="110" t="s">
        <v>141</v>
      </c>
      <c r="Y190" s="110" t="s">
        <v>141</v>
      </c>
      <c r="Z190" s="110" t="s">
        <v>141</v>
      </c>
      <c r="AA190" s="110" t="s">
        <v>142</v>
      </c>
      <c r="AB190" s="110" t="s">
        <v>142</v>
      </c>
      <c r="AC190" s="110" t="s">
        <v>142</v>
      </c>
      <c r="AD190" s="110" t="s">
        <v>142</v>
      </c>
      <c r="AE190" s="95">
        <f>COUNTIF(L190:AD195, "SI")</f>
        <v>11</v>
      </c>
      <c r="AF190" s="110" t="s">
        <v>178</v>
      </c>
      <c r="AG190" s="103"/>
      <c r="AH190" s="103" t="str">
        <f>+IF(OR(AE190=1,AE190&lt;=5),"Moderado",IF(OR(AE190=6,AE190&lt;=11),"Mayor","Catastrófico"))</f>
        <v>Mayor</v>
      </c>
      <c r="AI190" s="112"/>
      <c r="AJ190" s="95" t="str">
        <f>IF(AND(AF190&lt;&gt;"",AH190&lt;&gt;""),VLOOKUP(AF190&amp;AH190,Listados!$M$3:$N$27,2,FALSE),"")</f>
        <v>Alto</v>
      </c>
      <c r="AK190" s="93" t="str">
        <f>'Descripción del Control '!B30</f>
        <v xml:space="preserve">Los (las) Profesionales Especializados que designe el Director(a) para la Gestión Administrativa Especial de Policía realizarán en reuniones semanales la socialización de los casos de cada expediente y la decisión proyectada por el (la) Abogado(a) Sustanciador, los cuales a través de un riguroso estudio emitirán las recomendaciones pertinentes frente a la decisión. Como evidencia queda el diligenciamiento en Excel de las Fichas de control de cada reunión con los expedientes analizados y el GDI-GPD-F029 Formato Evidencia de Reunión
En caso de evidenciarse un presunto favorecimiento a un tercero, o alguna afectación reputacional se dejará constancia en la ficha que quedará como evidencia del control realizado, adicionalmente se informará al Director(a) para la Gestión Administrativa Especial de Policía y se compulsarán las copias a los organismos competentes. </v>
      </c>
      <c r="AL190" s="93" t="str">
        <f>H190</f>
        <v>La acción u omisión de un colaborador en desarrollo del proceso o de las actuaciones policivas para favorecer o desfavorecer a los sujetos procesales.</v>
      </c>
      <c r="AM190" s="104" t="s">
        <v>167</v>
      </c>
      <c r="AN190" s="104" t="s">
        <v>141</v>
      </c>
      <c r="AO190" s="29">
        <f>+IF(AN190="si",15,"")</f>
        <v>15</v>
      </c>
      <c r="AP190" s="104" t="s">
        <v>141</v>
      </c>
      <c r="AQ190" s="29">
        <f>+IF(AP190="si",15,"")</f>
        <v>15</v>
      </c>
      <c r="AR190" s="104" t="s">
        <v>141</v>
      </c>
      <c r="AS190" s="29">
        <f>+IF(AR190="si",15,"")</f>
        <v>15</v>
      </c>
      <c r="AT190" s="104" t="s">
        <v>168</v>
      </c>
      <c r="AU190" s="29">
        <f>+IF(AT190="Prevenir",15,IF(AT190="Detectar",10,""))</f>
        <v>10</v>
      </c>
      <c r="AV190" s="104" t="s">
        <v>141</v>
      </c>
      <c r="AW190" s="29">
        <f>+IF(AV190="si",15,"")</f>
        <v>15</v>
      </c>
      <c r="AX190" s="104" t="s">
        <v>141</v>
      </c>
      <c r="AY190" s="29">
        <f>+IF(AX190="si",15,"")</f>
        <v>15</v>
      </c>
      <c r="AZ190" s="104" t="s">
        <v>146</v>
      </c>
      <c r="BA190" s="29">
        <f>+IF(AZ190="Completa",10,IF(AZ190="Incompleta",5,""))</f>
        <v>10</v>
      </c>
      <c r="BB190" s="96">
        <f>IF((SUM(AO190,AQ190,AS190,AU190,AW190,AY190,BA190)=0),"",(SUM(AO190,AQ190,AS190,AU190,AW190,AY190,BA190)))</f>
        <v>95</v>
      </c>
      <c r="BC190" s="96" t="str">
        <f>IF(BB190&lt;=85,"Débil",IF(BB190&lt;=95,"Moderado",IF(BB190=100,"Fuerte","")))</f>
        <v>Moderado</v>
      </c>
      <c r="BD190" s="104" t="s">
        <v>147</v>
      </c>
      <c r="BE190" s="96" t="str">
        <f>+IF(BD190="siempre","Fuerte",IF(BD190="Algunas veces","Moderado","Débil"))</f>
        <v>Fuerte</v>
      </c>
      <c r="BF190" s="96" t="str">
        <f>IF(AND(BC190="Fuerte",BE190="Fuerte"),"Fuerte",IF(AND(BC190="Fuerte",BE190="Moderado"),"Moderado",IF(AND(BC190="Moderado",BE190="Fuerte"),"Moderado",IF(AND(BC190="Moderado",BE190="Moderado"),"Moderado","Débil"))))</f>
        <v>Moderado</v>
      </c>
      <c r="BG190" s="96">
        <f t="shared" ref="BG190" si="55">IF(ISBLANK(BF190),"",IF(BF190="Débil", 0, IF(BF190="Moderado",50,100)))</f>
        <v>50</v>
      </c>
      <c r="BH190" s="99">
        <f>AVERAGE(BG190:BG195)</f>
        <v>50</v>
      </c>
      <c r="BI190" s="100" t="str">
        <f>IF(BH190&lt;=50, "Débil", IF(BH190&lt;=99,"Moderado","Fuerte"))</f>
        <v>Débil</v>
      </c>
      <c r="BJ190" s="101">
        <f>+IF(BI190="Fuerte",2,IF(BI190="Moderado",1,0))</f>
        <v>0</v>
      </c>
      <c r="BK190" s="101"/>
      <c r="BL190" s="100" t="str">
        <f>+VLOOKUP(BK190,Listados!$J$18:$K$24,2,TRUE)</f>
        <v>Rara Vez</v>
      </c>
      <c r="BM190" s="100" t="str">
        <f>IF(ISBLANK(AH190),"",AH190)</f>
        <v>Mayor</v>
      </c>
      <c r="BN190" s="95" t="str">
        <f>IF(AND(BL190&lt;&gt;"",BM190&lt;&gt;""),VLOOKUP(BL190&amp;BM190,Listados!$M$3:$N$27,2,FALSE),"")</f>
        <v>Alto</v>
      </c>
      <c r="BO190" s="95" t="str">
        <f>+VLOOKUP(BN190,Listados!$P$3:$Q$6,2,FALSE)</f>
        <v>Reducir el riesgo</v>
      </c>
      <c r="BP190" s="80"/>
      <c r="BQ190" s="80"/>
      <c r="BR190" s="80"/>
      <c r="BS190" s="80"/>
      <c r="BT190" s="80"/>
      <c r="BU190" s="80"/>
      <c r="BV190" s="80"/>
      <c r="BW190" s="80"/>
      <c r="BX190" s="80"/>
      <c r="BY190" s="80"/>
      <c r="BZ190" s="80"/>
      <c r="CA190" s="80"/>
      <c r="CB190" s="80"/>
      <c r="CC190" s="80"/>
      <c r="CD190" s="80"/>
      <c r="CE190" s="102" t="s">
        <v>8</v>
      </c>
      <c r="CF190" s="102" t="s">
        <v>8</v>
      </c>
      <c r="CG190" s="102" t="s">
        <v>8</v>
      </c>
      <c r="CH190" s="102" t="s">
        <v>8</v>
      </c>
      <c r="CI190" s="102" t="s">
        <v>8</v>
      </c>
      <c r="CJ190" s="102" t="s">
        <v>8</v>
      </c>
    </row>
    <row r="191" spans="1:88" ht="23.25" customHeight="1" x14ac:dyDescent="0.25">
      <c r="A191" s="109"/>
      <c r="B191" s="110"/>
      <c r="C191" s="93"/>
      <c r="D191" s="93"/>
      <c r="E191" s="110"/>
      <c r="F191" s="95"/>
      <c r="G191" s="95"/>
      <c r="H191" s="111"/>
      <c r="I191" s="105"/>
      <c r="J191" s="95"/>
      <c r="K191" s="91"/>
      <c r="L191" s="110"/>
      <c r="M191" s="110"/>
      <c r="N191" s="110"/>
      <c r="O191" s="110"/>
      <c r="P191" s="110"/>
      <c r="Q191" s="110"/>
      <c r="R191" s="110"/>
      <c r="S191" s="110"/>
      <c r="T191" s="110"/>
      <c r="U191" s="110"/>
      <c r="V191" s="110"/>
      <c r="W191" s="110"/>
      <c r="X191" s="110"/>
      <c r="Y191" s="110"/>
      <c r="Z191" s="110"/>
      <c r="AA191" s="110"/>
      <c r="AB191" s="110"/>
      <c r="AC191" s="110"/>
      <c r="AD191" s="110"/>
      <c r="AE191" s="95"/>
      <c r="AF191" s="110"/>
      <c r="AG191" s="113"/>
      <c r="AH191" s="103" t="str">
        <f>+IF(OR(AF191=1,AF191&lt;=5),"Moderado",IF(OR(AF191=6,AF191&lt;=11),"Mayor","Catastrófico"))</f>
        <v>Moderado</v>
      </c>
      <c r="AI191" s="113"/>
      <c r="AJ191" s="95"/>
      <c r="AK191" s="93"/>
      <c r="AL191" s="93"/>
      <c r="AM191" s="105"/>
      <c r="AN191" s="105"/>
      <c r="AO191" s="29"/>
      <c r="AP191" s="105"/>
      <c r="AQ191" s="29"/>
      <c r="AR191" s="105"/>
      <c r="AS191" s="29"/>
      <c r="AT191" s="105"/>
      <c r="AU191" s="29"/>
      <c r="AV191" s="105"/>
      <c r="AW191" s="29"/>
      <c r="AX191" s="105"/>
      <c r="AY191" s="29"/>
      <c r="AZ191" s="105"/>
      <c r="BA191" s="29"/>
      <c r="BB191" s="97"/>
      <c r="BC191" s="97"/>
      <c r="BD191" s="105"/>
      <c r="BE191" s="97"/>
      <c r="BF191" s="97"/>
      <c r="BG191" s="97"/>
      <c r="BH191" s="99"/>
      <c r="BI191" s="100"/>
      <c r="BJ191" s="101"/>
      <c r="BK191" s="108"/>
      <c r="BL191" s="100"/>
      <c r="BM191" s="100"/>
      <c r="BN191" s="95"/>
      <c r="BO191" s="95"/>
      <c r="BP191" s="80"/>
      <c r="BQ191" s="80"/>
      <c r="BR191" s="80"/>
      <c r="BS191" s="80"/>
      <c r="BT191" s="80"/>
      <c r="BU191" s="80"/>
      <c r="BV191" s="80"/>
      <c r="BW191" s="80"/>
      <c r="BX191" s="80"/>
      <c r="BY191" s="80"/>
      <c r="BZ191" s="80"/>
      <c r="CA191" s="80"/>
      <c r="CB191" s="80"/>
      <c r="CC191" s="80"/>
      <c r="CD191" s="80"/>
      <c r="CE191" s="102"/>
      <c r="CF191" s="102"/>
      <c r="CG191" s="102"/>
      <c r="CH191" s="102"/>
      <c r="CI191" s="102"/>
      <c r="CJ191" s="102"/>
    </row>
    <row r="192" spans="1:88" ht="25.5" customHeight="1" x14ac:dyDescent="0.25">
      <c r="A192" s="109"/>
      <c r="B192" s="110"/>
      <c r="C192" s="93"/>
      <c r="D192" s="93"/>
      <c r="E192" s="110"/>
      <c r="F192" s="95"/>
      <c r="G192" s="95"/>
      <c r="H192" s="111"/>
      <c r="I192" s="105"/>
      <c r="J192" s="95"/>
      <c r="K192" s="90" t="s">
        <v>212</v>
      </c>
      <c r="L192" s="110"/>
      <c r="M192" s="110"/>
      <c r="N192" s="110"/>
      <c r="O192" s="110"/>
      <c r="P192" s="110"/>
      <c r="Q192" s="110"/>
      <c r="R192" s="110"/>
      <c r="S192" s="110"/>
      <c r="T192" s="110"/>
      <c r="U192" s="110"/>
      <c r="V192" s="110"/>
      <c r="W192" s="110"/>
      <c r="X192" s="110"/>
      <c r="Y192" s="110"/>
      <c r="Z192" s="110"/>
      <c r="AA192" s="110"/>
      <c r="AB192" s="110"/>
      <c r="AC192" s="110"/>
      <c r="AD192" s="110"/>
      <c r="AE192" s="95"/>
      <c r="AF192" s="110"/>
      <c r="AG192" s="113"/>
      <c r="AH192" s="103" t="str">
        <f>+IF(OR(AF192=1,AF192&lt;=5),"Moderado",IF(OR(AF192=6,AF192&lt;=11),"Mayor","Catastrófico"))</f>
        <v>Moderado</v>
      </c>
      <c r="AI192" s="113"/>
      <c r="AJ192" s="95"/>
      <c r="AK192" s="93"/>
      <c r="AL192" s="93"/>
      <c r="AM192" s="105"/>
      <c r="AN192" s="105"/>
      <c r="AO192" s="29"/>
      <c r="AP192" s="105"/>
      <c r="AQ192" s="29"/>
      <c r="AR192" s="105"/>
      <c r="AS192" s="29"/>
      <c r="AT192" s="105"/>
      <c r="AU192" s="29"/>
      <c r="AV192" s="105"/>
      <c r="AW192" s="29"/>
      <c r="AX192" s="105"/>
      <c r="AY192" s="29"/>
      <c r="AZ192" s="105"/>
      <c r="BA192" s="29"/>
      <c r="BB192" s="97"/>
      <c r="BC192" s="97"/>
      <c r="BD192" s="105"/>
      <c r="BE192" s="97"/>
      <c r="BF192" s="97"/>
      <c r="BG192" s="97"/>
      <c r="BH192" s="99"/>
      <c r="BI192" s="100"/>
      <c r="BJ192" s="101"/>
      <c r="BK192" s="108"/>
      <c r="BL192" s="100"/>
      <c r="BM192" s="100"/>
      <c r="BN192" s="95"/>
      <c r="BO192" s="95"/>
      <c r="BP192" s="80"/>
      <c r="BQ192" s="80"/>
      <c r="BR192" s="80"/>
      <c r="BS192" s="80"/>
      <c r="BT192" s="80"/>
      <c r="BU192" s="80"/>
      <c r="BV192" s="80"/>
      <c r="BW192" s="80"/>
      <c r="BX192" s="80"/>
      <c r="BY192" s="80"/>
      <c r="BZ192" s="80"/>
      <c r="CA192" s="80"/>
      <c r="CB192" s="80"/>
      <c r="CC192" s="80"/>
      <c r="CD192" s="80"/>
      <c r="CE192" s="102"/>
      <c r="CF192" s="102"/>
      <c r="CG192" s="102"/>
      <c r="CH192" s="102"/>
      <c r="CI192" s="102"/>
      <c r="CJ192" s="102"/>
    </row>
    <row r="193" spans="1:88" ht="27" customHeight="1" x14ac:dyDescent="0.25">
      <c r="A193" s="109"/>
      <c r="B193" s="110"/>
      <c r="C193" s="93"/>
      <c r="D193" s="93"/>
      <c r="E193" s="110"/>
      <c r="F193" s="95"/>
      <c r="G193" s="95"/>
      <c r="H193" s="111"/>
      <c r="I193" s="105"/>
      <c r="J193" s="95"/>
      <c r="K193" s="91"/>
      <c r="L193" s="110"/>
      <c r="M193" s="110"/>
      <c r="N193" s="110"/>
      <c r="O193" s="110"/>
      <c r="P193" s="110"/>
      <c r="Q193" s="110"/>
      <c r="R193" s="110"/>
      <c r="S193" s="110"/>
      <c r="T193" s="110"/>
      <c r="U193" s="110"/>
      <c r="V193" s="110"/>
      <c r="W193" s="110"/>
      <c r="X193" s="110"/>
      <c r="Y193" s="110"/>
      <c r="Z193" s="110"/>
      <c r="AA193" s="110"/>
      <c r="AB193" s="110"/>
      <c r="AC193" s="110"/>
      <c r="AD193" s="110"/>
      <c r="AE193" s="95"/>
      <c r="AF193" s="110"/>
      <c r="AG193" s="113"/>
      <c r="AH193" s="103" t="str">
        <f>+IF(OR(AF193=1,AF193&lt;=5),"Moderado",IF(OR(AF193=6,AF193&lt;=11),"Mayor","Catastrófico"))</f>
        <v>Moderado</v>
      </c>
      <c r="AI193" s="113"/>
      <c r="AJ193" s="95"/>
      <c r="AK193" s="93"/>
      <c r="AL193" s="93"/>
      <c r="AM193" s="105"/>
      <c r="AN193" s="105"/>
      <c r="AO193" s="29"/>
      <c r="AP193" s="105"/>
      <c r="AQ193" s="29"/>
      <c r="AR193" s="105"/>
      <c r="AS193" s="29"/>
      <c r="AT193" s="105"/>
      <c r="AU193" s="29"/>
      <c r="AV193" s="105"/>
      <c r="AW193" s="29"/>
      <c r="AX193" s="105"/>
      <c r="AY193" s="29"/>
      <c r="AZ193" s="105"/>
      <c r="BA193" s="29"/>
      <c r="BB193" s="97"/>
      <c r="BC193" s="97"/>
      <c r="BD193" s="105"/>
      <c r="BE193" s="97"/>
      <c r="BF193" s="97"/>
      <c r="BG193" s="97"/>
      <c r="BH193" s="99"/>
      <c r="BI193" s="100"/>
      <c r="BJ193" s="101"/>
      <c r="BK193" s="108"/>
      <c r="BL193" s="100"/>
      <c r="BM193" s="100"/>
      <c r="BN193" s="95"/>
      <c r="BO193" s="95"/>
      <c r="BP193" s="80"/>
      <c r="BQ193" s="80"/>
      <c r="BR193" s="80"/>
      <c r="BS193" s="80"/>
      <c r="BT193" s="80"/>
      <c r="BU193" s="80"/>
      <c r="BV193" s="80"/>
      <c r="BW193" s="80"/>
      <c r="BX193" s="80"/>
      <c r="BY193" s="80"/>
      <c r="BZ193" s="80"/>
      <c r="CA193" s="80"/>
      <c r="CB193" s="80"/>
      <c r="CC193" s="80"/>
      <c r="CD193" s="80"/>
      <c r="CE193" s="102"/>
      <c r="CF193" s="102"/>
      <c r="CG193" s="102"/>
      <c r="CH193" s="102"/>
      <c r="CI193" s="102"/>
      <c r="CJ193" s="102"/>
    </row>
    <row r="194" spans="1:88" ht="24.75" customHeight="1" x14ac:dyDescent="0.25">
      <c r="A194" s="109"/>
      <c r="B194" s="110"/>
      <c r="C194" s="93"/>
      <c r="D194" s="93"/>
      <c r="E194" s="110"/>
      <c r="F194" s="95"/>
      <c r="G194" s="95"/>
      <c r="H194" s="111"/>
      <c r="I194" s="105"/>
      <c r="J194" s="95"/>
      <c r="K194" s="90" t="s">
        <v>194</v>
      </c>
      <c r="L194" s="110"/>
      <c r="M194" s="110"/>
      <c r="N194" s="110"/>
      <c r="O194" s="110"/>
      <c r="P194" s="110"/>
      <c r="Q194" s="110"/>
      <c r="R194" s="110"/>
      <c r="S194" s="110"/>
      <c r="T194" s="110"/>
      <c r="U194" s="110"/>
      <c r="V194" s="110"/>
      <c r="W194" s="110"/>
      <c r="X194" s="110"/>
      <c r="Y194" s="110"/>
      <c r="Z194" s="110"/>
      <c r="AA194" s="110"/>
      <c r="AB194" s="110"/>
      <c r="AC194" s="110"/>
      <c r="AD194" s="110"/>
      <c r="AE194" s="95"/>
      <c r="AF194" s="110"/>
      <c r="AG194" s="113"/>
      <c r="AH194" s="103" t="str">
        <f>+IF(OR(AF194=1,AF194&lt;=5),"Moderado",IF(OR(AF194=6,AF194&lt;=11),"Mayor","Catastrófico"))</f>
        <v>Moderado</v>
      </c>
      <c r="AI194" s="113"/>
      <c r="AJ194" s="95"/>
      <c r="AK194" s="93"/>
      <c r="AL194" s="93"/>
      <c r="AM194" s="105"/>
      <c r="AN194" s="105"/>
      <c r="AO194" s="29"/>
      <c r="AP194" s="105"/>
      <c r="AQ194" s="29"/>
      <c r="AR194" s="105"/>
      <c r="AS194" s="29"/>
      <c r="AT194" s="105"/>
      <c r="AU194" s="29"/>
      <c r="AV194" s="105"/>
      <c r="AW194" s="29"/>
      <c r="AX194" s="105"/>
      <c r="AY194" s="29"/>
      <c r="AZ194" s="105"/>
      <c r="BA194" s="29"/>
      <c r="BB194" s="97"/>
      <c r="BC194" s="97"/>
      <c r="BD194" s="105"/>
      <c r="BE194" s="97"/>
      <c r="BF194" s="97"/>
      <c r="BG194" s="97"/>
      <c r="BH194" s="99"/>
      <c r="BI194" s="100"/>
      <c r="BJ194" s="101"/>
      <c r="BK194" s="108"/>
      <c r="BL194" s="100"/>
      <c r="BM194" s="100"/>
      <c r="BN194" s="95"/>
      <c r="BO194" s="95"/>
      <c r="BP194" s="80"/>
      <c r="BQ194" s="80"/>
      <c r="BR194" s="80"/>
      <c r="BS194" s="80"/>
      <c r="BT194" s="80"/>
      <c r="BU194" s="80"/>
      <c r="BV194" s="80"/>
      <c r="BW194" s="80"/>
      <c r="BX194" s="80"/>
      <c r="BY194" s="80"/>
      <c r="BZ194" s="80"/>
      <c r="CA194" s="80"/>
      <c r="CB194" s="80"/>
      <c r="CC194" s="80"/>
      <c r="CD194" s="80"/>
      <c r="CE194" s="102"/>
      <c r="CF194" s="102"/>
      <c r="CG194" s="102"/>
      <c r="CH194" s="102"/>
      <c r="CI194" s="102"/>
      <c r="CJ194" s="102"/>
    </row>
    <row r="195" spans="1:88" ht="15" customHeight="1" x14ac:dyDescent="0.25">
      <c r="A195" s="109"/>
      <c r="B195" s="110"/>
      <c r="C195" s="93"/>
      <c r="D195" s="93"/>
      <c r="E195" s="110"/>
      <c r="F195" s="95"/>
      <c r="G195" s="95"/>
      <c r="H195" s="111"/>
      <c r="I195" s="106"/>
      <c r="J195" s="95"/>
      <c r="K195" s="91"/>
      <c r="L195" s="110"/>
      <c r="M195" s="110"/>
      <c r="N195" s="110"/>
      <c r="O195" s="110"/>
      <c r="P195" s="110"/>
      <c r="Q195" s="110"/>
      <c r="R195" s="110"/>
      <c r="S195" s="110"/>
      <c r="T195" s="110"/>
      <c r="U195" s="110"/>
      <c r="V195" s="110"/>
      <c r="W195" s="110"/>
      <c r="X195" s="110"/>
      <c r="Y195" s="110"/>
      <c r="Z195" s="110"/>
      <c r="AA195" s="110"/>
      <c r="AB195" s="110"/>
      <c r="AC195" s="110"/>
      <c r="AD195" s="110"/>
      <c r="AE195" s="95"/>
      <c r="AF195" s="110"/>
      <c r="AH195" s="103" t="str">
        <f>+IF(OR(AF195=1,AF195&lt;=5),"Moderado",IF(OR(AF195=6,AF195&lt;=11),"Mayor","Catastrófico"))</f>
        <v>Moderado</v>
      </c>
      <c r="AJ195" s="95"/>
      <c r="AK195" s="93"/>
      <c r="AL195" s="93"/>
      <c r="AM195" s="106"/>
      <c r="AN195" s="106"/>
      <c r="AO195" s="80"/>
      <c r="AP195" s="106"/>
      <c r="AQ195" s="80"/>
      <c r="AR195" s="106"/>
      <c r="AS195" s="80"/>
      <c r="AT195" s="106"/>
      <c r="AU195" s="80"/>
      <c r="AV195" s="106"/>
      <c r="AW195" s="80"/>
      <c r="AX195" s="106"/>
      <c r="AY195" s="80"/>
      <c r="AZ195" s="106"/>
      <c r="BA195" s="80"/>
      <c r="BB195" s="98"/>
      <c r="BC195" s="98"/>
      <c r="BD195" s="106"/>
      <c r="BE195" s="98"/>
      <c r="BF195" s="98"/>
      <c r="BG195" s="98"/>
      <c r="BH195" s="99"/>
      <c r="BI195" s="100"/>
      <c r="BJ195" s="101"/>
      <c r="BL195" s="100"/>
      <c r="BM195" s="100"/>
      <c r="BN195" s="95"/>
      <c r="BO195" s="95"/>
      <c r="CE195" s="102"/>
      <c r="CF195" s="102"/>
      <c r="CG195" s="102"/>
      <c r="CH195" s="102"/>
      <c r="CI195" s="102"/>
      <c r="CJ195" s="102"/>
    </row>
    <row r="196" spans="1:88" ht="15" customHeight="1" x14ac:dyDescent="0.25">
      <c r="A196" s="109" t="s">
        <v>331</v>
      </c>
      <c r="B196" s="110" t="s">
        <v>332</v>
      </c>
      <c r="C196" s="93" t="s">
        <v>333</v>
      </c>
      <c r="D196" s="93" t="str">
        <f>'Riesgo Corrupción'!C56</f>
        <v>Posibilidad de afectación reputacional por pérdida, manipulación o adulteración de la información en el sistema de información de  derechos humanos  institucional en beneficio de un tercero.</v>
      </c>
      <c r="E196" s="110" t="s">
        <v>8</v>
      </c>
      <c r="F196" s="95" t="s">
        <v>135</v>
      </c>
      <c r="G196" s="95" t="s">
        <v>244</v>
      </c>
      <c r="H196" s="111" t="s">
        <v>334</v>
      </c>
      <c r="I196" s="104" t="s">
        <v>138</v>
      </c>
      <c r="J196" s="95" t="s">
        <v>154</v>
      </c>
      <c r="K196" s="90" t="s">
        <v>335</v>
      </c>
      <c r="L196" s="110" t="s">
        <v>141</v>
      </c>
      <c r="M196" s="110" t="s">
        <v>142</v>
      </c>
      <c r="N196" s="110" t="s">
        <v>142</v>
      </c>
      <c r="O196" s="110" t="s">
        <v>142</v>
      </c>
      <c r="P196" s="110" t="s">
        <v>142</v>
      </c>
      <c r="Q196" s="110" t="s">
        <v>142</v>
      </c>
      <c r="R196" s="110" t="s">
        <v>142</v>
      </c>
      <c r="S196" s="110" t="s">
        <v>142</v>
      </c>
      <c r="T196" s="110" t="s">
        <v>141</v>
      </c>
      <c r="U196" s="110" t="s">
        <v>141</v>
      </c>
      <c r="V196" s="110" t="s">
        <v>141</v>
      </c>
      <c r="W196" s="110" t="s">
        <v>141</v>
      </c>
      <c r="X196" s="110" t="s">
        <v>142</v>
      </c>
      <c r="Y196" s="110" t="s">
        <v>141</v>
      </c>
      <c r="Z196" s="110" t="s">
        <v>142</v>
      </c>
      <c r="AA196" s="110" t="s">
        <v>142</v>
      </c>
      <c r="AB196" s="110" t="s">
        <v>142</v>
      </c>
      <c r="AC196" s="110" t="s">
        <v>142</v>
      </c>
      <c r="AD196" s="110" t="s">
        <v>142</v>
      </c>
      <c r="AE196" s="95">
        <f>COUNTIF(L196:AD201, "SI")</f>
        <v>6</v>
      </c>
      <c r="AF196" s="110" t="s">
        <v>178</v>
      </c>
      <c r="AG196" s="103"/>
      <c r="AH196" s="103" t="str">
        <f>+IF(OR(AE196=1,AE196&lt;=5),"Moderado",IF(OR(AE196=6,AE196&lt;=11),"Mayor","Catastrófico"))</f>
        <v>Mayor</v>
      </c>
      <c r="AI196" s="112"/>
      <c r="AJ196" s="95" t="str">
        <f>IF(AND(AF196&lt;&gt;"",AH196&lt;&gt;""),VLOOKUP(AF196&amp;AH196,Listados!$M$3:$N$27,2,FALSE),"")</f>
        <v>Alto</v>
      </c>
      <c r="AK196" s="93" t="str">
        <f>'Descripción del Control '!B31</f>
        <v>EL Director(a) de Derechos Humanos o la persona que este designe verificará que cada vez que se suscriba un contrato para brindar atención jurídica y psicosocial en las rutas  distritales de atención en derechos humanos, en las obligaciones contractuales generales de estos contratos de prestación de servicios se incorpore una obligación específica de confidencialidad de la información.  
Lo anterior con el fin de que las personas que brinden esta atención en estas rutas guarden reserva de la información que les es suministrada y deben registrarla en el Sistema de Información de Derechos Humanos. En caso, de existir incumplimiento, se adelantarán las acciones a que haya lugar en el marco del incumplimiento contractual. 
Como evidencia del control se tendra el contrato legalizado de este equipo de trabajo, donde se registre en las clausulas generales este requerimiento de confidencialidad.</v>
      </c>
      <c r="AL196" s="93" t="str">
        <f>H196</f>
        <v>Omisión de los lineamientos establecidos en los contratos de prestación e servicios que contienen la cláusual de confidencialidad que garantizan la seguridad de la información del proceso de la Dirección</v>
      </c>
      <c r="AM196" s="104" t="s">
        <v>144</v>
      </c>
      <c r="AN196" s="104" t="s">
        <v>141</v>
      </c>
      <c r="AO196" s="29">
        <f>+IF(AN196="si",15,"")</f>
        <v>15</v>
      </c>
      <c r="AP196" s="104" t="s">
        <v>141</v>
      </c>
      <c r="AQ196" s="29">
        <f>+IF(AP196="si",15,"")</f>
        <v>15</v>
      </c>
      <c r="AR196" s="104" t="s">
        <v>141</v>
      </c>
      <c r="AS196" s="29">
        <f>+IF(AR196="si",15,"")</f>
        <v>15</v>
      </c>
      <c r="AT196" s="104" t="s">
        <v>145</v>
      </c>
      <c r="AU196" s="29">
        <f>+IF(AT196="Prevenir",15,IF(AT196="Detectar",10,""))</f>
        <v>15</v>
      </c>
      <c r="AV196" s="104" t="s">
        <v>141</v>
      </c>
      <c r="AW196" s="29">
        <f>+IF(AV196="si",15,"")</f>
        <v>15</v>
      </c>
      <c r="AX196" s="104" t="s">
        <v>141</v>
      </c>
      <c r="AY196" s="29">
        <f>+IF(AX196="si",15,"")</f>
        <v>15</v>
      </c>
      <c r="AZ196" s="104" t="s">
        <v>146</v>
      </c>
      <c r="BA196" s="29">
        <f>+IF(AZ196="Completa",10,IF(AZ196="Incompleta",5,""))</f>
        <v>10</v>
      </c>
      <c r="BB196" s="96">
        <f>IF((SUM(AO196,AQ196,AS196,AU196,AW196,AY196,BA196)=0),"",(SUM(AO196,AQ196,AS196,AU196,AW196,AY196,BA196)))</f>
        <v>100</v>
      </c>
      <c r="BC196" s="96" t="str">
        <f>IF(BB196&lt;=85,"Débil",IF(BB196&lt;=95,"Moderado",IF(BB196=100,"Fuerte","")))</f>
        <v>Fuerte</v>
      </c>
      <c r="BD196" s="104" t="s">
        <v>147</v>
      </c>
      <c r="BE196" s="96" t="str">
        <f>+IF(BD196="siempre","Fuerte",IF(BD196="Algunas veces","Moderado","Débil"))</f>
        <v>Fuerte</v>
      </c>
      <c r="BF196" s="96" t="str">
        <f>IF(AND(BC196="Fuerte",BE196="Fuerte"),"Fuerte",IF(AND(BC196="Fuerte",BE196="Moderado"),"Moderado",IF(AND(BC196="Moderado",BE196="Fuerte"),"Moderado",IF(AND(BC196="Moderado",BE196="Moderado"),"Moderado","Débil"))))</f>
        <v>Fuerte</v>
      </c>
      <c r="BG196" s="96">
        <f t="shared" ref="BG196" si="56">IF(ISBLANK(BF196),"",IF(BF196="Débil", 0, IF(BF196="Moderado",50,100)))</f>
        <v>100</v>
      </c>
      <c r="BH196" s="99">
        <f>AVERAGE(BG196:BG201)</f>
        <v>100</v>
      </c>
      <c r="BI196" s="100" t="str">
        <f>IF(BH196&lt;=50, "Débil", IF(BH196&lt;=99,"Moderado","Fuerte"))</f>
        <v>Fuerte</v>
      </c>
      <c r="BJ196" s="101">
        <f>+IF(BI196="Fuerte",2,IF(BI196="Moderado",1,0))</f>
        <v>2</v>
      </c>
      <c r="BK196" s="101"/>
      <c r="BL196" s="100" t="str">
        <f>+VLOOKUP(BK196,Listados!$J$18:$K$24,2,TRUE)</f>
        <v>Rara Vez</v>
      </c>
      <c r="BM196" s="100" t="str">
        <f>IF(ISBLANK(AH196),"",AH196)</f>
        <v>Mayor</v>
      </c>
      <c r="BN196" s="95" t="str">
        <f>IF(AND(BL196&lt;&gt;"",BM196&lt;&gt;""),VLOOKUP(BL196&amp;BM196,Listados!$M$3:$N$27,2,FALSE),"")</f>
        <v>Alto</v>
      </c>
      <c r="BO196" s="95" t="str">
        <f>+VLOOKUP(BN196,Listados!$P$3:$Q$6,2,FALSE)</f>
        <v>Reducir el riesgo</v>
      </c>
      <c r="BP196" s="80"/>
      <c r="BQ196" s="80"/>
      <c r="BR196" s="80"/>
      <c r="BS196" s="80"/>
      <c r="BT196" s="80"/>
      <c r="BU196" s="80"/>
      <c r="BV196" s="80"/>
      <c r="BW196" s="80"/>
      <c r="BX196" s="80"/>
      <c r="BY196" s="80"/>
      <c r="BZ196" s="80"/>
      <c r="CA196" s="80"/>
      <c r="CB196" s="80"/>
      <c r="CC196" s="80"/>
      <c r="CD196" s="80"/>
      <c r="CE196" s="102" t="s">
        <v>8</v>
      </c>
      <c r="CF196" s="102" t="s">
        <v>8</v>
      </c>
      <c r="CG196" s="102" t="s">
        <v>8</v>
      </c>
      <c r="CH196" s="102" t="s">
        <v>8</v>
      </c>
      <c r="CI196" s="102" t="s">
        <v>8</v>
      </c>
      <c r="CJ196" s="102" t="s">
        <v>8</v>
      </c>
    </row>
    <row r="197" spans="1:88" ht="33.75" customHeight="1" x14ac:dyDescent="0.25">
      <c r="A197" s="109"/>
      <c r="B197" s="110"/>
      <c r="C197" s="93"/>
      <c r="D197" s="93"/>
      <c r="E197" s="110"/>
      <c r="F197" s="95"/>
      <c r="G197" s="95"/>
      <c r="H197" s="111"/>
      <c r="I197" s="105"/>
      <c r="J197" s="95"/>
      <c r="K197" s="92"/>
      <c r="L197" s="110"/>
      <c r="M197" s="110"/>
      <c r="N197" s="110"/>
      <c r="O197" s="110"/>
      <c r="P197" s="110"/>
      <c r="Q197" s="110"/>
      <c r="R197" s="110"/>
      <c r="S197" s="110"/>
      <c r="T197" s="110"/>
      <c r="U197" s="110"/>
      <c r="V197" s="110"/>
      <c r="W197" s="110"/>
      <c r="X197" s="110"/>
      <c r="Y197" s="110"/>
      <c r="Z197" s="110"/>
      <c r="AA197" s="110"/>
      <c r="AB197" s="110"/>
      <c r="AC197" s="110"/>
      <c r="AD197" s="110"/>
      <c r="AE197" s="95"/>
      <c r="AF197" s="110"/>
      <c r="AG197" s="113"/>
      <c r="AH197" s="103" t="str">
        <f>+IF(OR(AF197=1,AF197&lt;=5),"Moderado",IF(OR(AF197=6,AF197&lt;=11),"Mayor","Catastrófico"))</f>
        <v>Moderado</v>
      </c>
      <c r="AI197" s="113"/>
      <c r="AJ197" s="95"/>
      <c r="AK197" s="93"/>
      <c r="AL197" s="93"/>
      <c r="AM197" s="105"/>
      <c r="AN197" s="105"/>
      <c r="AO197" s="29"/>
      <c r="AP197" s="105"/>
      <c r="AQ197" s="29"/>
      <c r="AR197" s="105"/>
      <c r="AS197" s="29"/>
      <c r="AT197" s="105"/>
      <c r="AU197" s="29"/>
      <c r="AV197" s="105"/>
      <c r="AW197" s="29"/>
      <c r="AX197" s="105"/>
      <c r="AY197" s="29"/>
      <c r="AZ197" s="105"/>
      <c r="BA197" s="29"/>
      <c r="BB197" s="97"/>
      <c r="BC197" s="97"/>
      <c r="BD197" s="105"/>
      <c r="BE197" s="97"/>
      <c r="BF197" s="97"/>
      <c r="BG197" s="97"/>
      <c r="BH197" s="99"/>
      <c r="BI197" s="100"/>
      <c r="BJ197" s="101"/>
      <c r="BK197" s="108"/>
      <c r="BL197" s="100"/>
      <c r="BM197" s="100"/>
      <c r="BN197" s="95"/>
      <c r="BO197" s="95"/>
      <c r="BP197" s="80"/>
      <c r="BQ197" s="80"/>
      <c r="BR197" s="80"/>
      <c r="BS197" s="80"/>
      <c r="BT197" s="80"/>
      <c r="BU197" s="80"/>
      <c r="BV197" s="80"/>
      <c r="BW197" s="80"/>
      <c r="BX197" s="80"/>
      <c r="BY197" s="80"/>
      <c r="BZ197" s="80"/>
      <c r="CA197" s="80"/>
      <c r="CB197" s="80"/>
      <c r="CC197" s="80"/>
      <c r="CD197" s="80"/>
      <c r="CE197" s="102"/>
      <c r="CF197" s="102"/>
      <c r="CG197" s="102"/>
      <c r="CH197" s="102"/>
      <c r="CI197" s="102"/>
      <c r="CJ197" s="102"/>
    </row>
    <row r="198" spans="1:88" ht="41.25" customHeight="1" x14ac:dyDescent="0.25">
      <c r="A198" s="109"/>
      <c r="B198" s="110"/>
      <c r="C198" s="93"/>
      <c r="D198" s="93"/>
      <c r="E198" s="110"/>
      <c r="F198" s="95"/>
      <c r="G198" s="95"/>
      <c r="H198" s="111"/>
      <c r="I198" s="105"/>
      <c r="J198" s="95"/>
      <c r="K198" s="92"/>
      <c r="L198" s="110"/>
      <c r="M198" s="110"/>
      <c r="N198" s="110"/>
      <c r="O198" s="110"/>
      <c r="P198" s="110"/>
      <c r="Q198" s="110"/>
      <c r="R198" s="110"/>
      <c r="S198" s="110"/>
      <c r="T198" s="110"/>
      <c r="U198" s="110"/>
      <c r="V198" s="110"/>
      <c r="W198" s="110"/>
      <c r="X198" s="110"/>
      <c r="Y198" s="110"/>
      <c r="Z198" s="110"/>
      <c r="AA198" s="110"/>
      <c r="AB198" s="110"/>
      <c r="AC198" s="110"/>
      <c r="AD198" s="110"/>
      <c r="AE198" s="95"/>
      <c r="AF198" s="110"/>
      <c r="AG198" s="113"/>
      <c r="AH198" s="103" t="str">
        <f>+IF(OR(AF198=1,AF198&lt;=5),"Moderado",IF(OR(AF198=6,AF198&lt;=11),"Mayor","Catastrófico"))</f>
        <v>Moderado</v>
      </c>
      <c r="AI198" s="113"/>
      <c r="AJ198" s="95"/>
      <c r="AK198" s="93"/>
      <c r="AL198" s="93"/>
      <c r="AM198" s="105"/>
      <c r="AN198" s="105"/>
      <c r="AO198" s="29"/>
      <c r="AP198" s="105"/>
      <c r="AQ198" s="29"/>
      <c r="AR198" s="105"/>
      <c r="AS198" s="29"/>
      <c r="AT198" s="105"/>
      <c r="AU198" s="29"/>
      <c r="AV198" s="105"/>
      <c r="AW198" s="29"/>
      <c r="AX198" s="105"/>
      <c r="AY198" s="29"/>
      <c r="AZ198" s="105"/>
      <c r="BA198" s="29"/>
      <c r="BB198" s="97"/>
      <c r="BC198" s="97"/>
      <c r="BD198" s="105"/>
      <c r="BE198" s="97"/>
      <c r="BF198" s="97"/>
      <c r="BG198" s="97"/>
      <c r="BH198" s="99"/>
      <c r="BI198" s="100"/>
      <c r="BJ198" s="101"/>
      <c r="BK198" s="108"/>
      <c r="BL198" s="100"/>
      <c r="BM198" s="100"/>
      <c r="BN198" s="95"/>
      <c r="BO198" s="95"/>
      <c r="BP198" s="80"/>
      <c r="BQ198" s="80"/>
      <c r="BR198" s="80"/>
      <c r="BS198" s="80"/>
      <c r="BT198" s="80"/>
      <c r="BU198" s="80"/>
      <c r="BV198" s="80"/>
      <c r="BW198" s="80"/>
      <c r="BX198" s="80"/>
      <c r="BY198" s="80"/>
      <c r="BZ198" s="80"/>
      <c r="CA198" s="80"/>
      <c r="CB198" s="80"/>
      <c r="CC198" s="80"/>
      <c r="CD198" s="80"/>
      <c r="CE198" s="102"/>
      <c r="CF198" s="102"/>
      <c r="CG198" s="102"/>
      <c r="CH198" s="102"/>
      <c r="CI198" s="102"/>
      <c r="CJ198" s="102"/>
    </row>
    <row r="199" spans="1:88" ht="32.25" customHeight="1" x14ac:dyDescent="0.25">
      <c r="A199" s="109"/>
      <c r="B199" s="110"/>
      <c r="C199" s="93"/>
      <c r="D199" s="93"/>
      <c r="E199" s="110"/>
      <c r="F199" s="95"/>
      <c r="G199" s="95"/>
      <c r="H199" s="111"/>
      <c r="I199" s="105"/>
      <c r="J199" s="95"/>
      <c r="K199" s="92"/>
      <c r="L199" s="110"/>
      <c r="M199" s="110"/>
      <c r="N199" s="110"/>
      <c r="O199" s="110"/>
      <c r="P199" s="110"/>
      <c r="Q199" s="110"/>
      <c r="R199" s="110"/>
      <c r="S199" s="110"/>
      <c r="T199" s="110"/>
      <c r="U199" s="110"/>
      <c r="V199" s="110"/>
      <c r="W199" s="110"/>
      <c r="X199" s="110"/>
      <c r="Y199" s="110"/>
      <c r="Z199" s="110"/>
      <c r="AA199" s="110"/>
      <c r="AB199" s="110"/>
      <c r="AC199" s="110"/>
      <c r="AD199" s="110"/>
      <c r="AE199" s="95"/>
      <c r="AF199" s="110"/>
      <c r="AG199" s="113"/>
      <c r="AH199" s="103" t="str">
        <f>+IF(OR(AF199=1,AF199&lt;=5),"Moderado",IF(OR(AF199=6,AF199&lt;=11),"Mayor","Catastrófico"))</f>
        <v>Moderado</v>
      </c>
      <c r="AI199" s="113"/>
      <c r="AJ199" s="95"/>
      <c r="AK199" s="93"/>
      <c r="AL199" s="93"/>
      <c r="AM199" s="105"/>
      <c r="AN199" s="105"/>
      <c r="AO199" s="29"/>
      <c r="AP199" s="105"/>
      <c r="AQ199" s="29"/>
      <c r="AR199" s="105"/>
      <c r="AS199" s="29"/>
      <c r="AT199" s="105"/>
      <c r="AU199" s="29"/>
      <c r="AV199" s="105"/>
      <c r="AW199" s="29"/>
      <c r="AX199" s="105"/>
      <c r="AY199" s="29"/>
      <c r="AZ199" s="105"/>
      <c r="BA199" s="29"/>
      <c r="BB199" s="97"/>
      <c r="BC199" s="97"/>
      <c r="BD199" s="105"/>
      <c r="BE199" s="97"/>
      <c r="BF199" s="97"/>
      <c r="BG199" s="97"/>
      <c r="BH199" s="99"/>
      <c r="BI199" s="100"/>
      <c r="BJ199" s="101"/>
      <c r="BK199" s="108"/>
      <c r="BL199" s="100"/>
      <c r="BM199" s="100"/>
      <c r="BN199" s="95"/>
      <c r="BO199" s="95"/>
      <c r="BP199" s="80"/>
      <c r="BQ199" s="80"/>
      <c r="BR199" s="80"/>
      <c r="BS199" s="80"/>
      <c r="BT199" s="80"/>
      <c r="BU199" s="80"/>
      <c r="BV199" s="80"/>
      <c r="BW199" s="80"/>
      <c r="BX199" s="80"/>
      <c r="BY199" s="80"/>
      <c r="BZ199" s="80"/>
      <c r="CA199" s="80"/>
      <c r="CB199" s="80"/>
      <c r="CC199" s="80"/>
      <c r="CD199" s="80"/>
      <c r="CE199" s="102"/>
      <c r="CF199" s="102"/>
      <c r="CG199" s="102"/>
      <c r="CH199" s="102"/>
      <c r="CI199" s="102"/>
      <c r="CJ199" s="102"/>
    </row>
    <row r="200" spans="1:88" ht="24.75" customHeight="1" x14ac:dyDescent="0.25">
      <c r="A200" s="109"/>
      <c r="B200" s="110"/>
      <c r="C200" s="93"/>
      <c r="D200" s="93"/>
      <c r="E200" s="110"/>
      <c r="F200" s="95"/>
      <c r="G200" s="95"/>
      <c r="H200" s="111"/>
      <c r="I200" s="105"/>
      <c r="J200" s="95"/>
      <c r="K200" s="92"/>
      <c r="L200" s="110"/>
      <c r="M200" s="110"/>
      <c r="N200" s="110"/>
      <c r="O200" s="110"/>
      <c r="P200" s="110"/>
      <c r="Q200" s="110"/>
      <c r="R200" s="110"/>
      <c r="S200" s="110"/>
      <c r="T200" s="110"/>
      <c r="U200" s="110"/>
      <c r="V200" s="110"/>
      <c r="W200" s="110"/>
      <c r="X200" s="110"/>
      <c r="Y200" s="110"/>
      <c r="Z200" s="110"/>
      <c r="AA200" s="110"/>
      <c r="AB200" s="110"/>
      <c r="AC200" s="110"/>
      <c r="AD200" s="110"/>
      <c r="AE200" s="95"/>
      <c r="AF200" s="110"/>
      <c r="AG200" s="113"/>
      <c r="AH200" s="103" t="str">
        <f>+IF(OR(AF200=1,AF200&lt;=5),"Moderado",IF(OR(AF200=6,AF200&lt;=11),"Mayor","Catastrófico"))</f>
        <v>Moderado</v>
      </c>
      <c r="AI200" s="113"/>
      <c r="AJ200" s="95"/>
      <c r="AK200" s="93"/>
      <c r="AL200" s="93"/>
      <c r="AM200" s="105"/>
      <c r="AN200" s="105"/>
      <c r="AO200" s="29"/>
      <c r="AP200" s="105"/>
      <c r="AQ200" s="29"/>
      <c r="AR200" s="105"/>
      <c r="AS200" s="29"/>
      <c r="AT200" s="105"/>
      <c r="AU200" s="29"/>
      <c r="AV200" s="105"/>
      <c r="AW200" s="29"/>
      <c r="AX200" s="105"/>
      <c r="AY200" s="29"/>
      <c r="AZ200" s="105"/>
      <c r="BA200" s="29"/>
      <c r="BB200" s="97"/>
      <c r="BC200" s="97"/>
      <c r="BD200" s="105"/>
      <c r="BE200" s="97"/>
      <c r="BF200" s="97"/>
      <c r="BG200" s="97"/>
      <c r="BH200" s="99"/>
      <c r="BI200" s="100"/>
      <c r="BJ200" s="101"/>
      <c r="BK200" s="108"/>
      <c r="BL200" s="100"/>
      <c r="BM200" s="100"/>
      <c r="BN200" s="95"/>
      <c r="BO200" s="95"/>
      <c r="BP200" s="80"/>
      <c r="BQ200" s="80"/>
      <c r="BR200" s="80"/>
      <c r="BS200" s="80"/>
      <c r="BT200" s="80"/>
      <c r="BU200" s="80"/>
      <c r="BV200" s="80"/>
      <c r="BW200" s="80"/>
      <c r="BX200" s="80"/>
      <c r="BY200" s="80"/>
      <c r="BZ200" s="80"/>
      <c r="CA200" s="80"/>
      <c r="CB200" s="80"/>
      <c r="CC200" s="80"/>
      <c r="CD200" s="80"/>
      <c r="CE200" s="102"/>
      <c r="CF200" s="102"/>
      <c r="CG200" s="102"/>
      <c r="CH200" s="102"/>
      <c r="CI200" s="102"/>
      <c r="CJ200" s="102"/>
    </row>
    <row r="201" spans="1:88" ht="15" customHeight="1" x14ac:dyDescent="0.25">
      <c r="A201" s="109"/>
      <c r="B201" s="110"/>
      <c r="C201" s="93"/>
      <c r="D201" s="93"/>
      <c r="E201" s="110"/>
      <c r="F201" s="95"/>
      <c r="G201" s="95"/>
      <c r="H201" s="111"/>
      <c r="I201" s="106"/>
      <c r="J201" s="95"/>
      <c r="K201" s="91"/>
      <c r="L201" s="110"/>
      <c r="M201" s="110"/>
      <c r="N201" s="110"/>
      <c r="O201" s="110"/>
      <c r="P201" s="110"/>
      <c r="Q201" s="110"/>
      <c r="R201" s="110"/>
      <c r="S201" s="110"/>
      <c r="T201" s="110"/>
      <c r="U201" s="110"/>
      <c r="V201" s="110"/>
      <c r="W201" s="110"/>
      <c r="X201" s="110"/>
      <c r="Y201" s="110"/>
      <c r="Z201" s="110"/>
      <c r="AA201" s="110"/>
      <c r="AB201" s="110"/>
      <c r="AC201" s="110"/>
      <c r="AD201" s="110"/>
      <c r="AE201" s="95"/>
      <c r="AF201" s="110"/>
      <c r="AH201" s="103" t="str">
        <f>+IF(OR(AF201=1,AF201&lt;=5),"Moderado",IF(OR(AF201=6,AF201&lt;=11),"Mayor","Catastrófico"))</f>
        <v>Moderado</v>
      </c>
      <c r="AJ201" s="95"/>
      <c r="AK201" s="93"/>
      <c r="AL201" s="93"/>
      <c r="AM201" s="106"/>
      <c r="AN201" s="106"/>
      <c r="AO201" s="80"/>
      <c r="AP201" s="106"/>
      <c r="AQ201" s="80"/>
      <c r="AR201" s="106"/>
      <c r="AS201" s="80"/>
      <c r="AT201" s="106"/>
      <c r="AU201" s="80"/>
      <c r="AV201" s="106"/>
      <c r="AW201" s="80"/>
      <c r="AX201" s="106"/>
      <c r="AY201" s="80"/>
      <c r="AZ201" s="106"/>
      <c r="BA201" s="80"/>
      <c r="BB201" s="98"/>
      <c r="BC201" s="98"/>
      <c r="BD201" s="106"/>
      <c r="BE201" s="98"/>
      <c r="BF201" s="98"/>
      <c r="BG201" s="98"/>
      <c r="BH201" s="99"/>
      <c r="BI201" s="100"/>
      <c r="BJ201" s="101"/>
      <c r="BL201" s="100"/>
      <c r="BM201" s="100"/>
      <c r="BN201" s="95"/>
      <c r="BO201" s="95"/>
      <c r="CE201" s="102"/>
      <c r="CF201" s="102"/>
      <c r="CG201" s="102"/>
      <c r="CH201" s="102"/>
      <c r="CI201" s="102"/>
      <c r="CJ201" s="102"/>
    </row>
    <row r="202" spans="1:88" ht="15" customHeight="1" x14ac:dyDescent="0.25">
      <c r="A202" s="109" t="s">
        <v>336</v>
      </c>
      <c r="B202" s="110" t="s">
        <v>337</v>
      </c>
      <c r="C202" s="93" t="s">
        <v>338</v>
      </c>
      <c r="D202" s="93" t="str">
        <f>'Riesgo Corrupción'!C57</f>
        <v xml:space="preserve">Posibilidad de manipulación y extracción indebida de información personal y/o sensible, registrada en la matriz de identificación de personas atendidas en el servicio de orientación de los espacios de atención diferenciada para grupos étnicos, con el proposito de obtener beneficios privaos o fvorecer a terceros  </v>
      </c>
      <c r="E202" s="110" t="s">
        <v>8</v>
      </c>
      <c r="F202" s="95" t="s">
        <v>174</v>
      </c>
      <c r="G202" s="95" t="s">
        <v>136</v>
      </c>
      <c r="H202" s="111" t="s">
        <v>339</v>
      </c>
      <c r="I202" s="104" t="s">
        <v>138</v>
      </c>
      <c r="J202" s="95" t="s">
        <v>154</v>
      </c>
      <c r="K202" s="90" t="s">
        <v>340</v>
      </c>
      <c r="L202" s="110" t="s">
        <v>141</v>
      </c>
      <c r="M202" s="110" t="s">
        <v>142</v>
      </c>
      <c r="N202" s="110" t="s">
        <v>142</v>
      </c>
      <c r="O202" s="110" t="s">
        <v>142</v>
      </c>
      <c r="P202" s="110" t="s">
        <v>141</v>
      </c>
      <c r="Q202" s="110" t="s">
        <v>142</v>
      </c>
      <c r="R202" s="110" t="s">
        <v>142</v>
      </c>
      <c r="S202" s="110" t="s">
        <v>142</v>
      </c>
      <c r="T202" s="110" t="s">
        <v>141</v>
      </c>
      <c r="U202" s="110" t="s">
        <v>141</v>
      </c>
      <c r="V202" s="110" t="s">
        <v>141</v>
      </c>
      <c r="W202" s="110" t="s">
        <v>141</v>
      </c>
      <c r="X202" s="110" t="s">
        <v>142</v>
      </c>
      <c r="Y202" s="110" t="s">
        <v>141</v>
      </c>
      <c r="Z202" s="110" t="s">
        <v>142</v>
      </c>
      <c r="AA202" s="110" t="s">
        <v>142</v>
      </c>
      <c r="AB202" s="110" t="s">
        <v>142</v>
      </c>
      <c r="AC202" s="110" t="s">
        <v>142</v>
      </c>
      <c r="AD202" s="110" t="s">
        <v>142</v>
      </c>
      <c r="AE202" s="95">
        <f>COUNTIF(L202:AD207, "SI")</f>
        <v>7</v>
      </c>
      <c r="AF202" s="110" t="s">
        <v>143</v>
      </c>
      <c r="AG202" s="103"/>
      <c r="AH202" s="103" t="str">
        <f>+IF(OR(AE202=1,AE202&lt;=5),"Moderado",IF(OR(AE202=6,AE202&lt;=11),"Mayor","Catastrófico"))</f>
        <v>Mayor</v>
      </c>
      <c r="AI202" s="112"/>
      <c r="AJ202" s="95" t="str">
        <f>IF(AND(AF202&lt;&gt;"",AH202&lt;&gt;""),VLOOKUP(AF202&amp;AH202,Listados!$M$3:$N$27,2,FALSE),"")</f>
        <v>Alto</v>
      </c>
      <c r="AK202" s="93" t="str">
        <f>'Descripción del Control '!B32</f>
        <v>El Director/a de Asuntos Étnicos o la persona que este designe, deberá realizar un seguimiento trimestral a las matrices de identificación de personas atendidas en el Servicio de Orientación Inicial de los Espacios de Atención Diferenciada para Grupos Étnicos. Este seguimiento tiene como objetivo verificar los roles y permisos asignados al personal autorizado para el diligenciamiento de dichas matrices, asegurando que solo personas con autorización tengan acceso a ellas, para evitar la fuga o perdida de la información.
Como evidencia del control, se elaborará un informe trimestral detallado que incluya: Información general de las matrices supervisadas y posibles situaciones relacionadas con la manipulación o extracción indebida de información personal y/o sensible. En caso de detectarse irregularidades, estas deberán ser reportadas de inmediato al Director/a de Asuntos Étnicos para la adopción de acciones correctivas pertinentes, a través de correo electronico institucional. 
El informe deberá incluir los datos del responsable de su elaboración y será firmado por el Director/a de Asuntos Étnicos o por la persona que este designe, quien será el encargado de supervisar e implementar este control.</v>
      </c>
      <c r="AL202" s="93" t="str">
        <f>H202</f>
        <v>Falta de controles robustos en la gestión y protección de información sensible, combinada con la posibilidad de ofrecimientos, solicitudes de dádivas, presiones y/o amenazas por parte de terceros hacia funcionarios o servidores públicos, con el fin de obtener acceso a datos personales para beneficio privado o favorecimiento indebido.</v>
      </c>
      <c r="AM202" s="104" t="s">
        <v>144</v>
      </c>
      <c r="AN202" s="104" t="s">
        <v>141</v>
      </c>
      <c r="AO202" s="29">
        <f>+IF(AN202="si",15,"")</f>
        <v>15</v>
      </c>
      <c r="AP202" s="104" t="s">
        <v>141</v>
      </c>
      <c r="AQ202" s="29">
        <f>+IF(AP202="si",15,"")</f>
        <v>15</v>
      </c>
      <c r="AR202" s="104" t="s">
        <v>141</v>
      </c>
      <c r="AS202" s="29">
        <f>+IF(AR202="si",15,"")</f>
        <v>15</v>
      </c>
      <c r="AT202" s="104" t="s">
        <v>145</v>
      </c>
      <c r="AU202" s="29">
        <f>+IF(AT202="Prevenir",15,IF(AT202="Detectar",10,""))</f>
        <v>15</v>
      </c>
      <c r="AV202" s="104" t="s">
        <v>141</v>
      </c>
      <c r="AW202" s="29">
        <f>+IF(AV202="si",15,"")</f>
        <v>15</v>
      </c>
      <c r="AX202" s="104" t="s">
        <v>141</v>
      </c>
      <c r="AY202" s="29">
        <f>+IF(AX202="si",15,"")</f>
        <v>15</v>
      </c>
      <c r="AZ202" s="104" t="s">
        <v>146</v>
      </c>
      <c r="BA202" s="29">
        <f>+IF(AZ202="Completa",10,IF(AZ202="Incompleta",5,""))</f>
        <v>10</v>
      </c>
      <c r="BB202" s="96">
        <f>IF((SUM(AO202,AQ202,AS202,AU202,AW202,AY202,BA202)=0),"",(SUM(AO202,AQ202,AS202,AU202,AW202,AY202,BA202)))</f>
        <v>100</v>
      </c>
      <c r="BC202" s="96" t="str">
        <f>IF(BB202&lt;=85,"Débil",IF(BB202&lt;=95,"Moderado",IF(BB202=100,"Fuerte","")))</f>
        <v>Fuerte</v>
      </c>
      <c r="BD202" s="104" t="s">
        <v>147</v>
      </c>
      <c r="BE202" s="96" t="str">
        <f>+IF(BD202="siempre","Fuerte",IF(BD202="Algunas veces","Moderado","Débil"))</f>
        <v>Fuerte</v>
      </c>
      <c r="BF202" s="96" t="str">
        <f>IF(AND(BC202="Fuerte",BE202="Fuerte"),"Fuerte",IF(AND(BC202="Fuerte",BE202="Moderado"),"Moderado",IF(AND(BC202="Moderado",BE202="Fuerte"),"Moderado",IF(AND(BC202="Moderado",BE202="Moderado"),"Moderado","Débil"))))</f>
        <v>Fuerte</v>
      </c>
      <c r="BG202" s="96">
        <f t="shared" ref="BG202" si="57">IF(ISBLANK(BF202),"",IF(BF202="Débil", 0, IF(BF202="Moderado",50,100)))</f>
        <v>100</v>
      </c>
      <c r="BH202" s="99">
        <f>AVERAGE(BG202:BG207)</f>
        <v>100</v>
      </c>
      <c r="BI202" s="100" t="str">
        <f>IF(BH202&lt;=50, "Débil", IF(BH202&lt;=99,"Moderado","Fuerte"))</f>
        <v>Fuerte</v>
      </c>
      <c r="BJ202" s="101">
        <f>+IF(BI202="Fuerte",2,IF(BI202="Moderado",1,0))</f>
        <v>2</v>
      </c>
      <c r="BK202" s="101"/>
      <c r="BL202" s="100" t="str">
        <f>+VLOOKUP(BK202,Listados!$J$18:$K$24,2,TRUE)</f>
        <v>Rara Vez</v>
      </c>
      <c r="BM202" s="100" t="str">
        <f>IF(ISBLANK(AH202),"",AH202)</f>
        <v>Mayor</v>
      </c>
      <c r="BN202" s="95" t="str">
        <f>IF(AND(BL202&lt;&gt;"",BM202&lt;&gt;""),VLOOKUP(BL202&amp;BM202,Listados!$M$3:$N$27,2,FALSE),"")</f>
        <v>Alto</v>
      </c>
      <c r="BO202" s="95" t="str">
        <f>+VLOOKUP(BN202,Listados!$P$3:$Q$6,2,FALSE)</f>
        <v>Reducir el riesgo</v>
      </c>
      <c r="BP202" s="80"/>
      <c r="BQ202" s="80"/>
      <c r="BR202" s="80"/>
      <c r="BS202" s="80"/>
      <c r="BT202" s="80"/>
      <c r="BU202" s="80"/>
      <c r="BV202" s="80"/>
      <c r="BW202" s="80"/>
      <c r="BX202" s="80"/>
      <c r="BY202" s="80"/>
      <c r="BZ202" s="80"/>
      <c r="CA202" s="80"/>
      <c r="CB202" s="80"/>
      <c r="CC202" s="80"/>
      <c r="CD202" s="80"/>
      <c r="CE202" s="102" t="s">
        <v>8</v>
      </c>
      <c r="CF202" s="102" t="s">
        <v>8</v>
      </c>
      <c r="CG202" s="102" t="s">
        <v>8</v>
      </c>
      <c r="CH202" s="102" t="s">
        <v>8</v>
      </c>
      <c r="CI202" s="102" t="s">
        <v>8</v>
      </c>
      <c r="CJ202" s="102" t="s">
        <v>8</v>
      </c>
    </row>
    <row r="203" spans="1:88" ht="33.75" customHeight="1" x14ac:dyDescent="0.25">
      <c r="A203" s="109"/>
      <c r="B203" s="110"/>
      <c r="C203" s="93"/>
      <c r="D203" s="93"/>
      <c r="E203" s="110"/>
      <c r="F203" s="95"/>
      <c r="G203" s="95"/>
      <c r="H203" s="111"/>
      <c r="I203" s="105"/>
      <c r="J203" s="95"/>
      <c r="K203" s="92"/>
      <c r="L203" s="110"/>
      <c r="M203" s="110"/>
      <c r="N203" s="110"/>
      <c r="O203" s="110"/>
      <c r="P203" s="110"/>
      <c r="Q203" s="110"/>
      <c r="R203" s="110"/>
      <c r="S203" s="110"/>
      <c r="T203" s="110"/>
      <c r="U203" s="110"/>
      <c r="V203" s="110"/>
      <c r="W203" s="110"/>
      <c r="X203" s="110"/>
      <c r="Y203" s="110"/>
      <c r="Z203" s="110"/>
      <c r="AA203" s="110"/>
      <c r="AB203" s="110"/>
      <c r="AC203" s="110"/>
      <c r="AD203" s="110"/>
      <c r="AE203" s="95"/>
      <c r="AF203" s="110"/>
      <c r="AG203" s="113"/>
      <c r="AH203" s="103" t="str">
        <f>+IF(OR(AF203=1,AF203&lt;=5),"Moderado",IF(OR(AF203=6,AF203&lt;=11),"Mayor","Catastrófico"))</f>
        <v>Moderado</v>
      </c>
      <c r="AI203" s="113"/>
      <c r="AJ203" s="95"/>
      <c r="AK203" s="93"/>
      <c r="AL203" s="93"/>
      <c r="AM203" s="105"/>
      <c r="AN203" s="105"/>
      <c r="AO203" s="29"/>
      <c r="AP203" s="105"/>
      <c r="AQ203" s="29"/>
      <c r="AR203" s="105"/>
      <c r="AS203" s="29"/>
      <c r="AT203" s="105"/>
      <c r="AU203" s="29"/>
      <c r="AV203" s="105"/>
      <c r="AW203" s="29"/>
      <c r="AX203" s="105"/>
      <c r="AY203" s="29"/>
      <c r="AZ203" s="105"/>
      <c r="BA203" s="29"/>
      <c r="BB203" s="97"/>
      <c r="BC203" s="97"/>
      <c r="BD203" s="105"/>
      <c r="BE203" s="97"/>
      <c r="BF203" s="97"/>
      <c r="BG203" s="97"/>
      <c r="BH203" s="99"/>
      <c r="BI203" s="100"/>
      <c r="BJ203" s="101"/>
      <c r="BK203" s="108"/>
      <c r="BL203" s="100"/>
      <c r="BM203" s="100"/>
      <c r="BN203" s="95"/>
      <c r="BO203" s="95"/>
      <c r="BP203" s="80"/>
      <c r="BQ203" s="80"/>
      <c r="BR203" s="80"/>
      <c r="BS203" s="80"/>
      <c r="BT203" s="80"/>
      <c r="BU203" s="80"/>
      <c r="BV203" s="80"/>
      <c r="BW203" s="80"/>
      <c r="BX203" s="80"/>
      <c r="BY203" s="80"/>
      <c r="BZ203" s="80"/>
      <c r="CA203" s="80"/>
      <c r="CB203" s="80"/>
      <c r="CC203" s="80"/>
      <c r="CD203" s="80"/>
      <c r="CE203" s="102"/>
      <c r="CF203" s="102"/>
      <c r="CG203" s="102"/>
      <c r="CH203" s="102"/>
      <c r="CI203" s="102"/>
      <c r="CJ203" s="102"/>
    </row>
    <row r="204" spans="1:88" ht="41.25" customHeight="1" x14ac:dyDescent="0.25">
      <c r="A204" s="109"/>
      <c r="B204" s="110"/>
      <c r="C204" s="93"/>
      <c r="D204" s="93"/>
      <c r="E204" s="110"/>
      <c r="F204" s="95"/>
      <c r="G204" s="95"/>
      <c r="H204" s="111"/>
      <c r="I204" s="105"/>
      <c r="J204" s="95"/>
      <c r="K204" s="92"/>
      <c r="L204" s="110"/>
      <c r="M204" s="110"/>
      <c r="N204" s="110"/>
      <c r="O204" s="110"/>
      <c r="P204" s="110"/>
      <c r="Q204" s="110"/>
      <c r="R204" s="110"/>
      <c r="S204" s="110"/>
      <c r="T204" s="110"/>
      <c r="U204" s="110"/>
      <c r="V204" s="110"/>
      <c r="W204" s="110"/>
      <c r="X204" s="110"/>
      <c r="Y204" s="110"/>
      <c r="Z204" s="110"/>
      <c r="AA204" s="110"/>
      <c r="AB204" s="110"/>
      <c r="AC204" s="110"/>
      <c r="AD204" s="110"/>
      <c r="AE204" s="95"/>
      <c r="AF204" s="110"/>
      <c r="AG204" s="113"/>
      <c r="AH204" s="103" t="str">
        <f>+IF(OR(AF204=1,AF204&lt;=5),"Moderado",IF(OR(AF204=6,AF204&lt;=11),"Mayor","Catastrófico"))</f>
        <v>Moderado</v>
      </c>
      <c r="AI204" s="113"/>
      <c r="AJ204" s="95"/>
      <c r="AK204" s="93"/>
      <c r="AL204" s="93"/>
      <c r="AM204" s="105"/>
      <c r="AN204" s="105"/>
      <c r="AO204" s="29"/>
      <c r="AP204" s="105"/>
      <c r="AQ204" s="29"/>
      <c r="AR204" s="105"/>
      <c r="AS204" s="29"/>
      <c r="AT204" s="105"/>
      <c r="AU204" s="29"/>
      <c r="AV204" s="105"/>
      <c r="AW204" s="29"/>
      <c r="AX204" s="105"/>
      <c r="AY204" s="29"/>
      <c r="AZ204" s="105"/>
      <c r="BA204" s="29"/>
      <c r="BB204" s="97"/>
      <c r="BC204" s="97"/>
      <c r="BD204" s="105"/>
      <c r="BE204" s="97"/>
      <c r="BF204" s="97"/>
      <c r="BG204" s="97"/>
      <c r="BH204" s="99"/>
      <c r="BI204" s="100"/>
      <c r="BJ204" s="101"/>
      <c r="BK204" s="108"/>
      <c r="BL204" s="100"/>
      <c r="BM204" s="100"/>
      <c r="BN204" s="95"/>
      <c r="BO204" s="95"/>
      <c r="BP204" s="80"/>
      <c r="BQ204" s="80"/>
      <c r="BR204" s="80"/>
      <c r="BS204" s="80"/>
      <c r="BT204" s="80"/>
      <c r="BU204" s="80"/>
      <c r="BV204" s="80"/>
      <c r="BW204" s="80"/>
      <c r="BX204" s="80"/>
      <c r="BY204" s="80"/>
      <c r="BZ204" s="80"/>
      <c r="CA204" s="80"/>
      <c r="CB204" s="80"/>
      <c r="CC204" s="80"/>
      <c r="CD204" s="80"/>
      <c r="CE204" s="102"/>
      <c r="CF204" s="102"/>
      <c r="CG204" s="102"/>
      <c r="CH204" s="102"/>
      <c r="CI204" s="102"/>
      <c r="CJ204" s="102"/>
    </row>
    <row r="205" spans="1:88" ht="32.25" customHeight="1" x14ac:dyDescent="0.25">
      <c r="A205" s="109"/>
      <c r="B205" s="110"/>
      <c r="C205" s="93"/>
      <c r="D205" s="93"/>
      <c r="E205" s="110"/>
      <c r="F205" s="95"/>
      <c r="G205" s="95"/>
      <c r="H205" s="111"/>
      <c r="I205" s="105"/>
      <c r="J205" s="95"/>
      <c r="K205" s="92"/>
      <c r="L205" s="110"/>
      <c r="M205" s="110"/>
      <c r="N205" s="110"/>
      <c r="O205" s="110"/>
      <c r="P205" s="110"/>
      <c r="Q205" s="110"/>
      <c r="R205" s="110"/>
      <c r="S205" s="110"/>
      <c r="T205" s="110"/>
      <c r="U205" s="110"/>
      <c r="V205" s="110"/>
      <c r="W205" s="110"/>
      <c r="X205" s="110"/>
      <c r="Y205" s="110"/>
      <c r="Z205" s="110"/>
      <c r="AA205" s="110"/>
      <c r="AB205" s="110"/>
      <c r="AC205" s="110"/>
      <c r="AD205" s="110"/>
      <c r="AE205" s="95"/>
      <c r="AF205" s="110"/>
      <c r="AG205" s="113"/>
      <c r="AH205" s="103" t="str">
        <f>+IF(OR(AF205=1,AF205&lt;=5),"Moderado",IF(OR(AF205=6,AF205&lt;=11),"Mayor","Catastrófico"))</f>
        <v>Moderado</v>
      </c>
      <c r="AI205" s="113"/>
      <c r="AJ205" s="95"/>
      <c r="AK205" s="93"/>
      <c r="AL205" s="93"/>
      <c r="AM205" s="105"/>
      <c r="AN205" s="105"/>
      <c r="AO205" s="29"/>
      <c r="AP205" s="105"/>
      <c r="AQ205" s="29"/>
      <c r="AR205" s="105"/>
      <c r="AS205" s="29"/>
      <c r="AT205" s="105"/>
      <c r="AU205" s="29"/>
      <c r="AV205" s="105"/>
      <c r="AW205" s="29"/>
      <c r="AX205" s="105"/>
      <c r="AY205" s="29"/>
      <c r="AZ205" s="105"/>
      <c r="BA205" s="29"/>
      <c r="BB205" s="97"/>
      <c r="BC205" s="97"/>
      <c r="BD205" s="105"/>
      <c r="BE205" s="97"/>
      <c r="BF205" s="97"/>
      <c r="BG205" s="97"/>
      <c r="BH205" s="99"/>
      <c r="BI205" s="100"/>
      <c r="BJ205" s="101"/>
      <c r="BK205" s="108"/>
      <c r="BL205" s="100"/>
      <c r="BM205" s="100"/>
      <c r="BN205" s="95"/>
      <c r="BO205" s="95"/>
      <c r="BP205" s="80"/>
      <c r="BQ205" s="80"/>
      <c r="BR205" s="80"/>
      <c r="BS205" s="80"/>
      <c r="BT205" s="80"/>
      <c r="BU205" s="80"/>
      <c r="BV205" s="80"/>
      <c r="BW205" s="80"/>
      <c r="BX205" s="80"/>
      <c r="BY205" s="80"/>
      <c r="BZ205" s="80"/>
      <c r="CA205" s="80"/>
      <c r="CB205" s="80"/>
      <c r="CC205" s="80"/>
      <c r="CD205" s="80"/>
      <c r="CE205" s="102"/>
      <c r="CF205" s="102"/>
      <c r="CG205" s="102"/>
      <c r="CH205" s="102"/>
      <c r="CI205" s="102"/>
      <c r="CJ205" s="102"/>
    </row>
    <row r="206" spans="1:88" ht="34.5" customHeight="1" x14ac:dyDescent="0.25">
      <c r="A206" s="109"/>
      <c r="B206" s="110"/>
      <c r="C206" s="93"/>
      <c r="D206" s="93"/>
      <c r="E206" s="110"/>
      <c r="F206" s="95"/>
      <c r="G206" s="95"/>
      <c r="H206" s="111"/>
      <c r="I206" s="105"/>
      <c r="J206" s="95"/>
      <c r="K206" s="92"/>
      <c r="L206" s="110"/>
      <c r="M206" s="110"/>
      <c r="N206" s="110"/>
      <c r="O206" s="110"/>
      <c r="P206" s="110"/>
      <c r="Q206" s="110"/>
      <c r="R206" s="110"/>
      <c r="S206" s="110"/>
      <c r="T206" s="110"/>
      <c r="U206" s="110"/>
      <c r="V206" s="110"/>
      <c r="W206" s="110"/>
      <c r="X206" s="110"/>
      <c r="Y206" s="110"/>
      <c r="Z206" s="110"/>
      <c r="AA206" s="110"/>
      <c r="AB206" s="110"/>
      <c r="AC206" s="110"/>
      <c r="AD206" s="110"/>
      <c r="AE206" s="95"/>
      <c r="AF206" s="110"/>
      <c r="AG206" s="113"/>
      <c r="AH206" s="103" t="str">
        <f>+IF(OR(AF206=1,AF206&lt;=5),"Moderado",IF(OR(AF206=6,AF206&lt;=11),"Mayor","Catastrófico"))</f>
        <v>Moderado</v>
      </c>
      <c r="AI206" s="113"/>
      <c r="AJ206" s="95"/>
      <c r="AK206" s="93"/>
      <c r="AL206" s="93"/>
      <c r="AM206" s="105"/>
      <c r="AN206" s="105"/>
      <c r="AO206" s="29"/>
      <c r="AP206" s="105"/>
      <c r="AQ206" s="29"/>
      <c r="AR206" s="105"/>
      <c r="AS206" s="29"/>
      <c r="AT206" s="105"/>
      <c r="AU206" s="29"/>
      <c r="AV206" s="105"/>
      <c r="AW206" s="29"/>
      <c r="AX206" s="105"/>
      <c r="AY206" s="29"/>
      <c r="AZ206" s="105"/>
      <c r="BA206" s="29"/>
      <c r="BB206" s="97"/>
      <c r="BC206" s="97"/>
      <c r="BD206" s="105"/>
      <c r="BE206" s="97"/>
      <c r="BF206" s="97"/>
      <c r="BG206" s="97"/>
      <c r="BH206" s="99"/>
      <c r="BI206" s="100"/>
      <c r="BJ206" s="101"/>
      <c r="BK206" s="108"/>
      <c r="BL206" s="100"/>
      <c r="BM206" s="100"/>
      <c r="BN206" s="95"/>
      <c r="BO206" s="95"/>
      <c r="BP206" s="80"/>
      <c r="BQ206" s="80"/>
      <c r="BR206" s="80"/>
      <c r="BS206" s="80"/>
      <c r="BT206" s="80"/>
      <c r="BU206" s="80"/>
      <c r="BV206" s="80"/>
      <c r="BW206" s="80"/>
      <c r="BX206" s="80"/>
      <c r="BY206" s="80"/>
      <c r="BZ206" s="80"/>
      <c r="CA206" s="80"/>
      <c r="CB206" s="80"/>
      <c r="CC206" s="80"/>
      <c r="CD206" s="80"/>
      <c r="CE206" s="102"/>
      <c r="CF206" s="102"/>
      <c r="CG206" s="102"/>
      <c r="CH206" s="102"/>
      <c r="CI206" s="102"/>
      <c r="CJ206" s="102"/>
    </row>
    <row r="207" spans="1:88" ht="37.5" customHeight="1" x14ac:dyDescent="0.25">
      <c r="A207" s="109"/>
      <c r="B207" s="110"/>
      <c r="C207" s="93"/>
      <c r="D207" s="93"/>
      <c r="E207" s="110"/>
      <c r="F207" s="95"/>
      <c r="G207" s="95"/>
      <c r="H207" s="111"/>
      <c r="I207" s="106"/>
      <c r="J207" s="95"/>
      <c r="K207" s="91"/>
      <c r="L207" s="110"/>
      <c r="M207" s="110"/>
      <c r="N207" s="110"/>
      <c r="O207" s="110"/>
      <c r="P207" s="110"/>
      <c r="Q207" s="110"/>
      <c r="R207" s="110"/>
      <c r="S207" s="110"/>
      <c r="T207" s="110"/>
      <c r="U207" s="110"/>
      <c r="V207" s="110"/>
      <c r="W207" s="110"/>
      <c r="X207" s="110"/>
      <c r="Y207" s="110"/>
      <c r="Z207" s="110"/>
      <c r="AA207" s="110"/>
      <c r="AB207" s="110"/>
      <c r="AC207" s="110"/>
      <c r="AD207" s="110"/>
      <c r="AE207" s="95"/>
      <c r="AF207" s="110"/>
      <c r="AH207" s="103" t="str">
        <f>+IF(OR(AF207=1,AF207&lt;=5),"Moderado",IF(OR(AF207=6,AF207&lt;=11),"Mayor","Catastrófico"))</f>
        <v>Moderado</v>
      </c>
      <c r="AJ207" s="95"/>
      <c r="AK207" s="93"/>
      <c r="AL207" s="93"/>
      <c r="AM207" s="106"/>
      <c r="AN207" s="106"/>
      <c r="AO207" s="80"/>
      <c r="AP207" s="106"/>
      <c r="AQ207" s="80"/>
      <c r="AR207" s="106"/>
      <c r="AS207" s="80"/>
      <c r="AT207" s="106"/>
      <c r="AU207" s="80"/>
      <c r="AV207" s="106"/>
      <c r="AW207" s="80"/>
      <c r="AX207" s="106"/>
      <c r="AY207" s="80"/>
      <c r="AZ207" s="106"/>
      <c r="BA207" s="80"/>
      <c r="BB207" s="98"/>
      <c r="BC207" s="98"/>
      <c r="BD207" s="106"/>
      <c r="BE207" s="98"/>
      <c r="BF207" s="98"/>
      <c r="BG207" s="98"/>
      <c r="BH207" s="99"/>
      <c r="BI207" s="100"/>
      <c r="BJ207" s="101"/>
      <c r="BL207" s="100"/>
      <c r="BM207" s="100"/>
      <c r="BN207" s="95"/>
      <c r="BO207" s="95"/>
      <c r="CE207" s="102"/>
      <c r="CF207" s="102"/>
      <c r="CG207" s="102"/>
      <c r="CH207" s="102"/>
      <c r="CI207" s="102"/>
      <c r="CJ207" s="102"/>
    </row>
    <row r="208" spans="1:88" ht="44.25" customHeight="1" x14ac:dyDescent="0.25">
      <c r="A208" s="109" t="s">
        <v>341</v>
      </c>
      <c r="B208" s="110" t="s">
        <v>342</v>
      </c>
      <c r="C208" s="93" t="s">
        <v>343</v>
      </c>
      <c r="D208" s="93" t="str">
        <f>'Riesgo Corrupción'!C58</f>
        <v xml:space="preserve">Posibilidad de daño reputacional por la dilatación del trámite o la manipulación en favor de terceros del proceso de autorización de aglomeraciones de público o solicitudes de prestámo de la plaza de Bolivar </v>
      </c>
      <c r="E208" s="110" t="s">
        <v>344</v>
      </c>
      <c r="F208" s="95" t="s">
        <v>135</v>
      </c>
      <c r="G208" s="95" t="s">
        <v>136</v>
      </c>
      <c r="H208" s="111" t="s">
        <v>345</v>
      </c>
      <c r="I208" s="104" t="s">
        <v>138</v>
      </c>
      <c r="J208" s="95" t="s">
        <v>154</v>
      </c>
      <c r="K208" s="111" t="s">
        <v>324</v>
      </c>
      <c r="L208" s="110" t="s">
        <v>141</v>
      </c>
      <c r="M208" s="110" t="s">
        <v>141</v>
      </c>
      <c r="N208" s="110" t="s">
        <v>141</v>
      </c>
      <c r="O208" s="110" t="s">
        <v>141</v>
      </c>
      <c r="P208" s="110" t="s">
        <v>141</v>
      </c>
      <c r="Q208" s="110" t="s">
        <v>142</v>
      </c>
      <c r="R208" s="110" t="s">
        <v>142</v>
      </c>
      <c r="S208" s="110" t="s">
        <v>142</v>
      </c>
      <c r="T208" s="110" t="s">
        <v>141</v>
      </c>
      <c r="U208" s="110" t="s">
        <v>141</v>
      </c>
      <c r="V208" s="110" t="s">
        <v>141</v>
      </c>
      <c r="W208" s="110" t="s">
        <v>141</v>
      </c>
      <c r="X208" s="110" t="s">
        <v>142</v>
      </c>
      <c r="Y208" s="110" t="s">
        <v>141</v>
      </c>
      <c r="Z208" s="110" t="s">
        <v>141</v>
      </c>
      <c r="AA208" s="110" t="s">
        <v>142</v>
      </c>
      <c r="AB208" s="110" t="s">
        <v>142</v>
      </c>
      <c r="AC208" s="110" t="s">
        <v>142</v>
      </c>
      <c r="AD208" s="110" t="s">
        <v>142</v>
      </c>
      <c r="AE208" s="95">
        <f>COUNTIF(L208:AD213, "SI")</f>
        <v>11</v>
      </c>
      <c r="AF208" s="110" t="s">
        <v>143</v>
      </c>
      <c r="AG208" s="103"/>
      <c r="AH208" s="103" t="str">
        <f>+IF(OR(AE208=1,AE208&lt;=5),"Moderado",IF(OR(AE208=6,AE208&lt;=11),"Mayor","Catastrófico"))</f>
        <v>Mayor</v>
      </c>
      <c r="AI208" s="112"/>
      <c r="AJ208" s="95" t="str">
        <f>IF(AND(AF208&lt;&gt;"",AH208&lt;&gt;""),VLOOKUP(AF208&amp;AH208,Listados!$M$3:$N$27,2,FALSE),"")</f>
        <v>Alto</v>
      </c>
      <c r="AK208" s="93" t="str">
        <f>'Descripción del Control '!B33</f>
        <v>El/La Director/a Jurídico/a delega al profesional lider del grupo de Aglomeraciones la verificación y el control del listado de chequeo de documentos y exigencias requeridas para que una persona natural o jurídica pueda obtener un acto administrativo de AUTORIZACIÓN de realización del evento o aglomeración de público, teniendo en cuenta el aforo, la póliza de seguro, la estructura del evento, la necesidad de un puesto de mando unificado así como la definición de la complejidad de la aglomeración. Cada solicitud para la realización de un evento es aignada por reparto a los profesionales del grupo de Aglomeraciones a través de ORFEO/Correo Electrónico y a través de estos mismos canales se efectua el control permanente de la proyección y posterior emisión del acto administrativo. 
Previo a la firma de la Resolución de APROBACIÖN/NEGACIÖN de la solicitud de AGLOMERACION por parte de la DIRECTOR JURIDICA, se presentan al menos dos revisiones del proceso, los documentos, la naturaleza del evento y el cumplimiento de la totalidad de requisitos contenidos en el SUGA (Sistema Único de Gestión para el Registro, Evaluación y Autorización de Actividades de Aglomeración de Publico en el Distrito Capital), lo anterior porque la Resolución expedida está debidamente motivada y obedece a las características, atributos y especificaciones técnicas del evento/solicitud atendida en particular. 
Evidencia: Lista de Chequeo documentos y exigencias para realizar aglomeraciones en el Distrito Capital: (No codificada), está contenida en el Capíotulo II, Artículo 7 de la Resoulición 569 de 2014
Periodicidad del Control: Permanente, a demanda según el flujo o recepción de solicitudes de autorización de aglomeraciones de público</v>
      </c>
      <c r="AL208" s="93" t="str">
        <f>H208</f>
        <v>El trámite y procedimiento tanto para la autorización de aglomeraciones de público, la habilitación de escenarios y el prestámo de la plaza de Bolivar podría llegar a verse influenciado por presiones indebidas de los organizadores de los eventos, presión política (concejales) u eventuales ofrecimientos para agilizar los trámites o simplificar los requisitos listados en el sistema SUGA y en la normatividad vigente (Decreto 599/2013 y 622 de 2016)</v>
      </c>
      <c r="AM208" s="104" t="s">
        <v>144</v>
      </c>
      <c r="AN208" s="104" t="s">
        <v>141</v>
      </c>
      <c r="AO208" s="29">
        <f>+IF(AN208="si",15,"")</f>
        <v>15</v>
      </c>
      <c r="AP208" s="104" t="s">
        <v>141</v>
      </c>
      <c r="AQ208" s="29">
        <f>+IF(AP208="si",15,"")</f>
        <v>15</v>
      </c>
      <c r="AR208" s="104" t="s">
        <v>141</v>
      </c>
      <c r="AS208" s="29">
        <f>+IF(AR208="si",15,"")</f>
        <v>15</v>
      </c>
      <c r="AT208" s="104" t="s">
        <v>145</v>
      </c>
      <c r="AU208" s="29">
        <f>+IF(AT208="Prevenir",15,IF(AT208="Detectar",10,""))</f>
        <v>15</v>
      </c>
      <c r="AV208" s="104" t="s">
        <v>141</v>
      </c>
      <c r="AW208" s="29">
        <f>+IF(AV208="si",15,"")</f>
        <v>15</v>
      </c>
      <c r="AX208" s="104" t="s">
        <v>141</v>
      </c>
      <c r="AY208" s="29">
        <f>+IF(AX208="si",15,"")</f>
        <v>15</v>
      </c>
      <c r="AZ208" s="104" t="s">
        <v>146</v>
      </c>
      <c r="BA208" s="29">
        <f>+IF(AZ208="Completa",10,IF(AZ208="Incompleta",5,""))</f>
        <v>10</v>
      </c>
      <c r="BB208" s="96">
        <f>IF((SUM(AO208,AQ208,AS208,AU208,AW208,AY208,BA208)=0),"",(SUM(AO208,AQ208,AS208,AU208,AW208,AY208,BA208)))</f>
        <v>100</v>
      </c>
      <c r="BC208" s="96" t="str">
        <f>IF(BB208&lt;=85,"Débil",IF(BB208&lt;=95,"Moderado",IF(BB208=100,"Fuerte","")))</f>
        <v>Fuerte</v>
      </c>
      <c r="BD208" s="104" t="s">
        <v>147</v>
      </c>
      <c r="BE208" s="96" t="str">
        <f>+IF(BD208="siempre","Fuerte",IF(BD208="Algunas veces","Moderado","Débil"))</f>
        <v>Fuerte</v>
      </c>
      <c r="BF208" s="96" t="str">
        <f>IF(AND(BC208="Fuerte",BE208="Fuerte"),"Fuerte",IF(AND(BC208="Fuerte",BE208="Moderado"),"Moderado",IF(AND(BC208="Moderado",BE208="Fuerte"),"Moderado",IF(AND(BC208="Moderado",BE208="Moderado"),"Moderado","Débil"))))</f>
        <v>Fuerte</v>
      </c>
      <c r="BG208" s="96">
        <f t="shared" ref="BG208" si="58">IF(ISBLANK(BF208),"",IF(BF208="Débil", 0, IF(BF208="Moderado",50,100)))</f>
        <v>100</v>
      </c>
      <c r="BH208" s="99">
        <f>AVERAGE(BG208:BG213)</f>
        <v>100</v>
      </c>
      <c r="BI208" s="100" t="str">
        <f>IF(BH208&lt;=50, "Débil", IF(BH208&lt;=99,"Moderado","Fuerte"))</f>
        <v>Fuerte</v>
      </c>
      <c r="BJ208" s="101">
        <f>+IF(BI208="Fuerte",2,IF(BI208="Moderado",1,0))</f>
        <v>2</v>
      </c>
      <c r="BK208" s="101"/>
      <c r="BL208" s="100" t="str">
        <f>+VLOOKUP(BK208,Listados!$J$18:$K$24,2,TRUE)</f>
        <v>Rara Vez</v>
      </c>
      <c r="BM208" s="100" t="str">
        <f>IF(ISBLANK(AH208),"",AH208)</f>
        <v>Mayor</v>
      </c>
      <c r="BN208" s="95" t="str">
        <f>IF(AND(BL208&lt;&gt;"",BM208&lt;&gt;""),VLOOKUP(BL208&amp;BM208,Listados!$M$3:$N$27,2,FALSE),"")</f>
        <v>Alto</v>
      </c>
      <c r="BO208" s="95" t="str">
        <f>+VLOOKUP(BN208,Listados!$P$3:$Q$6,2,FALSE)</f>
        <v>Reducir el riesgo</v>
      </c>
      <c r="BP208" s="80"/>
      <c r="BQ208" s="80"/>
      <c r="BR208" s="80"/>
      <c r="BS208" s="80"/>
      <c r="BT208" s="80"/>
      <c r="BU208" s="80"/>
      <c r="BV208" s="80"/>
      <c r="BW208" s="80"/>
      <c r="BX208" s="80"/>
      <c r="BY208" s="80"/>
      <c r="BZ208" s="80"/>
      <c r="CA208" s="80"/>
      <c r="CB208" s="80"/>
      <c r="CC208" s="80"/>
      <c r="CD208" s="80"/>
      <c r="CE208" s="102" t="s">
        <v>8</v>
      </c>
      <c r="CF208" s="102" t="s">
        <v>8</v>
      </c>
      <c r="CG208" s="102" t="s">
        <v>8</v>
      </c>
      <c r="CH208" s="102" t="s">
        <v>8</v>
      </c>
      <c r="CI208" s="102" t="s">
        <v>8</v>
      </c>
      <c r="CJ208" s="102" t="s">
        <v>8</v>
      </c>
    </row>
    <row r="209" spans="1:88" ht="55.5" customHeight="1" x14ac:dyDescent="0.25">
      <c r="A209" s="109"/>
      <c r="B209" s="110"/>
      <c r="C209" s="93"/>
      <c r="D209" s="93"/>
      <c r="E209" s="110"/>
      <c r="F209" s="95"/>
      <c r="G209" s="95"/>
      <c r="H209" s="111"/>
      <c r="I209" s="105"/>
      <c r="J209" s="95"/>
      <c r="K209" s="111"/>
      <c r="L209" s="110"/>
      <c r="M209" s="110"/>
      <c r="N209" s="110"/>
      <c r="O209" s="110"/>
      <c r="P209" s="110"/>
      <c r="Q209" s="110"/>
      <c r="R209" s="110"/>
      <c r="S209" s="110"/>
      <c r="T209" s="110"/>
      <c r="U209" s="110"/>
      <c r="V209" s="110"/>
      <c r="W209" s="110"/>
      <c r="X209" s="110"/>
      <c r="Y209" s="110"/>
      <c r="Z209" s="110"/>
      <c r="AA209" s="110"/>
      <c r="AB209" s="110"/>
      <c r="AC209" s="110"/>
      <c r="AD209" s="110"/>
      <c r="AE209" s="95"/>
      <c r="AF209" s="110"/>
      <c r="AG209" s="113"/>
      <c r="AH209" s="103" t="str">
        <f>+IF(OR(AF209=1,AF209&lt;=5),"Moderado",IF(OR(AF209=6,AF209&lt;=11),"Mayor","Catastrófico"))</f>
        <v>Moderado</v>
      </c>
      <c r="AI209" s="113"/>
      <c r="AJ209" s="95"/>
      <c r="AK209" s="93"/>
      <c r="AL209" s="93"/>
      <c r="AM209" s="105"/>
      <c r="AN209" s="105"/>
      <c r="AO209" s="29"/>
      <c r="AP209" s="105"/>
      <c r="AQ209" s="29"/>
      <c r="AR209" s="105"/>
      <c r="AS209" s="29"/>
      <c r="AT209" s="105"/>
      <c r="AU209" s="29"/>
      <c r="AV209" s="105"/>
      <c r="AW209" s="29"/>
      <c r="AX209" s="105"/>
      <c r="AY209" s="29"/>
      <c r="AZ209" s="105"/>
      <c r="BA209" s="29"/>
      <c r="BB209" s="97"/>
      <c r="BC209" s="97"/>
      <c r="BD209" s="105"/>
      <c r="BE209" s="97"/>
      <c r="BF209" s="97"/>
      <c r="BG209" s="97"/>
      <c r="BH209" s="99"/>
      <c r="BI209" s="100"/>
      <c r="BJ209" s="101"/>
      <c r="BK209" s="108"/>
      <c r="BL209" s="100"/>
      <c r="BM209" s="100"/>
      <c r="BN209" s="95"/>
      <c r="BO209" s="95"/>
      <c r="BP209" s="80"/>
      <c r="BQ209" s="80"/>
      <c r="BR209" s="80"/>
      <c r="BS209" s="80"/>
      <c r="BT209" s="80"/>
      <c r="BU209" s="80"/>
      <c r="BV209" s="80"/>
      <c r="BW209" s="80"/>
      <c r="BX209" s="80"/>
      <c r="BY209" s="80"/>
      <c r="BZ209" s="80"/>
      <c r="CA209" s="80"/>
      <c r="CB209" s="80"/>
      <c r="CC209" s="80"/>
      <c r="CD209" s="80"/>
      <c r="CE209" s="102"/>
      <c r="CF209" s="102"/>
      <c r="CG209" s="102"/>
      <c r="CH209" s="102"/>
      <c r="CI209" s="102"/>
      <c r="CJ209" s="102"/>
    </row>
    <row r="210" spans="1:88" ht="41.25" customHeight="1" x14ac:dyDescent="0.25">
      <c r="A210" s="109"/>
      <c r="B210" s="110"/>
      <c r="C210" s="93"/>
      <c r="D210" s="93"/>
      <c r="E210" s="110"/>
      <c r="F210" s="95"/>
      <c r="G210" s="95"/>
      <c r="H210" s="111"/>
      <c r="I210" s="105"/>
      <c r="J210" s="95"/>
      <c r="K210" s="111" t="s">
        <v>148</v>
      </c>
      <c r="L210" s="110"/>
      <c r="M210" s="110"/>
      <c r="N210" s="110"/>
      <c r="O210" s="110"/>
      <c r="P210" s="110"/>
      <c r="Q210" s="110"/>
      <c r="R210" s="110"/>
      <c r="S210" s="110"/>
      <c r="T210" s="110"/>
      <c r="U210" s="110"/>
      <c r="V210" s="110"/>
      <c r="W210" s="110"/>
      <c r="X210" s="110"/>
      <c r="Y210" s="110"/>
      <c r="Z210" s="110"/>
      <c r="AA210" s="110"/>
      <c r="AB210" s="110"/>
      <c r="AC210" s="110"/>
      <c r="AD210" s="110"/>
      <c r="AE210" s="95"/>
      <c r="AF210" s="110"/>
      <c r="AG210" s="113"/>
      <c r="AH210" s="103" t="str">
        <f>+IF(OR(AF210=1,AF210&lt;=5),"Moderado",IF(OR(AF210=6,AF210&lt;=11),"Mayor","Catastrófico"))</f>
        <v>Moderado</v>
      </c>
      <c r="AI210" s="113"/>
      <c r="AJ210" s="95"/>
      <c r="AK210" s="93"/>
      <c r="AL210" s="93"/>
      <c r="AM210" s="105"/>
      <c r="AN210" s="105"/>
      <c r="AO210" s="29"/>
      <c r="AP210" s="105"/>
      <c r="AQ210" s="29"/>
      <c r="AR210" s="105"/>
      <c r="AS210" s="29"/>
      <c r="AT210" s="105"/>
      <c r="AU210" s="29"/>
      <c r="AV210" s="105"/>
      <c r="AW210" s="29"/>
      <c r="AX210" s="105"/>
      <c r="AY210" s="29"/>
      <c r="AZ210" s="105"/>
      <c r="BA210" s="29"/>
      <c r="BB210" s="97"/>
      <c r="BC210" s="97"/>
      <c r="BD210" s="105"/>
      <c r="BE210" s="97"/>
      <c r="BF210" s="97"/>
      <c r="BG210" s="97"/>
      <c r="BH210" s="99"/>
      <c r="BI210" s="100"/>
      <c r="BJ210" s="101"/>
      <c r="BK210" s="108"/>
      <c r="BL210" s="100"/>
      <c r="BM210" s="100"/>
      <c r="BN210" s="95"/>
      <c r="BO210" s="95"/>
      <c r="BP210" s="80"/>
      <c r="BQ210" s="80"/>
      <c r="BR210" s="80"/>
      <c r="BS210" s="80"/>
      <c r="BT210" s="80"/>
      <c r="BU210" s="80"/>
      <c r="BV210" s="80"/>
      <c r="BW210" s="80"/>
      <c r="BX210" s="80"/>
      <c r="BY210" s="80"/>
      <c r="BZ210" s="80"/>
      <c r="CA210" s="80"/>
      <c r="CB210" s="80"/>
      <c r="CC210" s="80"/>
      <c r="CD210" s="80"/>
      <c r="CE210" s="102"/>
      <c r="CF210" s="102"/>
      <c r="CG210" s="102"/>
      <c r="CH210" s="102"/>
      <c r="CI210" s="102"/>
      <c r="CJ210" s="102"/>
    </row>
    <row r="211" spans="1:88" ht="51.75" customHeight="1" x14ac:dyDescent="0.25">
      <c r="A211" s="109"/>
      <c r="B211" s="110"/>
      <c r="C211" s="93"/>
      <c r="D211" s="93"/>
      <c r="E211" s="110"/>
      <c r="F211" s="95"/>
      <c r="G211" s="95"/>
      <c r="H211" s="111"/>
      <c r="I211" s="105"/>
      <c r="J211" s="95"/>
      <c r="K211" s="111"/>
      <c r="L211" s="110"/>
      <c r="M211" s="110"/>
      <c r="N211" s="110"/>
      <c r="O211" s="110"/>
      <c r="P211" s="110"/>
      <c r="Q211" s="110"/>
      <c r="R211" s="110"/>
      <c r="S211" s="110"/>
      <c r="T211" s="110"/>
      <c r="U211" s="110"/>
      <c r="V211" s="110"/>
      <c r="W211" s="110"/>
      <c r="X211" s="110"/>
      <c r="Y211" s="110"/>
      <c r="Z211" s="110"/>
      <c r="AA211" s="110"/>
      <c r="AB211" s="110"/>
      <c r="AC211" s="110"/>
      <c r="AD211" s="110"/>
      <c r="AE211" s="95"/>
      <c r="AF211" s="110"/>
      <c r="AG211" s="113"/>
      <c r="AH211" s="103" t="str">
        <f>+IF(OR(AF211=1,AF211&lt;=5),"Moderado",IF(OR(AF211=6,AF211&lt;=11),"Mayor","Catastrófico"))</f>
        <v>Moderado</v>
      </c>
      <c r="AI211" s="113"/>
      <c r="AJ211" s="95"/>
      <c r="AK211" s="93"/>
      <c r="AL211" s="93"/>
      <c r="AM211" s="105"/>
      <c r="AN211" s="105"/>
      <c r="AO211" s="29"/>
      <c r="AP211" s="105"/>
      <c r="AQ211" s="29"/>
      <c r="AR211" s="105"/>
      <c r="AS211" s="29"/>
      <c r="AT211" s="105"/>
      <c r="AU211" s="29"/>
      <c r="AV211" s="105"/>
      <c r="AW211" s="29"/>
      <c r="AX211" s="105"/>
      <c r="AY211" s="29"/>
      <c r="AZ211" s="105"/>
      <c r="BA211" s="29"/>
      <c r="BB211" s="97"/>
      <c r="BC211" s="97"/>
      <c r="BD211" s="105"/>
      <c r="BE211" s="97"/>
      <c r="BF211" s="97"/>
      <c r="BG211" s="97"/>
      <c r="BH211" s="99"/>
      <c r="BI211" s="100"/>
      <c r="BJ211" s="101"/>
      <c r="BK211" s="108"/>
      <c r="BL211" s="100"/>
      <c r="BM211" s="100"/>
      <c r="BN211" s="95"/>
      <c r="BO211" s="95"/>
      <c r="BP211" s="80"/>
      <c r="BQ211" s="80"/>
      <c r="BR211" s="80"/>
      <c r="BS211" s="80"/>
      <c r="BT211" s="80"/>
      <c r="BU211" s="80"/>
      <c r="BV211" s="80"/>
      <c r="BW211" s="80"/>
      <c r="BX211" s="80"/>
      <c r="BY211" s="80"/>
      <c r="BZ211" s="80"/>
      <c r="CA211" s="80"/>
      <c r="CB211" s="80"/>
      <c r="CC211" s="80"/>
      <c r="CD211" s="80"/>
      <c r="CE211" s="102"/>
      <c r="CF211" s="102"/>
      <c r="CG211" s="102"/>
      <c r="CH211" s="102"/>
      <c r="CI211" s="102"/>
      <c r="CJ211" s="102"/>
    </row>
    <row r="212" spans="1:88" ht="48.75" customHeight="1" x14ac:dyDescent="0.25">
      <c r="A212" s="109"/>
      <c r="B212" s="110"/>
      <c r="C212" s="93"/>
      <c r="D212" s="93"/>
      <c r="E212" s="110"/>
      <c r="F212" s="95"/>
      <c r="G212" s="95"/>
      <c r="H212" s="111"/>
      <c r="I212" s="105"/>
      <c r="J212" s="95"/>
      <c r="K212" s="111" t="s">
        <v>346</v>
      </c>
      <c r="L212" s="110"/>
      <c r="M212" s="110"/>
      <c r="N212" s="110"/>
      <c r="O212" s="110"/>
      <c r="P212" s="110"/>
      <c r="Q212" s="110"/>
      <c r="R212" s="110"/>
      <c r="S212" s="110"/>
      <c r="T212" s="110"/>
      <c r="U212" s="110"/>
      <c r="V212" s="110"/>
      <c r="W212" s="110"/>
      <c r="X212" s="110"/>
      <c r="Y212" s="110"/>
      <c r="Z212" s="110"/>
      <c r="AA212" s="110"/>
      <c r="AB212" s="110"/>
      <c r="AC212" s="110"/>
      <c r="AD212" s="110"/>
      <c r="AE212" s="95"/>
      <c r="AF212" s="110"/>
      <c r="AG212" s="113"/>
      <c r="AH212" s="103" t="str">
        <f>+IF(OR(AF212=1,AF212&lt;=5),"Moderado",IF(OR(AF212=6,AF212&lt;=11),"Mayor","Catastrófico"))</f>
        <v>Moderado</v>
      </c>
      <c r="AI212" s="113"/>
      <c r="AJ212" s="95"/>
      <c r="AK212" s="93"/>
      <c r="AL212" s="93"/>
      <c r="AM212" s="105"/>
      <c r="AN212" s="105"/>
      <c r="AO212" s="29"/>
      <c r="AP212" s="105"/>
      <c r="AQ212" s="29"/>
      <c r="AR212" s="105"/>
      <c r="AS212" s="29"/>
      <c r="AT212" s="105"/>
      <c r="AU212" s="29"/>
      <c r="AV212" s="105"/>
      <c r="AW212" s="29"/>
      <c r="AX212" s="105"/>
      <c r="AY212" s="29"/>
      <c r="AZ212" s="105"/>
      <c r="BA212" s="29"/>
      <c r="BB212" s="97"/>
      <c r="BC212" s="97"/>
      <c r="BD212" s="105"/>
      <c r="BE212" s="97"/>
      <c r="BF212" s="97"/>
      <c r="BG212" s="97"/>
      <c r="BH212" s="99"/>
      <c r="BI212" s="100"/>
      <c r="BJ212" s="101"/>
      <c r="BK212" s="108"/>
      <c r="BL212" s="100"/>
      <c r="BM212" s="100"/>
      <c r="BN212" s="95"/>
      <c r="BO212" s="95"/>
      <c r="BP212" s="80"/>
      <c r="BQ212" s="80"/>
      <c r="BR212" s="80"/>
      <c r="BS212" s="80"/>
      <c r="BT212" s="80"/>
      <c r="BU212" s="80"/>
      <c r="BV212" s="80"/>
      <c r="BW212" s="80"/>
      <c r="BX212" s="80"/>
      <c r="BY212" s="80"/>
      <c r="BZ212" s="80"/>
      <c r="CA212" s="80"/>
      <c r="CB212" s="80"/>
      <c r="CC212" s="80"/>
      <c r="CD212" s="80"/>
      <c r="CE212" s="102"/>
      <c r="CF212" s="102"/>
      <c r="CG212" s="102"/>
      <c r="CH212" s="102"/>
      <c r="CI212" s="102"/>
      <c r="CJ212" s="102"/>
    </row>
    <row r="213" spans="1:88" ht="37.5" customHeight="1" x14ac:dyDescent="0.25">
      <c r="A213" s="109"/>
      <c r="B213" s="110"/>
      <c r="C213" s="93"/>
      <c r="D213" s="93"/>
      <c r="E213" s="110"/>
      <c r="F213" s="95"/>
      <c r="G213" s="95"/>
      <c r="H213" s="111"/>
      <c r="I213" s="106"/>
      <c r="J213" s="95"/>
      <c r="K213" s="111"/>
      <c r="L213" s="110"/>
      <c r="M213" s="110"/>
      <c r="N213" s="110"/>
      <c r="O213" s="110"/>
      <c r="P213" s="110"/>
      <c r="Q213" s="110"/>
      <c r="R213" s="110"/>
      <c r="S213" s="110"/>
      <c r="T213" s="110"/>
      <c r="U213" s="110"/>
      <c r="V213" s="110"/>
      <c r="W213" s="110"/>
      <c r="X213" s="110"/>
      <c r="Y213" s="110"/>
      <c r="Z213" s="110"/>
      <c r="AA213" s="110"/>
      <c r="AB213" s="110"/>
      <c r="AC213" s="110"/>
      <c r="AD213" s="110"/>
      <c r="AE213" s="95"/>
      <c r="AF213" s="110"/>
      <c r="AH213" s="103" t="str">
        <f>+IF(OR(AF213=1,AF213&lt;=5),"Moderado",IF(OR(AF213=6,AF213&lt;=11),"Mayor","Catastrófico"))</f>
        <v>Moderado</v>
      </c>
      <c r="AJ213" s="95"/>
      <c r="AK213" s="93"/>
      <c r="AL213" s="93"/>
      <c r="AM213" s="106"/>
      <c r="AN213" s="106"/>
      <c r="AO213" s="80"/>
      <c r="AP213" s="106"/>
      <c r="AQ213" s="80"/>
      <c r="AR213" s="106"/>
      <c r="AS213" s="80"/>
      <c r="AT213" s="106"/>
      <c r="AU213" s="80"/>
      <c r="AV213" s="106"/>
      <c r="AW213" s="80"/>
      <c r="AX213" s="106"/>
      <c r="AY213" s="80"/>
      <c r="AZ213" s="106"/>
      <c r="BA213" s="80"/>
      <c r="BB213" s="98"/>
      <c r="BC213" s="98"/>
      <c r="BD213" s="106"/>
      <c r="BE213" s="98"/>
      <c r="BF213" s="98"/>
      <c r="BG213" s="98"/>
      <c r="BH213" s="99"/>
      <c r="BI213" s="100"/>
      <c r="BJ213" s="101"/>
      <c r="BL213" s="100"/>
      <c r="BM213" s="100"/>
      <c r="BN213" s="95"/>
      <c r="BO213" s="95"/>
      <c r="CE213" s="102"/>
      <c r="CF213" s="102"/>
      <c r="CG213" s="102"/>
      <c r="CH213" s="102"/>
      <c r="CI213" s="102"/>
      <c r="CJ213" s="102"/>
    </row>
  </sheetData>
  <sheetProtection selectLockedCells="1"/>
  <autoFilter ref="A36:CC213" xr:uid="{00000000-0009-0000-0000-000000000000}"/>
  <mergeCells count="2083">
    <mergeCell ref="BF208:BF213"/>
    <mergeCell ref="BG208:BG213"/>
    <mergeCell ref="BH208:BH213"/>
    <mergeCell ref="BI208:BI213"/>
    <mergeCell ref="BJ208:BJ213"/>
    <mergeCell ref="BK208:BK212"/>
    <mergeCell ref="BL208:BL213"/>
    <mergeCell ref="BM208:BM213"/>
    <mergeCell ref="BN208:BN213"/>
    <mergeCell ref="BO208:BO213"/>
    <mergeCell ref="CE208:CE213"/>
    <mergeCell ref="CF208:CF213"/>
    <mergeCell ref="CG208:CG213"/>
    <mergeCell ref="CH208:CH213"/>
    <mergeCell ref="CI208:CI213"/>
    <mergeCell ref="CJ208:CJ213"/>
    <mergeCell ref="K212:K213"/>
    <mergeCell ref="K210:K211"/>
    <mergeCell ref="K208:K209"/>
    <mergeCell ref="AH208:AH213"/>
    <mergeCell ref="AI208:AI212"/>
    <mergeCell ref="AJ208:AJ213"/>
    <mergeCell ref="AK208:AK213"/>
    <mergeCell ref="AL208:AL213"/>
    <mergeCell ref="AM208:AM213"/>
    <mergeCell ref="AN208:AN213"/>
    <mergeCell ref="AP208:AP213"/>
    <mergeCell ref="AR208:AR213"/>
    <mergeCell ref="AT208:AT213"/>
    <mergeCell ref="AV208:AV213"/>
    <mergeCell ref="AX208:AX213"/>
    <mergeCell ref="AZ208:AZ213"/>
    <mergeCell ref="BB208:BB213"/>
    <mergeCell ref="BC208:BC213"/>
    <mergeCell ref="BD208:BD213"/>
    <mergeCell ref="BE208:BE213"/>
    <mergeCell ref="Q208:Q213"/>
    <mergeCell ref="R208:R213"/>
    <mergeCell ref="S208:S213"/>
    <mergeCell ref="T208:T213"/>
    <mergeCell ref="U208:U213"/>
    <mergeCell ref="V208:V213"/>
    <mergeCell ref="W208:W213"/>
    <mergeCell ref="X208:X213"/>
    <mergeCell ref="Y208:Y213"/>
    <mergeCell ref="Z208:Z213"/>
    <mergeCell ref="AA208:AA213"/>
    <mergeCell ref="AB208:AB213"/>
    <mergeCell ref="AC208:AC213"/>
    <mergeCell ref="AD208:AD213"/>
    <mergeCell ref="AE208:AE213"/>
    <mergeCell ref="AF208:AF213"/>
    <mergeCell ref="AG208:AG212"/>
    <mergeCell ref="A208:A213"/>
    <mergeCell ref="B208:B213"/>
    <mergeCell ref="C208:C213"/>
    <mergeCell ref="D208:D213"/>
    <mergeCell ref="E208:E213"/>
    <mergeCell ref="F208:F213"/>
    <mergeCell ref="G208:G213"/>
    <mergeCell ref="H208:H213"/>
    <mergeCell ref="I208:I213"/>
    <mergeCell ref="J208:J213"/>
    <mergeCell ref="L208:L213"/>
    <mergeCell ref="M208:M213"/>
    <mergeCell ref="N208:N213"/>
    <mergeCell ref="O208:O213"/>
    <mergeCell ref="P208:P213"/>
    <mergeCell ref="BF202:BF207"/>
    <mergeCell ref="BG202:BG207"/>
    <mergeCell ref="Q202:Q207"/>
    <mergeCell ref="R202:R207"/>
    <mergeCell ref="S202:S207"/>
    <mergeCell ref="T202:T207"/>
    <mergeCell ref="U202:U207"/>
    <mergeCell ref="V202:V207"/>
    <mergeCell ref="W202:W207"/>
    <mergeCell ref="X202:X207"/>
    <mergeCell ref="Y202:Y207"/>
    <mergeCell ref="Z202:Z207"/>
    <mergeCell ref="AA202:AA207"/>
    <mergeCell ref="AB202:AB207"/>
    <mergeCell ref="AC202:AC207"/>
    <mergeCell ref="AD202:AD207"/>
    <mergeCell ref="AE202:AE207"/>
    <mergeCell ref="BH202:BH207"/>
    <mergeCell ref="BI202:BI207"/>
    <mergeCell ref="BJ202:BJ207"/>
    <mergeCell ref="BK202:BK206"/>
    <mergeCell ref="BL202:BL207"/>
    <mergeCell ref="BM202:BM207"/>
    <mergeCell ref="BN202:BN207"/>
    <mergeCell ref="BO202:BO207"/>
    <mergeCell ref="CE202:CE207"/>
    <mergeCell ref="CF202:CF207"/>
    <mergeCell ref="CG202:CG207"/>
    <mergeCell ref="CH202:CH207"/>
    <mergeCell ref="CI202:CI207"/>
    <mergeCell ref="CJ202:CJ207"/>
    <mergeCell ref="AH202:AH207"/>
    <mergeCell ref="AI202:AI206"/>
    <mergeCell ref="AJ202:AJ207"/>
    <mergeCell ref="AK202:AK207"/>
    <mergeCell ref="AL202:AL207"/>
    <mergeCell ref="AM202:AM207"/>
    <mergeCell ref="AN202:AN207"/>
    <mergeCell ref="AP202:AP207"/>
    <mergeCell ref="AR202:AR207"/>
    <mergeCell ref="AT202:AT207"/>
    <mergeCell ref="AV202:AV207"/>
    <mergeCell ref="AX202:AX207"/>
    <mergeCell ref="AZ202:AZ207"/>
    <mergeCell ref="BB202:BB207"/>
    <mergeCell ref="BC202:BC207"/>
    <mergeCell ref="BD202:BD207"/>
    <mergeCell ref="BE202:BE207"/>
    <mergeCell ref="AF202:AF207"/>
    <mergeCell ref="AG202:AG206"/>
    <mergeCell ref="A202:A207"/>
    <mergeCell ref="B202:B207"/>
    <mergeCell ref="C202:C207"/>
    <mergeCell ref="D202:D207"/>
    <mergeCell ref="E202:E207"/>
    <mergeCell ref="F202:F207"/>
    <mergeCell ref="G202:G207"/>
    <mergeCell ref="H202:H207"/>
    <mergeCell ref="I202:I207"/>
    <mergeCell ref="J202:J207"/>
    <mergeCell ref="K202:K207"/>
    <mergeCell ref="L202:L207"/>
    <mergeCell ref="M202:M207"/>
    <mergeCell ref="N202:N207"/>
    <mergeCell ref="O202:O207"/>
    <mergeCell ref="P202:P207"/>
    <mergeCell ref="BG196:BG201"/>
    <mergeCell ref="R196:R201"/>
    <mergeCell ref="S196:S201"/>
    <mergeCell ref="T196:T201"/>
    <mergeCell ref="U196:U201"/>
    <mergeCell ref="V196:V201"/>
    <mergeCell ref="W196:W201"/>
    <mergeCell ref="X196:X201"/>
    <mergeCell ref="Y196:Y201"/>
    <mergeCell ref="Z196:Z201"/>
    <mergeCell ref="AA196:AA201"/>
    <mergeCell ref="AB196:AB201"/>
    <mergeCell ref="AC196:AC201"/>
    <mergeCell ref="AD196:AD201"/>
    <mergeCell ref="AE196:AE201"/>
    <mergeCell ref="AF196:AF201"/>
    <mergeCell ref="BH196:BH201"/>
    <mergeCell ref="AH196:AH201"/>
    <mergeCell ref="BI196:BI201"/>
    <mergeCell ref="BJ196:BJ201"/>
    <mergeCell ref="BK196:BK200"/>
    <mergeCell ref="BL196:BL201"/>
    <mergeCell ref="BM196:BM201"/>
    <mergeCell ref="BN196:BN201"/>
    <mergeCell ref="BO196:BO201"/>
    <mergeCell ref="CE196:CE201"/>
    <mergeCell ref="CF196:CF201"/>
    <mergeCell ref="CG196:CG201"/>
    <mergeCell ref="CH196:CH201"/>
    <mergeCell ref="CI196:CI201"/>
    <mergeCell ref="CJ196:CJ201"/>
    <mergeCell ref="K196:K201"/>
    <mergeCell ref="AI196:AI200"/>
    <mergeCell ref="AJ196:AJ201"/>
    <mergeCell ref="AK196:AK201"/>
    <mergeCell ref="AL196:AL201"/>
    <mergeCell ref="AM196:AM201"/>
    <mergeCell ref="AN196:AN201"/>
    <mergeCell ref="AP196:AP201"/>
    <mergeCell ref="AR196:AR201"/>
    <mergeCell ref="AT196:AT201"/>
    <mergeCell ref="AV196:AV201"/>
    <mergeCell ref="AX196:AX201"/>
    <mergeCell ref="AZ196:AZ201"/>
    <mergeCell ref="BB196:BB201"/>
    <mergeCell ref="BC196:BC201"/>
    <mergeCell ref="BD196:BD201"/>
    <mergeCell ref="BE196:BE201"/>
    <mergeCell ref="BF196:BF201"/>
    <mergeCell ref="AG196:AG200"/>
    <mergeCell ref="A196:A201"/>
    <mergeCell ref="B196:B201"/>
    <mergeCell ref="C196:C201"/>
    <mergeCell ref="D196:D201"/>
    <mergeCell ref="E196:E201"/>
    <mergeCell ref="F196:F201"/>
    <mergeCell ref="G196:G201"/>
    <mergeCell ref="H196:H201"/>
    <mergeCell ref="I196:I201"/>
    <mergeCell ref="J196:J201"/>
    <mergeCell ref="L196:L201"/>
    <mergeCell ref="M196:M201"/>
    <mergeCell ref="N196:N201"/>
    <mergeCell ref="O196:O201"/>
    <mergeCell ref="P196:P201"/>
    <mergeCell ref="Q196:Q201"/>
    <mergeCell ref="I31:AM31"/>
    <mergeCell ref="K41:K42"/>
    <mergeCell ref="K39:K40"/>
    <mergeCell ref="AE172:AE177"/>
    <mergeCell ref="AF172:AF177"/>
    <mergeCell ref="AG172:AG177"/>
    <mergeCell ref="AH172:AH177"/>
    <mergeCell ref="AI172:AI177"/>
    <mergeCell ref="AJ172:AJ177"/>
    <mergeCell ref="AK172:AK177"/>
    <mergeCell ref="AL172:AL177"/>
    <mergeCell ref="AM172:AM177"/>
    <mergeCell ref="AM168:AM169"/>
    <mergeCell ref="AM170:AM171"/>
    <mergeCell ref="S166:S171"/>
    <mergeCell ref="T166:T171"/>
    <mergeCell ref="I28:AM28"/>
    <mergeCell ref="CI172:CI177"/>
    <mergeCell ref="CJ172:CJ177"/>
    <mergeCell ref="BG166:BG167"/>
    <mergeCell ref="BG168:BG169"/>
    <mergeCell ref="BG170:BG171"/>
    <mergeCell ref="BC170:BC171"/>
    <mergeCell ref="U172:U177"/>
    <mergeCell ref="V172:V177"/>
    <mergeCell ref="W172:W177"/>
    <mergeCell ref="X172:X177"/>
    <mergeCell ref="Y172:Y177"/>
    <mergeCell ref="Z172:Z177"/>
    <mergeCell ref="AA172:AA177"/>
    <mergeCell ref="AB172:AB177"/>
    <mergeCell ref="AC172:AC177"/>
    <mergeCell ref="AD172:AD177"/>
    <mergeCell ref="AZ166:AZ167"/>
    <mergeCell ref="BH172:BH177"/>
    <mergeCell ref="BI172:BI177"/>
    <mergeCell ref="BJ172:BJ177"/>
    <mergeCell ref="BK172:BK177"/>
    <mergeCell ref="BL172:BL177"/>
    <mergeCell ref="BM172:BM177"/>
    <mergeCell ref="BN172:BN177"/>
    <mergeCell ref="BO172:BO177"/>
    <mergeCell ref="CE172:CE177"/>
    <mergeCell ref="CF172:CF177"/>
    <mergeCell ref="CG172:CG177"/>
    <mergeCell ref="CH172:CH177"/>
    <mergeCell ref="BF172:BF177"/>
    <mergeCell ref="BG172:BG177"/>
    <mergeCell ref="AN172:AN177"/>
    <mergeCell ref="AP172:AP177"/>
    <mergeCell ref="AR172:AR177"/>
    <mergeCell ref="AT172:AT177"/>
    <mergeCell ref="BE172:BE177"/>
    <mergeCell ref="AV172:AV177"/>
    <mergeCell ref="AX172:AX177"/>
    <mergeCell ref="AZ172:AZ177"/>
    <mergeCell ref="BB172:BB177"/>
    <mergeCell ref="BC172:BC177"/>
    <mergeCell ref="BD172:BD177"/>
    <mergeCell ref="A172:A177"/>
    <mergeCell ref="B172:B177"/>
    <mergeCell ref="C172:C177"/>
    <mergeCell ref="D172:D177"/>
    <mergeCell ref="E172:E177"/>
    <mergeCell ref="F172:F177"/>
    <mergeCell ref="G172:G177"/>
    <mergeCell ref="J172:J177"/>
    <mergeCell ref="K172:K177"/>
    <mergeCell ref="L172:L177"/>
    <mergeCell ref="M172:M177"/>
    <mergeCell ref="N172:N177"/>
    <mergeCell ref="O172:O177"/>
    <mergeCell ref="P172:P177"/>
    <mergeCell ref="Q172:Q177"/>
    <mergeCell ref="R172:R177"/>
    <mergeCell ref="S172:S177"/>
    <mergeCell ref="H176:H177"/>
    <mergeCell ref="I176:I177"/>
    <mergeCell ref="H172:H175"/>
    <mergeCell ref="I172:I175"/>
    <mergeCell ref="CH166:CH171"/>
    <mergeCell ref="CI166:CI171"/>
    <mergeCell ref="CJ166:CJ171"/>
    <mergeCell ref="AP166:AP167"/>
    <mergeCell ref="AP168:AP169"/>
    <mergeCell ref="AP170:AP171"/>
    <mergeCell ref="AR166:AR167"/>
    <mergeCell ref="T172:T177"/>
    <mergeCell ref="BL166:BL171"/>
    <mergeCell ref="BM166:BM171"/>
    <mergeCell ref="BN166:BN171"/>
    <mergeCell ref="BO166:BO171"/>
    <mergeCell ref="CE166:CE171"/>
    <mergeCell ref="CF166:CF171"/>
    <mergeCell ref="CG166:CG171"/>
    <mergeCell ref="AZ168:AZ169"/>
    <mergeCell ref="AZ170:AZ171"/>
    <mergeCell ref="BB166:BB167"/>
    <mergeCell ref="BB168:BB169"/>
    <mergeCell ref="BB170:BB171"/>
    <mergeCell ref="BC166:BC167"/>
    <mergeCell ref="BC168:BC169"/>
    <mergeCell ref="BD166:BD167"/>
    <mergeCell ref="BD168:BD169"/>
    <mergeCell ref="BD170:BD171"/>
    <mergeCell ref="AR168:AR169"/>
    <mergeCell ref="AR170:AR171"/>
    <mergeCell ref="AT166:AT167"/>
    <mergeCell ref="AT168:AT169"/>
    <mergeCell ref="AT170:AT171"/>
    <mergeCell ref="AV166:AV167"/>
    <mergeCell ref="AV168:AV169"/>
    <mergeCell ref="AN166:AN167"/>
    <mergeCell ref="AJ166:AJ171"/>
    <mergeCell ref="AN168:AN169"/>
    <mergeCell ref="AN170:AN171"/>
    <mergeCell ref="BI166:BI171"/>
    <mergeCell ref="BJ166:BJ171"/>
    <mergeCell ref="BK166:BK171"/>
    <mergeCell ref="AV170:AV171"/>
    <mergeCell ref="AX166:AX167"/>
    <mergeCell ref="AX168:AX169"/>
    <mergeCell ref="AX170:AX171"/>
    <mergeCell ref="AC166:AC171"/>
    <mergeCell ref="AD166:AD171"/>
    <mergeCell ref="AE166:AE171"/>
    <mergeCell ref="AF166:AF171"/>
    <mergeCell ref="AG166:AG171"/>
    <mergeCell ref="AH166:AH171"/>
    <mergeCell ref="AI166:AI171"/>
    <mergeCell ref="BE166:BE167"/>
    <mergeCell ref="BE168:BE169"/>
    <mergeCell ref="BE170:BE171"/>
    <mergeCell ref="BF166:BF167"/>
    <mergeCell ref="BF168:BF169"/>
    <mergeCell ref="BF170:BF171"/>
    <mergeCell ref="BH166:BH171"/>
    <mergeCell ref="AK166:AK167"/>
    <mergeCell ref="AK168:AK169"/>
    <mergeCell ref="AK170:AK171"/>
    <mergeCell ref="AL166:AL167"/>
    <mergeCell ref="AL168:AL169"/>
    <mergeCell ref="AL170:AL171"/>
    <mergeCell ref="AM166:AM167"/>
    <mergeCell ref="U166:U171"/>
    <mergeCell ref="V166:V171"/>
    <mergeCell ref="W166:W171"/>
    <mergeCell ref="X166:X171"/>
    <mergeCell ref="Y166:Y171"/>
    <mergeCell ref="Z166:Z171"/>
    <mergeCell ref="AA166:AA171"/>
    <mergeCell ref="AB166:AB171"/>
    <mergeCell ref="A166:A171"/>
    <mergeCell ref="B166:B171"/>
    <mergeCell ref="C166:C171"/>
    <mergeCell ref="D166:D171"/>
    <mergeCell ref="E166:E171"/>
    <mergeCell ref="F166:F171"/>
    <mergeCell ref="G166:G171"/>
    <mergeCell ref="J166:J171"/>
    <mergeCell ref="L166:L171"/>
    <mergeCell ref="M166:M171"/>
    <mergeCell ref="N166:N171"/>
    <mergeCell ref="O166:O171"/>
    <mergeCell ref="P166:P171"/>
    <mergeCell ref="Q166:Q171"/>
    <mergeCell ref="R166:R171"/>
    <mergeCell ref="A49:A54"/>
    <mergeCell ref="I64:I66"/>
    <mergeCell ref="K63:K66"/>
    <mergeCell ref="A61:A66"/>
    <mergeCell ref="B61:B66"/>
    <mergeCell ref="C61:C66"/>
    <mergeCell ref="D61:D66"/>
    <mergeCell ref="L61:L66"/>
    <mergeCell ref="G103:G108"/>
    <mergeCell ref="G109:G114"/>
    <mergeCell ref="G115:G123"/>
    <mergeCell ref="H170:H171"/>
    <mergeCell ref="H168:H169"/>
    <mergeCell ref="I170:I171"/>
    <mergeCell ref="I168:I169"/>
    <mergeCell ref="K166:K171"/>
    <mergeCell ref="R109:R114"/>
    <mergeCell ref="F115:F123"/>
    <mergeCell ref="F124:F129"/>
    <mergeCell ref="F130:F135"/>
    <mergeCell ref="A73:A78"/>
    <mergeCell ref="B73:B78"/>
    <mergeCell ref="C73:C78"/>
    <mergeCell ref="D73:D78"/>
    <mergeCell ref="A97:A102"/>
    <mergeCell ref="B97:B102"/>
    <mergeCell ref="C97:C102"/>
    <mergeCell ref="D97:D102"/>
    <mergeCell ref="L97:L102"/>
    <mergeCell ref="F91:F96"/>
    <mergeCell ref="A109:A114"/>
    <mergeCell ref="B109:B114"/>
    <mergeCell ref="G124:G129"/>
    <mergeCell ref="G130:G135"/>
    <mergeCell ref="F103:F108"/>
    <mergeCell ref="F109:F114"/>
    <mergeCell ref="J73:J78"/>
    <mergeCell ref="J79:J84"/>
    <mergeCell ref="X49:X54"/>
    <mergeCell ref="K55:K60"/>
    <mergeCell ref="K81:K82"/>
    <mergeCell ref="K83:K84"/>
    <mergeCell ref="J124:J129"/>
    <mergeCell ref="J130:J135"/>
    <mergeCell ref="W61:W66"/>
    <mergeCell ref="G61:G66"/>
    <mergeCell ref="L73:L78"/>
    <mergeCell ref="P79:P84"/>
    <mergeCell ref="P55:P60"/>
    <mergeCell ref="Q55:Q60"/>
    <mergeCell ref="R55:R60"/>
    <mergeCell ref="K124:K126"/>
    <mergeCell ref="K127:K129"/>
    <mergeCell ref="K73:K78"/>
    <mergeCell ref="S61:S66"/>
    <mergeCell ref="T61:T66"/>
    <mergeCell ref="U61:U66"/>
    <mergeCell ref="M73:M78"/>
    <mergeCell ref="N73:N78"/>
    <mergeCell ref="J55:J60"/>
    <mergeCell ref="M109:M114"/>
    <mergeCell ref="N109:N114"/>
    <mergeCell ref="O109:O114"/>
    <mergeCell ref="P109:P114"/>
    <mergeCell ref="J109:J114"/>
    <mergeCell ref="J115:J123"/>
    <mergeCell ref="H56:H60"/>
    <mergeCell ref="H64:H66"/>
    <mergeCell ref="G79:G84"/>
    <mergeCell ref="AG49:AG54"/>
    <mergeCell ref="AH49:AH54"/>
    <mergeCell ref="AC43:AC48"/>
    <mergeCell ref="Y91:Y96"/>
    <mergeCell ref="Z91:Z96"/>
    <mergeCell ref="AA91:AA96"/>
    <mergeCell ref="AB91:AB96"/>
    <mergeCell ref="O37:O42"/>
    <mergeCell ref="P37:P42"/>
    <mergeCell ref="Q43:Q48"/>
    <mergeCell ref="S55:S60"/>
    <mergeCell ref="S115:S123"/>
    <mergeCell ref="J43:J48"/>
    <mergeCell ref="J49:J54"/>
    <mergeCell ref="J61:J66"/>
    <mergeCell ref="J67:J72"/>
    <mergeCell ref="H79:H84"/>
    <mergeCell ref="I79:I84"/>
    <mergeCell ref="K79:K80"/>
    <mergeCell ref="Y73:Y78"/>
    <mergeCell ref="Z73:Z78"/>
    <mergeCell ref="M79:M84"/>
    <mergeCell ref="N79:N84"/>
    <mergeCell ref="M85:M90"/>
    <mergeCell ref="N85:N90"/>
    <mergeCell ref="O85:O90"/>
    <mergeCell ref="P85:P90"/>
    <mergeCell ref="I16:AM16"/>
    <mergeCell ref="I17:AM17"/>
    <mergeCell ref="I21:AM21"/>
    <mergeCell ref="I25:AM25"/>
    <mergeCell ref="Z43:Z48"/>
    <mergeCell ref="AA43:AA48"/>
    <mergeCell ref="AB43:AB48"/>
    <mergeCell ref="AL55:AL60"/>
    <mergeCell ref="AD55:AD60"/>
    <mergeCell ref="AG43:AG48"/>
    <mergeCell ref="I24:AM24"/>
    <mergeCell ref="I22:AM22"/>
    <mergeCell ref="L37:L42"/>
    <mergeCell ref="N37:N42"/>
    <mergeCell ref="A34:K35"/>
    <mergeCell ref="L34:AJ34"/>
    <mergeCell ref="G37:G42"/>
    <mergeCell ref="J37:J42"/>
    <mergeCell ref="W43:W48"/>
    <mergeCell ref="H37:H42"/>
    <mergeCell ref="I37:I42"/>
    <mergeCell ref="S43:S48"/>
    <mergeCell ref="T43:T48"/>
    <mergeCell ref="A37:A42"/>
    <mergeCell ref="AK34:BI34"/>
    <mergeCell ref="A55:A60"/>
    <mergeCell ref="B55:B60"/>
    <mergeCell ref="C55:C60"/>
    <mergeCell ref="D55:D60"/>
    <mergeCell ref="L55:L60"/>
    <mergeCell ref="BH49:BH54"/>
    <mergeCell ref="BI49:BI54"/>
    <mergeCell ref="A1:AO1"/>
    <mergeCell ref="AP1:BW1"/>
    <mergeCell ref="C4:G4"/>
    <mergeCell ref="C5:G5"/>
    <mergeCell ref="G8:AM8"/>
    <mergeCell ref="I9:AM9"/>
    <mergeCell ref="I18:AM18"/>
    <mergeCell ref="I19:AM19"/>
    <mergeCell ref="I20:AM20"/>
    <mergeCell ref="F37:F42"/>
    <mergeCell ref="F43:F48"/>
    <mergeCell ref="F49:F54"/>
    <mergeCell ref="F55:F60"/>
    <mergeCell ref="F61:F66"/>
    <mergeCell ref="F67:F72"/>
    <mergeCell ref="F73:F78"/>
    <mergeCell ref="F79:F84"/>
    <mergeCell ref="BJ34:BN34"/>
    <mergeCell ref="BJ35:BK35"/>
    <mergeCell ref="BI43:BI48"/>
    <mergeCell ref="BJ43:BJ48"/>
    <mergeCell ref="BK43:BK48"/>
    <mergeCell ref="BL43:BL48"/>
    <mergeCell ref="BM43:BM48"/>
    <mergeCell ref="A43:A48"/>
    <mergeCell ref="I23:AM23"/>
    <mergeCell ref="I10:AM10"/>
    <mergeCell ref="I11:AM11"/>
    <mergeCell ref="I12:AM12"/>
    <mergeCell ref="I13:AM13"/>
    <mergeCell ref="I14:AM14"/>
    <mergeCell ref="I15:AM15"/>
    <mergeCell ref="B37:B42"/>
    <mergeCell ref="C37:C42"/>
    <mergeCell ref="D37:D42"/>
    <mergeCell ref="M37:M42"/>
    <mergeCell ref="G43:G48"/>
    <mergeCell ref="U43:U48"/>
    <mergeCell ref="V43:V48"/>
    <mergeCell ref="B43:B48"/>
    <mergeCell ref="C43:C48"/>
    <mergeCell ref="D43:D48"/>
    <mergeCell ref="B49:B54"/>
    <mergeCell ref="C49:C54"/>
    <mergeCell ref="D49:D54"/>
    <mergeCell ref="R43:R48"/>
    <mergeCell ref="I50:I51"/>
    <mergeCell ref="I52:I54"/>
    <mergeCell ref="E49:E54"/>
    <mergeCell ref="U37:U42"/>
    <mergeCell ref="G49:G54"/>
    <mergeCell ref="K52:K54"/>
    <mergeCell ref="M49:M54"/>
    <mergeCell ref="N49:N54"/>
    <mergeCell ref="O49:O54"/>
    <mergeCell ref="P49:P54"/>
    <mergeCell ref="Q49:Q54"/>
    <mergeCell ref="R49:R54"/>
    <mergeCell ref="L49:L54"/>
    <mergeCell ref="S49:S54"/>
    <mergeCell ref="T49:T54"/>
    <mergeCell ref="U49:U54"/>
    <mergeCell ref="V49:V54"/>
    <mergeCell ref="P43:P48"/>
    <mergeCell ref="BO34:BO35"/>
    <mergeCell ref="L35:AE35"/>
    <mergeCell ref="AF35:AJ35"/>
    <mergeCell ref="AK35:AM35"/>
    <mergeCell ref="AN35:BC35"/>
    <mergeCell ref="BD35:BE35"/>
    <mergeCell ref="BF35:BG35"/>
    <mergeCell ref="Q37:Q42"/>
    <mergeCell ref="R37:R42"/>
    <mergeCell ref="S37:S42"/>
    <mergeCell ref="T37:T42"/>
    <mergeCell ref="BH35:BI35"/>
    <mergeCell ref="BL35:BN35"/>
    <mergeCell ref="BJ37:BJ42"/>
    <mergeCell ref="BK37:BK42"/>
    <mergeCell ref="BL37:BL42"/>
    <mergeCell ref="BM37:BM42"/>
    <mergeCell ref="BN37:BN42"/>
    <mergeCell ref="BO37:BO42"/>
    <mergeCell ref="AG37:AG42"/>
    <mergeCell ref="AH37:AH42"/>
    <mergeCell ref="AI37:AI42"/>
    <mergeCell ref="AJ37:AJ42"/>
    <mergeCell ref="BH37:BH42"/>
    <mergeCell ref="BI37:BI42"/>
    <mergeCell ref="AA37:AA42"/>
    <mergeCell ref="AB37:AB42"/>
    <mergeCell ref="AC37:AC42"/>
    <mergeCell ref="AD37:AD42"/>
    <mergeCell ref="AE37:AE42"/>
    <mergeCell ref="AF37:AF42"/>
    <mergeCell ref="X37:X42"/>
    <mergeCell ref="BO43:BO48"/>
    <mergeCell ref="BN43:BN48"/>
    <mergeCell ref="BN49:BN54"/>
    <mergeCell ref="AI43:AI48"/>
    <mergeCell ref="AJ43:AJ48"/>
    <mergeCell ref="BH43:BH48"/>
    <mergeCell ref="BF50:BF54"/>
    <mergeCell ref="BG50:BG54"/>
    <mergeCell ref="BJ49:BJ54"/>
    <mergeCell ref="BK49:BK54"/>
    <mergeCell ref="BL49:BL54"/>
    <mergeCell ref="BM49:BM54"/>
    <mergeCell ref="AZ50:AZ54"/>
    <mergeCell ref="BB50:BB54"/>
    <mergeCell ref="BC50:BC54"/>
    <mergeCell ref="BD50:BD54"/>
    <mergeCell ref="BE50:BE54"/>
    <mergeCell ref="AI49:AI54"/>
    <mergeCell ref="AJ49:AJ54"/>
    <mergeCell ref="BF43:BF48"/>
    <mergeCell ref="BG43:BG48"/>
    <mergeCell ref="AK50:AK54"/>
    <mergeCell ref="AL50:AL54"/>
    <mergeCell ref="AM50:AM54"/>
    <mergeCell ref="AN50:AN54"/>
    <mergeCell ref="AP50:AP54"/>
    <mergeCell ref="AR50:AR54"/>
    <mergeCell ref="AT50:AT54"/>
    <mergeCell ref="AV50:AV54"/>
    <mergeCell ref="AX50:AX54"/>
    <mergeCell ref="BE43:BE48"/>
    <mergeCell ref="BO61:BO66"/>
    <mergeCell ref="BN67:BN72"/>
    <mergeCell ref="BH61:BH66"/>
    <mergeCell ref="BI61:BI66"/>
    <mergeCell ref="BJ61:BJ66"/>
    <mergeCell ref="BK61:BK66"/>
    <mergeCell ref="BL61:BL66"/>
    <mergeCell ref="BN55:BN60"/>
    <mergeCell ref="X55:X60"/>
    <mergeCell ref="M55:M60"/>
    <mergeCell ref="N55:N60"/>
    <mergeCell ref="O55:O60"/>
    <mergeCell ref="BO55:BO60"/>
    <mergeCell ref="W49:W54"/>
    <mergeCell ref="AK61:AK66"/>
    <mergeCell ref="AL61:AL66"/>
    <mergeCell ref="AM61:AM66"/>
    <mergeCell ref="AN61:AN66"/>
    <mergeCell ref="AP61:AP66"/>
    <mergeCell ref="BM67:BM72"/>
    <mergeCell ref="AE67:AE72"/>
    <mergeCell ref="AF67:AF72"/>
    <mergeCell ref="AG67:AG72"/>
    <mergeCell ref="AH67:AH72"/>
    <mergeCell ref="AI67:AI72"/>
    <mergeCell ref="AJ67:AJ72"/>
    <mergeCell ref="AB67:AB72"/>
    <mergeCell ref="BO49:BO54"/>
    <mergeCell ref="BH55:BH60"/>
    <mergeCell ref="BI55:BI60"/>
    <mergeCell ref="BJ55:BJ60"/>
    <mergeCell ref="BK55:BK60"/>
    <mergeCell ref="BL55:BL60"/>
    <mergeCell ref="BM55:BM60"/>
    <mergeCell ref="AE55:AE60"/>
    <mergeCell ref="AF55:AF60"/>
    <mergeCell ref="AG55:AG60"/>
    <mergeCell ref="AH55:AH60"/>
    <mergeCell ref="AI55:AI60"/>
    <mergeCell ref="AJ55:AJ60"/>
    <mergeCell ref="Y55:Y60"/>
    <mergeCell ref="Z55:Z60"/>
    <mergeCell ref="AA55:AA60"/>
    <mergeCell ref="AB55:AB60"/>
    <mergeCell ref="AC55:AC60"/>
    <mergeCell ref="BG55:BG60"/>
    <mergeCell ref="BC55:BC60"/>
    <mergeCell ref="BD55:BD60"/>
    <mergeCell ref="BE55:BE60"/>
    <mergeCell ref="BF55:BF60"/>
    <mergeCell ref="AZ55:AZ60"/>
    <mergeCell ref="BB55:BB60"/>
    <mergeCell ref="AR55:AR60"/>
    <mergeCell ref="AT55:AT60"/>
    <mergeCell ref="AV55:AV60"/>
    <mergeCell ref="AX55:AX60"/>
    <mergeCell ref="AM55:AM60"/>
    <mergeCell ref="M61:M66"/>
    <mergeCell ref="N61:N66"/>
    <mergeCell ref="O61:O66"/>
    <mergeCell ref="P61:P66"/>
    <mergeCell ref="Q61:Q66"/>
    <mergeCell ref="R61:R66"/>
    <mergeCell ref="AD49:AD54"/>
    <mergeCell ref="G55:G60"/>
    <mergeCell ref="T55:T60"/>
    <mergeCell ref="U55:U60"/>
    <mergeCell ref="V55:V60"/>
    <mergeCell ref="W55:W60"/>
    <mergeCell ref="AX61:AX66"/>
    <mergeCell ref="AF49:AF54"/>
    <mergeCell ref="Y49:Y54"/>
    <mergeCell ref="Z49:Z54"/>
    <mergeCell ref="AE49:AE54"/>
    <mergeCell ref="V61:V66"/>
    <mergeCell ref="AG61:AG66"/>
    <mergeCell ref="AH61:AH66"/>
    <mergeCell ref="AI61:AI66"/>
    <mergeCell ref="AJ61:AJ66"/>
    <mergeCell ref="Y61:Y66"/>
    <mergeCell ref="Z61:Z66"/>
    <mergeCell ref="X61:X66"/>
    <mergeCell ref="AN55:AN60"/>
    <mergeCell ref="AP55:AP60"/>
    <mergeCell ref="AA49:AA54"/>
    <mergeCell ref="AB49:AB54"/>
    <mergeCell ref="BN61:BN66"/>
    <mergeCell ref="AD67:AD72"/>
    <mergeCell ref="S67:S72"/>
    <mergeCell ref="T67:T72"/>
    <mergeCell ref="U67:U72"/>
    <mergeCell ref="V67:V72"/>
    <mergeCell ref="W67:W72"/>
    <mergeCell ref="O67:O72"/>
    <mergeCell ref="P67:P72"/>
    <mergeCell ref="Q67:Q72"/>
    <mergeCell ref="AR61:AR66"/>
    <mergeCell ref="AT61:AT66"/>
    <mergeCell ref="AV61:AV66"/>
    <mergeCell ref="BH67:BH72"/>
    <mergeCell ref="BI67:BI72"/>
    <mergeCell ref="BJ67:BJ72"/>
    <mergeCell ref="BK67:BK72"/>
    <mergeCell ref="BL67:BL72"/>
    <mergeCell ref="BB61:BB66"/>
    <mergeCell ref="BC61:BC66"/>
    <mergeCell ref="BM61:BM66"/>
    <mergeCell ref="AE61:AE66"/>
    <mergeCell ref="AF61:AF66"/>
    <mergeCell ref="BF61:BF66"/>
    <mergeCell ref="AB61:AB66"/>
    <mergeCell ref="BG61:BG66"/>
    <mergeCell ref="AP67:AP72"/>
    <mergeCell ref="AZ61:AZ66"/>
    <mergeCell ref="AC67:AC72"/>
    <mergeCell ref="BE61:BE66"/>
    <mergeCell ref="BG67:BG72"/>
    <mergeCell ref="AK67:AK72"/>
    <mergeCell ref="BK73:BK78"/>
    <mergeCell ref="BN73:BN78"/>
    <mergeCell ref="AZ67:AZ72"/>
    <mergeCell ref="BB67:BB72"/>
    <mergeCell ref="BC67:BC72"/>
    <mergeCell ref="BD67:BD72"/>
    <mergeCell ref="BE67:BE72"/>
    <mergeCell ref="BD73:BD78"/>
    <mergeCell ref="BE73:BE78"/>
    <mergeCell ref="A67:A72"/>
    <mergeCell ref="B67:B72"/>
    <mergeCell ref="C67:C72"/>
    <mergeCell ref="D67:D72"/>
    <mergeCell ref="G67:G72"/>
    <mergeCell ref="G73:G78"/>
    <mergeCell ref="R67:R72"/>
    <mergeCell ref="H67:H72"/>
    <mergeCell ref="I67:I72"/>
    <mergeCell ref="U73:U78"/>
    <mergeCell ref="V73:V78"/>
    <mergeCell ref="W73:W78"/>
    <mergeCell ref="X73:X78"/>
    <mergeCell ref="L67:L72"/>
    <mergeCell ref="M67:M72"/>
    <mergeCell ref="N67:N72"/>
    <mergeCell ref="O73:O78"/>
    <mergeCell ref="BF73:BF78"/>
    <mergeCell ref="BB73:BB78"/>
    <mergeCell ref="BC73:BC78"/>
    <mergeCell ref="BG73:BG78"/>
    <mergeCell ref="H73:H78"/>
    <mergeCell ref="BD61:BD66"/>
    <mergeCell ref="BO73:BO78"/>
    <mergeCell ref="BH73:BH78"/>
    <mergeCell ref="BI73:BI78"/>
    <mergeCell ref="BJ73:BJ78"/>
    <mergeCell ref="BD79:BD84"/>
    <mergeCell ref="BE79:BE84"/>
    <mergeCell ref="BN79:BN84"/>
    <mergeCell ref="X79:X84"/>
    <mergeCell ref="BF79:BF84"/>
    <mergeCell ref="BG79:BG84"/>
    <mergeCell ref="BH79:BH84"/>
    <mergeCell ref="BI79:BI84"/>
    <mergeCell ref="BJ79:BJ84"/>
    <mergeCell ref="BK79:BK84"/>
    <mergeCell ref="BL79:BL84"/>
    <mergeCell ref="BM79:BM84"/>
    <mergeCell ref="BL73:BL78"/>
    <mergeCell ref="BM73:BM78"/>
    <mergeCell ref="AE73:AE78"/>
    <mergeCell ref="AF73:AF78"/>
    <mergeCell ref="AG73:AG78"/>
    <mergeCell ref="AH73:AH78"/>
    <mergeCell ref="AI73:AI78"/>
    <mergeCell ref="AJ73:AJ78"/>
    <mergeCell ref="AR67:AR72"/>
    <mergeCell ref="AT67:AT72"/>
    <mergeCell ref="AV67:AV72"/>
    <mergeCell ref="AX67:AX72"/>
    <mergeCell ref="AZ73:AZ78"/>
    <mergeCell ref="BO67:BO72"/>
    <mergeCell ref="BF67:BF72"/>
    <mergeCell ref="A79:A84"/>
    <mergeCell ref="B79:B84"/>
    <mergeCell ref="C79:C84"/>
    <mergeCell ref="D79:D84"/>
    <mergeCell ref="BO79:BO84"/>
    <mergeCell ref="Y79:Y84"/>
    <mergeCell ref="Z79:Z84"/>
    <mergeCell ref="AA79:AA84"/>
    <mergeCell ref="AB79:AB84"/>
    <mergeCell ref="AC79:AC84"/>
    <mergeCell ref="AD79:AD84"/>
    <mergeCell ref="S79:S84"/>
    <mergeCell ref="T79:T84"/>
    <mergeCell ref="U79:U84"/>
    <mergeCell ref="V79:V84"/>
    <mergeCell ref="W79:W84"/>
    <mergeCell ref="D85:D90"/>
    <mergeCell ref="BH85:BH90"/>
    <mergeCell ref="BI85:BI90"/>
    <mergeCell ref="BJ85:BJ90"/>
    <mergeCell ref="BK85:BK90"/>
    <mergeCell ref="AX85:AX90"/>
    <mergeCell ref="AZ85:AZ90"/>
    <mergeCell ref="BO85:BO90"/>
    <mergeCell ref="AA85:AA90"/>
    <mergeCell ref="AB85:AB90"/>
    <mergeCell ref="AC85:AC90"/>
    <mergeCell ref="AD85:AD90"/>
    <mergeCell ref="S85:S90"/>
    <mergeCell ref="T85:T90"/>
    <mergeCell ref="U85:U90"/>
    <mergeCell ref="V85:V90"/>
    <mergeCell ref="BD94:BD96"/>
    <mergeCell ref="BE94:BE96"/>
    <mergeCell ref="BB85:BB90"/>
    <mergeCell ref="BL85:BL90"/>
    <mergeCell ref="BM85:BM90"/>
    <mergeCell ref="AE85:AE90"/>
    <mergeCell ref="AG85:AG90"/>
    <mergeCell ref="AH85:AH90"/>
    <mergeCell ref="AI85:AI90"/>
    <mergeCell ref="AG91:AG96"/>
    <mergeCell ref="AH91:AH96"/>
    <mergeCell ref="AC91:AC96"/>
    <mergeCell ref="X85:X90"/>
    <mergeCell ref="AF85:AF90"/>
    <mergeCell ref="BE85:BE90"/>
    <mergeCell ref="AT85:AT90"/>
    <mergeCell ref="AD91:AD96"/>
    <mergeCell ref="E97:E102"/>
    <mergeCell ref="F85:F90"/>
    <mergeCell ref="F97:F102"/>
    <mergeCell ref="J85:J90"/>
    <mergeCell ref="J91:J96"/>
    <mergeCell ref="J97:J102"/>
    <mergeCell ref="G85:G90"/>
    <mergeCell ref="G91:G96"/>
    <mergeCell ref="G97:G102"/>
    <mergeCell ref="H86:H88"/>
    <mergeCell ref="H89:H90"/>
    <mergeCell ref="I86:I88"/>
    <mergeCell ref="I89:I90"/>
    <mergeCell ref="K86:K88"/>
    <mergeCell ref="H93:H94"/>
    <mergeCell ref="H91:H92"/>
    <mergeCell ref="H97:H98"/>
    <mergeCell ref="H99:H102"/>
    <mergeCell ref="I97:I102"/>
    <mergeCell ref="K89:K90"/>
    <mergeCell ref="I91:I96"/>
    <mergeCell ref="K93:K96"/>
    <mergeCell ref="K91:K92"/>
    <mergeCell ref="K97:K102"/>
    <mergeCell ref="E85:E90"/>
    <mergeCell ref="E91:E96"/>
    <mergeCell ref="A85:A90"/>
    <mergeCell ref="T91:T96"/>
    <mergeCell ref="U91:U96"/>
    <mergeCell ref="V91:V96"/>
    <mergeCell ref="W91:W96"/>
    <mergeCell ref="X91:X96"/>
    <mergeCell ref="B85:B90"/>
    <mergeCell ref="C85:C90"/>
    <mergeCell ref="M91:M96"/>
    <mergeCell ref="N91:N96"/>
    <mergeCell ref="O91:O96"/>
    <mergeCell ref="P91:P96"/>
    <mergeCell ref="Q91:Q96"/>
    <mergeCell ref="R91:R96"/>
    <mergeCell ref="L85:L90"/>
    <mergeCell ref="A91:A96"/>
    <mergeCell ref="B91:B96"/>
    <mergeCell ref="C91:C96"/>
    <mergeCell ref="D91:D96"/>
    <mergeCell ref="L91:L96"/>
    <mergeCell ref="W85:W90"/>
    <mergeCell ref="O97:O102"/>
    <mergeCell ref="P97:P102"/>
    <mergeCell ref="Q97:Q102"/>
    <mergeCell ref="R97:R102"/>
    <mergeCell ref="BN91:BN96"/>
    <mergeCell ref="BH91:BH96"/>
    <mergeCell ref="BI91:BI96"/>
    <mergeCell ref="BJ91:BJ96"/>
    <mergeCell ref="BK91:BK96"/>
    <mergeCell ref="BL91:BL96"/>
    <mergeCell ref="BM91:BM96"/>
    <mergeCell ref="AE91:AE96"/>
    <mergeCell ref="S97:S102"/>
    <mergeCell ref="T97:T102"/>
    <mergeCell ref="U97:U102"/>
    <mergeCell ref="V97:V102"/>
    <mergeCell ref="W97:W102"/>
    <mergeCell ref="AR97:AR102"/>
    <mergeCell ref="AT97:AT102"/>
    <mergeCell ref="AV97:AV102"/>
    <mergeCell ref="BF97:BF102"/>
    <mergeCell ref="BG97:BG102"/>
    <mergeCell ref="AK93:AK96"/>
    <mergeCell ref="AL93:AL96"/>
    <mergeCell ref="AK97:AK102"/>
    <mergeCell ref="AL97:AL102"/>
    <mergeCell ref="AN94:AN96"/>
    <mergeCell ref="AP94:AP96"/>
    <mergeCell ref="AR94:AR96"/>
    <mergeCell ref="AT94:AT96"/>
    <mergeCell ref="BB94:BB96"/>
    <mergeCell ref="BC94:BC96"/>
    <mergeCell ref="A103:A108"/>
    <mergeCell ref="B103:B108"/>
    <mergeCell ref="C103:C108"/>
    <mergeCell ref="D103:D108"/>
    <mergeCell ref="L103:L108"/>
    <mergeCell ref="BH97:BH102"/>
    <mergeCell ref="BI97:BI102"/>
    <mergeCell ref="BJ97:BJ102"/>
    <mergeCell ref="BK97:BK102"/>
    <mergeCell ref="BL97:BL102"/>
    <mergeCell ref="BM97:BM102"/>
    <mergeCell ref="AE97:AE102"/>
    <mergeCell ref="AF97:AF102"/>
    <mergeCell ref="AG97:AG102"/>
    <mergeCell ref="AH97:AH102"/>
    <mergeCell ref="AI97:AI102"/>
    <mergeCell ref="AJ97:AJ102"/>
    <mergeCell ref="Y97:Y102"/>
    <mergeCell ref="Z97:Z102"/>
    <mergeCell ref="AA97:AA102"/>
    <mergeCell ref="AB97:AB102"/>
    <mergeCell ref="AC97:AC102"/>
    <mergeCell ref="AD97:AD102"/>
    <mergeCell ref="X103:X108"/>
    <mergeCell ref="M103:M108"/>
    <mergeCell ref="N103:N108"/>
    <mergeCell ref="X97:X102"/>
    <mergeCell ref="V103:V108"/>
    <mergeCell ref="W103:W108"/>
    <mergeCell ref="H104:H108"/>
    <mergeCell ref="I104:I108"/>
    <mergeCell ref="BE97:BE102"/>
    <mergeCell ref="C109:C114"/>
    <mergeCell ref="D109:D114"/>
    <mergeCell ref="L109:L114"/>
    <mergeCell ref="BH103:BH108"/>
    <mergeCell ref="AE103:AE108"/>
    <mergeCell ref="AF103:AF108"/>
    <mergeCell ref="AG103:AG108"/>
    <mergeCell ref="AH103:AH108"/>
    <mergeCell ref="AI103:AI108"/>
    <mergeCell ref="AJ103:AJ108"/>
    <mergeCell ref="Y103:Y108"/>
    <mergeCell ref="Z103:Z108"/>
    <mergeCell ref="AA103:AA108"/>
    <mergeCell ref="AB103:AB108"/>
    <mergeCell ref="AC103:AC108"/>
    <mergeCell ref="AD103:AD108"/>
    <mergeCell ref="S103:S108"/>
    <mergeCell ref="AC109:AC114"/>
    <mergeCell ref="AD109:AD114"/>
    <mergeCell ref="O103:O108"/>
    <mergeCell ref="Y109:Y114"/>
    <mergeCell ref="Z109:Z114"/>
    <mergeCell ref="AA109:AA114"/>
    <mergeCell ref="AB109:AB114"/>
    <mergeCell ref="U109:U114"/>
    <mergeCell ref="V109:V114"/>
    <mergeCell ref="W109:W114"/>
    <mergeCell ref="X109:X114"/>
    <mergeCell ref="H109:H114"/>
    <mergeCell ref="I109:I114"/>
    <mergeCell ref="AN109:AN114"/>
    <mergeCell ref="AP109:AP114"/>
    <mergeCell ref="Q109:Q114"/>
    <mergeCell ref="U103:U108"/>
    <mergeCell ref="P103:P108"/>
    <mergeCell ref="Q103:Q108"/>
    <mergeCell ref="R103:R108"/>
    <mergeCell ref="BH109:BH114"/>
    <mergeCell ref="BI109:BI114"/>
    <mergeCell ref="BJ109:BJ114"/>
    <mergeCell ref="BK109:BK114"/>
    <mergeCell ref="BL109:BL114"/>
    <mergeCell ref="BM109:BM114"/>
    <mergeCell ref="AE109:AE114"/>
    <mergeCell ref="AF109:AF114"/>
    <mergeCell ref="AG109:AG114"/>
    <mergeCell ref="AH109:AH114"/>
    <mergeCell ref="AI109:AI114"/>
    <mergeCell ref="AJ109:AJ114"/>
    <mergeCell ref="BO109:BO114"/>
    <mergeCell ref="BF119:BF123"/>
    <mergeCell ref="BG119:BG123"/>
    <mergeCell ref="BF115:BF118"/>
    <mergeCell ref="BG115:BG118"/>
    <mergeCell ref="BI103:BI108"/>
    <mergeCell ref="BJ103:BJ108"/>
    <mergeCell ref="BK103:BK108"/>
    <mergeCell ref="BL103:BL108"/>
    <mergeCell ref="BM103:BM108"/>
    <mergeCell ref="AK103:AK108"/>
    <mergeCell ref="AL103:AL108"/>
    <mergeCell ref="AM103:AM108"/>
    <mergeCell ref="AN103:AN108"/>
    <mergeCell ref="AP103:AP108"/>
    <mergeCell ref="AR103:AR108"/>
    <mergeCell ref="BC119:BC123"/>
    <mergeCell ref="BD119:BD123"/>
    <mergeCell ref="BE119:BE123"/>
    <mergeCell ref="BN103:BN108"/>
    <mergeCell ref="BO103:BO108"/>
    <mergeCell ref="T115:T123"/>
    <mergeCell ref="U115:U123"/>
    <mergeCell ref="V115:V123"/>
    <mergeCell ref="AR109:AR114"/>
    <mergeCell ref="AT109:AT114"/>
    <mergeCell ref="AV109:AV114"/>
    <mergeCell ref="S109:S114"/>
    <mergeCell ref="AD115:AD123"/>
    <mergeCell ref="BN115:BN123"/>
    <mergeCell ref="BO115:BO123"/>
    <mergeCell ref="AN119:AN123"/>
    <mergeCell ref="AP119:AP123"/>
    <mergeCell ref="AK119:AK123"/>
    <mergeCell ref="AL120:AL123"/>
    <mergeCell ref="AM119:AM123"/>
    <mergeCell ref="BB115:BB118"/>
    <mergeCell ref="BD115:BD118"/>
    <mergeCell ref="BE115:BE118"/>
    <mergeCell ref="BC109:BC114"/>
    <mergeCell ref="BD109:BD114"/>
    <mergeCell ref="BE109:BE114"/>
    <mergeCell ref="AR119:AR123"/>
    <mergeCell ref="AT119:AT123"/>
    <mergeCell ref="AV119:AV123"/>
    <mergeCell ref="AX119:AX123"/>
    <mergeCell ref="AZ119:AZ123"/>
    <mergeCell ref="BH115:BH123"/>
    <mergeCell ref="BI115:BI123"/>
    <mergeCell ref="BJ115:BJ123"/>
    <mergeCell ref="BL115:BL123"/>
    <mergeCell ref="BM115:BM123"/>
    <mergeCell ref="BN109:BN114"/>
    <mergeCell ref="A124:A129"/>
    <mergeCell ref="B124:B129"/>
    <mergeCell ref="C124:C129"/>
    <mergeCell ref="D124:D129"/>
    <mergeCell ref="L124:L129"/>
    <mergeCell ref="BN124:BN129"/>
    <mergeCell ref="BK115:BK123"/>
    <mergeCell ref="AE115:AE123"/>
    <mergeCell ref="AF115:AF123"/>
    <mergeCell ref="AG115:AG123"/>
    <mergeCell ref="AH115:AH123"/>
    <mergeCell ref="AI115:AI123"/>
    <mergeCell ref="AJ115:AJ123"/>
    <mergeCell ref="Y115:Y123"/>
    <mergeCell ref="Z115:Z123"/>
    <mergeCell ref="AA115:AA123"/>
    <mergeCell ref="AB115:AB123"/>
    <mergeCell ref="AC115:AC123"/>
    <mergeCell ref="A115:A123"/>
    <mergeCell ref="B115:B123"/>
    <mergeCell ref="C115:C123"/>
    <mergeCell ref="D115:D123"/>
    <mergeCell ref="L115:L123"/>
    <mergeCell ref="X115:X123"/>
    <mergeCell ref="M115:M123"/>
    <mergeCell ref="N115:N123"/>
    <mergeCell ref="V124:V129"/>
    <mergeCell ref="W124:W129"/>
    <mergeCell ref="AK124:AK129"/>
    <mergeCell ref="AL124:AL129"/>
    <mergeCell ref="AM124:AM129"/>
    <mergeCell ref="AN124:AN129"/>
    <mergeCell ref="A130:A135"/>
    <mergeCell ref="B130:B135"/>
    <mergeCell ref="C130:C135"/>
    <mergeCell ref="D130:D135"/>
    <mergeCell ref="L130:L135"/>
    <mergeCell ref="M124:M129"/>
    <mergeCell ref="N124:N129"/>
    <mergeCell ref="O124:O129"/>
    <mergeCell ref="P124:P129"/>
    <mergeCell ref="Q124:Q129"/>
    <mergeCell ref="AF124:AF129"/>
    <mergeCell ref="AG124:AG129"/>
    <mergeCell ref="AH124:AH129"/>
    <mergeCell ref="AI124:AI129"/>
    <mergeCell ref="AJ124:AJ129"/>
    <mergeCell ref="Y124:Y129"/>
    <mergeCell ref="AA130:AA135"/>
    <mergeCell ref="AB130:AB135"/>
    <mergeCell ref="AC130:AC135"/>
    <mergeCell ref="AD130:AD135"/>
    <mergeCell ref="S130:S135"/>
    <mergeCell ref="T130:T135"/>
    <mergeCell ref="U130:U135"/>
    <mergeCell ref="V130:V135"/>
    <mergeCell ref="W130:W135"/>
    <mergeCell ref="P130:P135"/>
    <mergeCell ref="Q130:Q135"/>
    <mergeCell ref="R130:R135"/>
    <mergeCell ref="X124:X129"/>
    <mergeCell ref="Y130:Y135"/>
    <mergeCell ref="Z130:Z135"/>
    <mergeCell ref="AE130:AE135"/>
    <mergeCell ref="AX133:AX135"/>
    <mergeCell ref="AZ133:AZ135"/>
    <mergeCell ref="BD133:BD135"/>
    <mergeCell ref="AF130:AF135"/>
    <mergeCell ref="AV79:AV84"/>
    <mergeCell ref="AX79:AX84"/>
    <mergeCell ref="L79:L84"/>
    <mergeCell ref="BC115:BC118"/>
    <mergeCell ref="AP124:AP129"/>
    <mergeCell ref="AR124:AR129"/>
    <mergeCell ref="AE124:AE129"/>
    <mergeCell ref="X130:X135"/>
    <mergeCell ref="AG130:AG135"/>
    <mergeCell ref="AH130:AH135"/>
    <mergeCell ref="AI130:AI135"/>
    <mergeCell ref="AJ130:AJ135"/>
    <mergeCell ref="AA124:AA129"/>
    <mergeCell ref="AB124:AB129"/>
    <mergeCell ref="AX124:AX129"/>
    <mergeCell ref="AZ124:AZ129"/>
    <mergeCell ref="AM109:AM114"/>
    <mergeCell ref="T103:T108"/>
    <mergeCell ref="M97:M102"/>
    <mergeCell ref="N97:N102"/>
    <mergeCell ref="S91:S96"/>
    <mergeCell ref="S124:S129"/>
    <mergeCell ref="T124:T129"/>
    <mergeCell ref="U124:U129"/>
    <mergeCell ref="R124:R129"/>
    <mergeCell ref="AT124:AT129"/>
    <mergeCell ref="AV124:AV129"/>
    <mergeCell ref="AX115:AX118"/>
    <mergeCell ref="BC124:BC129"/>
    <mergeCell ref="BD124:BD129"/>
    <mergeCell ref="BE124:BE129"/>
    <mergeCell ref="I26:AM26"/>
    <mergeCell ref="H115:H117"/>
    <mergeCell ref="H118:H123"/>
    <mergeCell ref="I115:I117"/>
    <mergeCell ref="I118:I123"/>
    <mergeCell ref="K115:K117"/>
    <mergeCell ref="K118:K123"/>
    <mergeCell ref="AL115:AL118"/>
    <mergeCell ref="I27:AM27"/>
    <mergeCell ref="K70:K72"/>
    <mergeCell ref="AV103:AV108"/>
    <mergeCell ref="AX103:AX108"/>
    <mergeCell ref="AZ103:AZ108"/>
    <mergeCell ref="BB103:BB108"/>
    <mergeCell ref="BC103:BC108"/>
    <mergeCell ref="AI91:AI96"/>
    <mergeCell ref="AJ91:AJ96"/>
    <mergeCell ref="O115:O123"/>
    <mergeCell ref="P115:P123"/>
    <mergeCell ref="Q115:Q123"/>
    <mergeCell ref="R115:R123"/>
    <mergeCell ref="T109:T114"/>
    <mergeCell ref="AK109:AK114"/>
    <mergeCell ref="AL109:AL114"/>
    <mergeCell ref="P73:P78"/>
    <mergeCell ref="AM73:AM78"/>
    <mergeCell ref="AN73:AN78"/>
    <mergeCell ref="AZ115:AZ118"/>
    <mergeCell ref="BB119:BB123"/>
    <mergeCell ref="K111:K114"/>
    <mergeCell ref="K103:K108"/>
    <mergeCell ref="H124:H129"/>
    <mergeCell ref="I124:I129"/>
    <mergeCell ref="AK115:AK118"/>
    <mergeCell ref="AM115:AM118"/>
    <mergeCell ref="AN115:AN118"/>
    <mergeCell ref="BF85:BF90"/>
    <mergeCell ref="BG85:BG90"/>
    <mergeCell ref="AV94:AV96"/>
    <mergeCell ref="AX94:AX96"/>
    <mergeCell ref="AZ94:AZ96"/>
    <mergeCell ref="AX109:AX114"/>
    <mergeCell ref="AZ109:AZ114"/>
    <mergeCell ref="BB109:BB114"/>
    <mergeCell ref="BD85:BD90"/>
    <mergeCell ref="BF109:BF114"/>
    <mergeCell ref="BG109:BG114"/>
    <mergeCell ref="BD103:BD108"/>
    <mergeCell ref="BE103:BE108"/>
    <mergeCell ref="BF103:BF108"/>
    <mergeCell ref="BG103:BG108"/>
    <mergeCell ref="Z85:Z90"/>
    <mergeCell ref="J103:J108"/>
    <mergeCell ref="AC124:AC129"/>
    <mergeCell ref="AD124:AD129"/>
    <mergeCell ref="W115:W123"/>
    <mergeCell ref="BB124:BB129"/>
    <mergeCell ref="AZ97:AZ102"/>
    <mergeCell ref="BB97:BB102"/>
    <mergeCell ref="BC97:BC102"/>
    <mergeCell ref="BD97:BD102"/>
    <mergeCell ref="E43:E48"/>
    <mergeCell ref="E109:E114"/>
    <mergeCell ref="E115:E123"/>
    <mergeCell ref="E124:E129"/>
    <mergeCell ref="CE34:CJ35"/>
    <mergeCell ref="CE37:CE42"/>
    <mergeCell ref="CF37:CF42"/>
    <mergeCell ref="CG37:CG42"/>
    <mergeCell ref="CH37:CH42"/>
    <mergeCell ref="CI37:CI42"/>
    <mergeCell ref="CJ37:CJ42"/>
    <mergeCell ref="CE43:CE48"/>
    <mergeCell ref="CF43:CF48"/>
    <mergeCell ref="CG43:CG48"/>
    <mergeCell ref="CH43:CH48"/>
    <mergeCell ref="CI43:CI48"/>
    <mergeCell ref="CJ43:CJ48"/>
    <mergeCell ref="CE49:CE54"/>
    <mergeCell ref="CF49:CF54"/>
    <mergeCell ref="CG49:CG54"/>
    <mergeCell ref="BF94:BF96"/>
    <mergeCell ref="BG94:BG96"/>
    <mergeCell ref="AV85:AV90"/>
    <mergeCell ref="H50:H51"/>
    <mergeCell ref="H52:H54"/>
    <mergeCell ref="AP115:AP118"/>
    <mergeCell ref="AR115:AR118"/>
    <mergeCell ref="AT115:AT118"/>
    <mergeCell ref="AV115:AV118"/>
    <mergeCell ref="CH49:CH54"/>
    <mergeCell ref="CI49:CI54"/>
    <mergeCell ref="BG124:BG129"/>
    <mergeCell ref="CJ49:CJ54"/>
    <mergeCell ref="AT103:AT108"/>
    <mergeCell ref="CE55:CE60"/>
    <mergeCell ref="CF55:CF60"/>
    <mergeCell ref="CG55:CG60"/>
    <mergeCell ref="CH55:CH60"/>
    <mergeCell ref="CI55:CI60"/>
    <mergeCell ref="CJ55:CJ60"/>
    <mergeCell ref="CE67:CE72"/>
    <mergeCell ref="CF67:CF72"/>
    <mergeCell ref="CG67:CG72"/>
    <mergeCell ref="CH67:CH72"/>
    <mergeCell ref="CI67:CI72"/>
    <mergeCell ref="CJ67:CJ72"/>
    <mergeCell ref="CE73:CE78"/>
    <mergeCell ref="CF73:CF78"/>
    <mergeCell ref="CG73:CG78"/>
    <mergeCell ref="CH73:CH78"/>
    <mergeCell ref="CI73:CI78"/>
    <mergeCell ref="CJ73:CJ78"/>
    <mergeCell ref="CE63:CE66"/>
    <mergeCell ref="CI61:CI62"/>
    <mergeCell ref="CJ61:CJ62"/>
    <mergeCell ref="CF63:CF66"/>
    <mergeCell ref="CG63:CG66"/>
    <mergeCell ref="CH63:CH66"/>
    <mergeCell ref="CI63:CI66"/>
    <mergeCell ref="CJ63:CJ66"/>
    <mergeCell ref="BO97:BO102"/>
    <mergeCell ref="BN97:BN102"/>
    <mergeCell ref="BN85:BN90"/>
    <mergeCell ref="BO91:BO96"/>
    <mergeCell ref="CE79:CE84"/>
    <mergeCell ref="CF79:CF84"/>
    <mergeCell ref="CG79:CG84"/>
    <mergeCell ref="CH79:CH84"/>
    <mergeCell ref="CI79:CI84"/>
    <mergeCell ref="CJ79:CJ84"/>
    <mergeCell ref="CE103:CE108"/>
    <mergeCell ref="CF103:CF108"/>
    <mergeCell ref="CG103:CG108"/>
    <mergeCell ref="CH103:CH108"/>
    <mergeCell ref="CI103:CI108"/>
    <mergeCell ref="CJ103:CJ108"/>
    <mergeCell ref="CE109:CE114"/>
    <mergeCell ref="CF109:CF114"/>
    <mergeCell ref="CG109:CG114"/>
    <mergeCell ref="CH109:CH114"/>
    <mergeCell ref="CI109:CI114"/>
    <mergeCell ref="CJ109:CJ114"/>
    <mergeCell ref="CE85:CE90"/>
    <mergeCell ref="CF85:CF90"/>
    <mergeCell ref="CG85:CG90"/>
    <mergeCell ref="CH85:CH90"/>
    <mergeCell ref="CI85:CI90"/>
    <mergeCell ref="CJ85:CJ90"/>
    <mergeCell ref="CE91:CE96"/>
    <mergeCell ref="CF91:CF96"/>
    <mergeCell ref="CG91:CG96"/>
    <mergeCell ref="CH91:CH96"/>
    <mergeCell ref="CI91:CI96"/>
    <mergeCell ref="CJ91:CJ96"/>
    <mergeCell ref="CE97:CE102"/>
    <mergeCell ref="CF97:CF102"/>
    <mergeCell ref="CG97:CG102"/>
    <mergeCell ref="CH97:CH102"/>
    <mergeCell ref="CI97:CI102"/>
    <mergeCell ref="CJ97:CJ102"/>
    <mergeCell ref="CE115:CE123"/>
    <mergeCell ref="CF115:CF123"/>
    <mergeCell ref="CG115:CG123"/>
    <mergeCell ref="CH115:CH123"/>
    <mergeCell ref="CI115:CI123"/>
    <mergeCell ref="CJ115:CJ123"/>
    <mergeCell ref="E130:E135"/>
    <mergeCell ref="H130:H131"/>
    <mergeCell ref="H132:H133"/>
    <mergeCell ref="H134:H135"/>
    <mergeCell ref="I130:I131"/>
    <mergeCell ref="I132:I133"/>
    <mergeCell ref="I134:I135"/>
    <mergeCell ref="K130:K131"/>
    <mergeCell ref="K134:K135"/>
    <mergeCell ref="AK133:AK135"/>
    <mergeCell ref="AL133:AL135"/>
    <mergeCell ref="AM133:AM135"/>
    <mergeCell ref="AN133:AN135"/>
    <mergeCell ref="AP133:AP135"/>
    <mergeCell ref="AR133:AR135"/>
    <mergeCell ref="AT133:AT135"/>
    <mergeCell ref="AV133:AV135"/>
    <mergeCell ref="BO130:BO135"/>
    <mergeCell ref="M130:M135"/>
    <mergeCell ref="N130:N135"/>
    <mergeCell ref="O130:O135"/>
    <mergeCell ref="Z124:Z129"/>
    <mergeCell ref="CE130:CE135"/>
    <mergeCell ref="CF130:CF135"/>
    <mergeCell ref="CG130:CG135"/>
    <mergeCell ref="CH130:CH135"/>
    <mergeCell ref="CI130:CI135"/>
    <mergeCell ref="CJ130:CJ135"/>
    <mergeCell ref="BB133:BB135"/>
    <mergeCell ref="BC133:BC135"/>
    <mergeCell ref="BE133:BE135"/>
    <mergeCell ref="BF133:BF135"/>
    <mergeCell ref="BG133:BG135"/>
    <mergeCell ref="CE124:CE129"/>
    <mergeCell ref="CF124:CF129"/>
    <mergeCell ref="CG124:CG129"/>
    <mergeCell ref="CH124:CH129"/>
    <mergeCell ref="CI124:CI129"/>
    <mergeCell ref="CJ124:CJ129"/>
    <mergeCell ref="BO124:BO129"/>
    <mergeCell ref="BN130:BN135"/>
    <mergeCell ref="BI130:BI135"/>
    <mergeCell ref="BJ130:BJ135"/>
    <mergeCell ref="BK130:BK135"/>
    <mergeCell ref="BL130:BL135"/>
    <mergeCell ref="BM130:BM135"/>
    <mergeCell ref="BH124:BH129"/>
    <mergeCell ref="BI124:BI129"/>
    <mergeCell ref="BJ124:BJ129"/>
    <mergeCell ref="BK124:BK129"/>
    <mergeCell ref="BL124:BL129"/>
    <mergeCell ref="BM124:BM129"/>
    <mergeCell ref="BH130:BH135"/>
    <mergeCell ref="BF124:BF129"/>
    <mergeCell ref="W136:W141"/>
    <mergeCell ref="X136:X141"/>
    <mergeCell ref="Y136:Y141"/>
    <mergeCell ref="Z136:Z141"/>
    <mergeCell ref="AA136:AA141"/>
    <mergeCell ref="AB136:AB141"/>
    <mergeCell ref="AC136:AC141"/>
    <mergeCell ref="AD136:AD141"/>
    <mergeCell ref="AE136:AE141"/>
    <mergeCell ref="AF136:AF141"/>
    <mergeCell ref="K37:K38"/>
    <mergeCell ref="A136:A141"/>
    <mergeCell ref="B136:B141"/>
    <mergeCell ref="C136:C141"/>
    <mergeCell ref="D136:D141"/>
    <mergeCell ref="E136:E141"/>
    <mergeCell ref="F136:F141"/>
    <mergeCell ref="G136:G141"/>
    <mergeCell ref="J136:J141"/>
    <mergeCell ref="K136:K137"/>
    <mergeCell ref="L136:L141"/>
    <mergeCell ref="M136:M141"/>
    <mergeCell ref="N136:N141"/>
    <mergeCell ref="O136:O141"/>
    <mergeCell ref="I56:I60"/>
    <mergeCell ref="E55:E60"/>
    <mergeCell ref="E61:E66"/>
    <mergeCell ref="E67:E72"/>
    <mergeCell ref="E73:E78"/>
    <mergeCell ref="E79:E84"/>
    <mergeCell ref="E103:E108"/>
    <mergeCell ref="E37:E42"/>
    <mergeCell ref="CJ136:CJ141"/>
    <mergeCell ref="K140:K141"/>
    <mergeCell ref="H136:H141"/>
    <mergeCell ref="I136:I141"/>
    <mergeCell ref="K138:K139"/>
    <mergeCell ref="AK136:AK141"/>
    <mergeCell ref="AL136:AL141"/>
    <mergeCell ref="AM136:AM141"/>
    <mergeCell ref="AN136:AN141"/>
    <mergeCell ref="AP136:AP141"/>
    <mergeCell ref="AG136:AG141"/>
    <mergeCell ref="AH136:AH141"/>
    <mergeCell ref="AI136:AI141"/>
    <mergeCell ref="AJ136:AJ141"/>
    <mergeCell ref="BH136:BH141"/>
    <mergeCell ref="BI136:BI141"/>
    <mergeCell ref="BJ136:BJ141"/>
    <mergeCell ref="BK136:BK141"/>
    <mergeCell ref="BL136:BL141"/>
    <mergeCell ref="BM136:BM141"/>
    <mergeCell ref="BN136:BN141"/>
    <mergeCell ref="BO136:BO141"/>
    <mergeCell ref="CE136:CE141"/>
    <mergeCell ref="CF136:CF141"/>
    <mergeCell ref="CG136:CG141"/>
    <mergeCell ref="CH136:CH141"/>
    <mergeCell ref="CI136:CI141"/>
    <mergeCell ref="AR136:AR141"/>
    <mergeCell ref="AT136:AT141"/>
    <mergeCell ref="AV136:AV141"/>
    <mergeCell ref="AX136:AX141"/>
    <mergeCell ref="AZ136:AZ141"/>
    <mergeCell ref="AD142:AD147"/>
    <mergeCell ref="AE142:AE147"/>
    <mergeCell ref="AF142:AF147"/>
    <mergeCell ref="AG142:AG147"/>
    <mergeCell ref="BF136:BF141"/>
    <mergeCell ref="BG136:BG141"/>
    <mergeCell ref="A142:A147"/>
    <mergeCell ref="B142:B147"/>
    <mergeCell ref="C142:C147"/>
    <mergeCell ref="D142:D147"/>
    <mergeCell ref="E142:E147"/>
    <mergeCell ref="F142:F147"/>
    <mergeCell ref="G142:G147"/>
    <mergeCell ref="H142:H147"/>
    <mergeCell ref="I142:I147"/>
    <mergeCell ref="J142:J147"/>
    <mergeCell ref="L142:L147"/>
    <mergeCell ref="M142:M147"/>
    <mergeCell ref="N142:N147"/>
    <mergeCell ref="O142:O147"/>
    <mergeCell ref="P142:P147"/>
    <mergeCell ref="BB136:BB141"/>
    <mergeCell ref="BC136:BC141"/>
    <mergeCell ref="BD136:BD141"/>
    <mergeCell ref="BE136:BE141"/>
    <mergeCell ref="P136:P141"/>
    <mergeCell ref="Q136:Q141"/>
    <mergeCell ref="R136:R141"/>
    <mergeCell ref="S136:S141"/>
    <mergeCell ref="T136:T141"/>
    <mergeCell ref="U136:U141"/>
    <mergeCell ref="V136:V141"/>
    <mergeCell ref="BG142:BG147"/>
    <mergeCell ref="BH142:BH147"/>
    <mergeCell ref="BI142:BI147"/>
    <mergeCell ref="BJ142:BJ147"/>
    <mergeCell ref="BK142:BK147"/>
    <mergeCell ref="BL142:BL147"/>
    <mergeCell ref="BM142:BM147"/>
    <mergeCell ref="BN142:BN147"/>
    <mergeCell ref="BO142:BO147"/>
    <mergeCell ref="CE142:CE147"/>
    <mergeCell ref="CF142:CF147"/>
    <mergeCell ref="CG142:CG147"/>
    <mergeCell ref="CH142:CH147"/>
    <mergeCell ref="CI142:CI147"/>
    <mergeCell ref="CJ142:CJ147"/>
    <mergeCell ref="K142:K144"/>
    <mergeCell ref="K145:K147"/>
    <mergeCell ref="AH142:AH147"/>
    <mergeCell ref="AI142:AI147"/>
    <mergeCell ref="AJ142:AJ147"/>
    <mergeCell ref="AK142:AK147"/>
    <mergeCell ref="AL142:AL147"/>
    <mergeCell ref="AM142:AM147"/>
    <mergeCell ref="AN142:AN147"/>
    <mergeCell ref="AP142:AP147"/>
    <mergeCell ref="AR142:AR147"/>
    <mergeCell ref="AT142:AT147"/>
    <mergeCell ref="AV142:AV147"/>
    <mergeCell ref="AX142:AX147"/>
    <mergeCell ref="AZ142:AZ147"/>
    <mergeCell ref="BB142:BB147"/>
    <mergeCell ref="BC142:BC147"/>
    <mergeCell ref="A148:A153"/>
    <mergeCell ref="B148:B153"/>
    <mergeCell ref="C148:C153"/>
    <mergeCell ref="D148:D153"/>
    <mergeCell ref="E148:E153"/>
    <mergeCell ref="F148:F153"/>
    <mergeCell ref="G148:G153"/>
    <mergeCell ref="H148:H153"/>
    <mergeCell ref="I148:I153"/>
    <mergeCell ref="J148:J153"/>
    <mergeCell ref="L148:L153"/>
    <mergeCell ref="M148:M153"/>
    <mergeCell ref="N148:N153"/>
    <mergeCell ref="O148:O153"/>
    <mergeCell ref="P148:P153"/>
    <mergeCell ref="Q148:Q153"/>
    <mergeCell ref="BF142:BF147"/>
    <mergeCell ref="BD142:BD147"/>
    <mergeCell ref="BE142:BE147"/>
    <mergeCell ref="Q142:Q147"/>
    <mergeCell ref="R142:R147"/>
    <mergeCell ref="S142:S147"/>
    <mergeCell ref="T142:T147"/>
    <mergeCell ref="U142:U147"/>
    <mergeCell ref="V142:V147"/>
    <mergeCell ref="W142:W147"/>
    <mergeCell ref="X142:X147"/>
    <mergeCell ref="Y142:Y147"/>
    <mergeCell ref="Z142:Z147"/>
    <mergeCell ref="AA142:AA147"/>
    <mergeCell ref="AB142:AB147"/>
    <mergeCell ref="AC142:AC147"/>
    <mergeCell ref="BE148:BE153"/>
    <mergeCell ref="BF148:BF153"/>
    <mergeCell ref="R148:R153"/>
    <mergeCell ref="S148:S153"/>
    <mergeCell ref="T148:T153"/>
    <mergeCell ref="U148:U153"/>
    <mergeCell ref="V148:V153"/>
    <mergeCell ref="W148:W153"/>
    <mergeCell ref="X148:X153"/>
    <mergeCell ref="Y148:Y153"/>
    <mergeCell ref="Z148:Z153"/>
    <mergeCell ref="AA148:AA153"/>
    <mergeCell ref="AB148:AB153"/>
    <mergeCell ref="AC148:AC153"/>
    <mergeCell ref="AD148:AD153"/>
    <mergeCell ref="AE148:AE153"/>
    <mergeCell ref="AF148:AF153"/>
    <mergeCell ref="AG148:AG153"/>
    <mergeCell ref="AH148:AH153"/>
    <mergeCell ref="BG148:BG153"/>
    <mergeCell ref="BH148:BH153"/>
    <mergeCell ref="BI148:BI153"/>
    <mergeCell ref="BJ148:BJ153"/>
    <mergeCell ref="BK148:BK153"/>
    <mergeCell ref="BL148:BL153"/>
    <mergeCell ref="BM148:BM153"/>
    <mergeCell ref="BN148:BN153"/>
    <mergeCell ref="BO148:BO153"/>
    <mergeCell ref="CE148:CE153"/>
    <mergeCell ref="CF148:CF153"/>
    <mergeCell ref="CG148:CG153"/>
    <mergeCell ref="CH148:CH153"/>
    <mergeCell ref="CI148:CI153"/>
    <mergeCell ref="CJ148:CJ153"/>
    <mergeCell ref="K151:K153"/>
    <mergeCell ref="K149:K150"/>
    <mergeCell ref="AI148:AI153"/>
    <mergeCell ref="AJ148:AJ153"/>
    <mergeCell ref="AK148:AK153"/>
    <mergeCell ref="AL148:AL153"/>
    <mergeCell ref="AM148:AM153"/>
    <mergeCell ref="AN148:AN153"/>
    <mergeCell ref="AP148:AP153"/>
    <mergeCell ref="AR148:AR153"/>
    <mergeCell ref="AT148:AT153"/>
    <mergeCell ref="AV148:AV153"/>
    <mergeCell ref="AX148:AX153"/>
    <mergeCell ref="AZ148:AZ153"/>
    <mergeCell ref="BB148:BB153"/>
    <mergeCell ref="BC148:BC153"/>
    <mergeCell ref="BD148:BD153"/>
    <mergeCell ref="A154:A159"/>
    <mergeCell ref="B154:B159"/>
    <mergeCell ref="C154:C159"/>
    <mergeCell ref="D154:D159"/>
    <mergeCell ref="E154:E159"/>
    <mergeCell ref="F154:F159"/>
    <mergeCell ref="G154:G159"/>
    <mergeCell ref="H154:H159"/>
    <mergeCell ref="I154:I159"/>
    <mergeCell ref="J154:J159"/>
    <mergeCell ref="L154:L159"/>
    <mergeCell ref="M154:M159"/>
    <mergeCell ref="N154:N159"/>
    <mergeCell ref="O154:O159"/>
    <mergeCell ref="P154:P159"/>
    <mergeCell ref="Q154:Q159"/>
    <mergeCell ref="R154:R159"/>
    <mergeCell ref="S154:S159"/>
    <mergeCell ref="T154:T159"/>
    <mergeCell ref="U154:U159"/>
    <mergeCell ref="V154:V159"/>
    <mergeCell ref="W154:W159"/>
    <mergeCell ref="X154:X159"/>
    <mergeCell ref="Y154:Y159"/>
    <mergeCell ref="Z154:Z159"/>
    <mergeCell ref="AA154:AA159"/>
    <mergeCell ref="AB154:AB159"/>
    <mergeCell ref="AC154:AC159"/>
    <mergeCell ref="AD154:AD159"/>
    <mergeCell ref="AE154:AE159"/>
    <mergeCell ref="AF154:AF159"/>
    <mergeCell ref="AG154:AG159"/>
    <mergeCell ref="AH154:AH159"/>
    <mergeCell ref="AI154:AI159"/>
    <mergeCell ref="AJ154:AJ159"/>
    <mergeCell ref="AK154:AK159"/>
    <mergeCell ref="AL154:AL159"/>
    <mergeCell ref="AM154:AM159"/>
    <mergeCell ref="AN154:AN159"/>
    <mergeCell ref="AP154:AP159"/>
    <mergeCell ref="AR154:AR159"/>
    <mergeCell ref="AT154:AT159"/>
    <mergeCell ref="AV154:AV159"/>
    <mergeCell ref="AX154:AX159"/>
    <mergeCell ref="AZ154:AZ159"/>
    <mergeCell ref="BB154:BB159"/>
    <mergeCell ref="BC154:BC159"/>
    <mergeCell ref="BD154:BD159"/>
    <mergeCell ref="BE154:BE159"/>
    <mergeCell ref="BF154:BF159"/>
    <mergeCell ref="BG154:BG159"/>
    <mergeCell ref="BH154:BH159"/>
    <mergeCell ref="BI154:BI159"/>
    <mergeCell ref="BJ154:BJ159"/>
    <mergeCell ref="BK154:BK159"/>
    <mergeCell ref="BL154:BL159"/>
    <mergeCell ref="BM154:BM159"/>
    <mergeCell ref="BN154:BN159"/>
    <mergeCell ref="BO154:BO159"/>
    <mergeCell ref="CE154:CE159"/>
    <mergeCell ref="CF154:CF159"/>
    <mergeCell ref="CG154:CG159"/>
    <mergeCell ref="CH154:CH159"/>
    <mergeCell ref="CI154:CI159"/>
    <mergeCell ref="CJ154:CJ159"/>
    <mergeCell ref="K155:K156"/>
    <mergeCell ref="K157:K159"/>
    <mergeCell ref="A160:A165"/>
    <mergeCell ref="B160:B165"/>
    <mergeCell ref="C160:C165"/>
    <mergeCell ref="D160:D165"/>
    <mergeCell ref="E160:E165"/>
    <mergeCell ref="F160:F165"/>
    <mergeCell ref="G160:G165"/>
    <mergeCell ref="H160:H165"/>
    <mergeCell ref="I160:I165"/>
    <mergeCell ref="J160:J165"/>
    <mergeCell ref="L160:L165"/>
    <mergeCell ref="M160:M165"/>
    <mergeCell ref="N160:N165"/>
    <mergeCell ref="O160:O165"/>
    <mergeCell ref="P160:P165"/>
    <mergeCell ref="Q160:Q165"/>
    <mergeCell ref="R160:R165"/>
    <mergeCell ref="S160:S165"/>
    <mergeCell ref="T160:T165"/>
    <mergeCell ref="U160:U165"/>
    <mergeCell ref="V160:V165"/>
    <mergeCell ref="W160:W165"/>
    <mergeCell ref="X160:X165"/>
    <mergeCell ref="Y160:Y165"/>
    <mergeCell ref="Z160:Z165"/>
    <mergeCell ref="AA160:AA165"/>
    <mergeCell ref="AB160:AB165"/>
    <mergeCell ref="AC160:AC165"/>
    <mergeCell ref="AD160:AD165"/>
    <mergeCell ref="AE160:AE165"/>
    <mergeCell ref="AF160:AF165"/>
    <mergeCell ref="AG160:AG165"/>
    <mergeCell ref="AH160:AH165"/>
    <mergeCell ref="CH160:CH165"/>
    <mergeCell ref="CI160:CI165"/>
    <mergeCell ref="CJ160:CJ165"/>
    <mergeCell ref="AI160:AI165"/>
    <mergeCell ref="AJ160:AJ165"/>
    <mergeCell ref="AK160:AK165"/>
    <mergeCell ref="AL160:AL165"/>
    <mergeCell ref="AM160:AM165"/>
    <mergeCell ref="AN160:AN165"/>
    <mergeCell ref="AP160:AP165"/>
    <mergeCell ref="AR160:AR165"/>
    <mergeCell ref="AT160:AT165"/>
    <mergeCell ref="AV160:AV165"/>
    <mergeCell ref="AX160:AX165"/>
    <mergeCell ref="AZ160:AZ165"/>
    <mergeCell ref="BB160:BB165"/>
    <mergeCell ref="BC160:BC165"/>
    <mergeCell ref="BD160:BD165"/>
    <mergeCell ref="BE160:BE165"/>
    <mergeCell ref="BF160:BF165"/>
    <mergeCell ref="H43:H48"/>
    <mergeCell ref="I43:I48"/>
    <mergeCell ref="K44:K48"/>
    <mergeCell ref="AK43:AK48"/>
    <mergeCell ref="AL43:AL48"/>
    <mergeCell ref="AM43:AM48"/>
    <mergeCell ref="AN43:AN48"/>
    <mergeCell ref="AP43:AP48"/>
    <mergeCell ref="AR43:AR48"/>
    <mergeCell ref="AT43:AT48"/>
    <mergeCell ref="AV43:AV48"/>
    <mergeCell ref="AX43:AX48"/>
    <mergeCell ref="AZ43:AZ48"/>
    <mergeCell ref="BB43:BB48"/>
    <mergeCell ref="BC43:BC48"/>
    <mergeCell ref="BD43:BD48"/>
    <mergeCell ref="AE43:AE48"/>
    <mergeCell ref="AF43:AF48"/>
    <mergeCell ref="AD43:AD48"/>
    <mergeCell ref="L43:L48"/>
    <mergeCell ref="M43:M48"/>
    <mergeCell ref="N43:N48"/>
    <mergeCell ref="O43:O48"/>
    <mergeCell ref="AH43:AH48"/>
    <mergeCell ref="X43:X48"/>
    <mergeCell ref="Y43:Y48"/>
    <mergeCell ref="I29:AM29"/>
    <mergeCell ref="I30:AM30"/>
    <mergeCell ref="AL37:AL42"/>
    <mergeCell ref="V37:V42"/>
    <mergeCell ref="W37:W42"/>
    <mergeCell ref="AK55:AK60"/>
    <mergeCell ref="AD73:AD78"/>
    <mergeCell ref="S73:S78"/>
    <mergeCell ref="T73:T78"/>
    <mergeCell ref="Q73:Q78"/>
    <mergeCell ref="R73:R78"/>
    <mergeCell ref="Y67:Y72"/>
    <mergeCell ref="Z67:Z72"/>
    <mergeCell ref="AA67:AA72"/>
    <mergeCell ref="AA73:AA78"/>
    <mergeCell ref="AC49:AC54"/>
    <mergeCell ref="Y37:Y42"/>
    <mergeCell ref="Z37:Z42"/>
    <mergeCell ref="X67:X72"/>
    <mergeCell ref="I73:I78"/>
    <mergeCell ref="AK40:AK42"/>
    <mergeCell ref="AM37:AM39"/>
    <mergeCell ref="AM40:AM42"/>
    <mergeCell ref="AC61:AC66"/>
    <mergeCell ref="AD61:AD66"/>
    <mergeCell ref="AB73:AB78"/>
    <mergeCell ref="AK73:AK78"/>
    <mergeCell ref="AL73:AL78"/>
    <mergeCell ref="AC73:AC78"/>
    <mergeCell ref="AL67:AL72"/>
    <mergeCell ref="AM67:AM72"/>
    <mergeCell ref="AA61:AA66"/>
    <mergeCell ref="O79:O84"/>
    <mergeCell ref="Q79:Q84"/>
    <mergeCell ref="R79:R84"/>
    <mergeCell ref="AZ79:AZ84"/>
    <mergeCell ref="BB79:BB84"/>
    <mergeCell ref="BC79:BC84"/>
    <mergeCell ref="AM93:AM96"/>
    <mergeCell ref="AE79:AE84"/>
    <mergeCell ref="AF79:AF84"/>
    <mergeCell ref="AG79:AG84"/>
    <mergeCell ref="AH79:AH84"/>
    <mergeCell ref="AI79:AI84"/>
    <mergeCell ref="AJ79:AJ84"/>
    <mergeCell ref="AK79:AK84"/>
    <mergeCell ref="AM79:AM84"/>
    <mergeCell ref="AL79:AL84"/>
    <mergeCell ref="AN79:AN84"/>
    <mergeCell ref="AP79:AP84"/>
    <mergeCell ref="AR79:AR84"/>
    <mergeCell ref="AT79:AT84"/>
    <mergeCell ref="Q85:Q90"/>
    <mergeCell ref="R85:R90"/>
    <mergeCell ref="AJ85:AJ90"/>
    <mergeCell ref="Y85:Y90"/>
    <mergeCell ref="AF91:AF96"/>
    <mergeCell ref="BC85:BC90"/>
    <mergeCell ref="AK85:AK90"/>
    <mergeCell ref="AL85:AL90"/>
    <mergeCell ref="AM85:AM90"/>
    <mergeCell ref="AN85:AN90"/>
    <mergeCell ref="AP85:AP90"/>
    <mergeCell ref="AR85:AR90"/>
    <mergeCell ref="AN37:AN39"/>
    <mergeCell ref="AN40:AN42"/>
    <mergeCell ref="AP37:AP39"/>
    <mergeCell ref="AP40:AP42"/>
    <mergeCell ref="AR37:AR39"/>
    <mergeCell ref="AR40:AR42"/>
    <mergeCell ref="AT37:AT39"/>
    <mergeCell ref="AT40:AT42"/>
    <mergeCell ref="AV37:AV39"/>
    <mergeCell ref="AV40:AV42"/>
    <mergeCell ref="AX37:AX39"/>
    <mergeCell ref="AX40:AX42"/>
    <mergeCell ref="AM97:AM102"/>
    <mergeCell ref="AN97:AN102"/>
    <mergeCell ref="AP97:AP102"/>
    <mergeCell ref="AX97:AX102"/>
    <mergeCell ref="AP73:AP78"/>
    <mergeCell ref="AR73:AR78"/>
    <mergeCell ref="AT73:AT78"/>
    <mergeCell ref="AV73:AV78"/>
    <mergeCell ref="AX73:AX78"/>
    <mergeCell ref="AN67:AN72"/>
    <mergeCell ref="AZ37:AZ39"/>
    <mergeCell ref="AZ40:AZ42"/>
    <mergeCell ref="BB37:BB39"/>
    <mergeCell ref="BB40:BB42"/>
    <mergeCell ref="BC37:BC39"/>
    <mergeCell ref="BC40:BC42"/>
    <mergeCell ref="BD37:BD39"/>
    <mergeCell ref="BD40:BD42"/>
    <mergeCell ref="BE37:BE39"/>
    <mergeCell ref="BE40:BE42"/>
    <mergeCell ref="BF37:BF39"/>
    <mergeCell ref="BF40:BF42"/>
    <mergeCell ref="BG37:BG39"/>
    <mergeCell ref="BG40:BG42"/>
    <mergeCell ref="A178:A183"/>
    <mergeCell ref="B178:B183"/>
    <mergeCell ref="C178:C183"/>
    <mergeCell ref="D178:D183"/>
    <mergeCell ref="E178:E183"/>
    <mergeCell ref="F178:F183"/>
    <mergeCell ref="G178:G183"/>
    <mergeCell ref="H178:H181"/>
    <mergeCell ref="I178:I181"/>
    <mergeCell ref="J178:J183"/>
    <mergeCell ref="L178:L183"/>
    <mergeCell ref="M178:M183"/>
    <mergeCell ref="N178:N183"/>
    <mergeCell ref="O178:O183"/>
    <mergeCell ref="P178:P183"/>
    <mergeCell ref="Q178:Q183"/>
    <mergeCell ref="R178:R183"/>
    <mergeCell ref="AK37:AK39"/>
    <mergeCell ref="AV181:AV183"/>
    <mergeCell ref="AX178:AX180"/>
    <mergeCell ref="AX181:AX183"/>
    <mergeCell ref="AZ178:AZ180"/>
    <mergeCell ref="AZ181:AZ183"/>
    <mergeCell ref="BB178:BB180"/>
    <mergeCell ref="BB181:BB183"/>
    <mergeCell ref="BC178:BC180"/>
    <mergeCell ref="BC181:BC183"/>
    <mergeCell ref="BD178:BD180"/>
    <mergeCell ref="BD181:BD183"/>
    <mergeCell ref="BE178:BE180"/>
    <mergeCell ref="S178:S183"/>
    <mergeCell ref="T178:T183"/>
    <mergeCell ref="U178:U183"/>
    <mergeCell ref="V178:V183"/>
    <mergeCell ref="W178:W183"/>
    <mergeCell ref="X178:X183"/>
    <mergeCell ref="Y178:Y183"/>
    <mergeCell ref="Z178:Z183"/>
    <mergeCell ref="AA178:AA183"/>
    <mergeCell ref="AB178:AB183"/>
    <mergeCell ref="AC178:AC183"/>
    <mergeCell ref="AD178:AD183"/>
    <mergeCell ref="AE178:AE183"/>
    <mergeCell ref="AF178:AF183"/>
    <mergeCell ref="AG178:AG183"/>
    <mergeCell ref="AH178:AH183"/>
    <mergeCell ref="AI178:AI183"/>
    <mergeCell ref="BE181:BE183"/>
    <mergeCell ref="H182:H183"/>
    <mergeCell ref="I182:I183"/>
    <mergeCell ref="K178:K179"/>
    <mergeCell ref="K180:K181"/>
    <mergeCell ref="K182:K183"/>
    <mergeCell ref="AK178:AK180"/>
    <mergeCell ref="AK181:AK183"/>
    <mergeCell ref="AL178:AL180"/>
    <mergeCell ref="AL181:AL183"/>
    <mergeCell ref="AM178:AM180"/>
    <mergeCell ref="AM181:AM183"/>
    <mergeCell ref="AN178:AN180"/>
    <mergeCell ref="AN181:AN183"/>
    <mergeCell ref="AP178:AP180"/>
    <mergeCell ref="AP181:AP183"/>
    <mergeCell ref="AR178:AR180"/>
    <mergeCell ref="AR181:AR183"/>
    <mergeCell ref="AJ178:AJ183"/>
    <mergeCell ref="BF178:BF180"/>
    <mergeCell ref="BF181:BF183"/>
    <mergeCell ref="BG178:BG180"/>
    <mergeCell ref="BG181:BG183"/>
    <mergeCell ref="A184:A189"/>
    <mergeCell ref="B184:B189"/>
    <mergeCell ref="C184:C189"/>
    <mergeCell ref="D184:D189"/>
    <mergeCell ref="E184:E189"/>
    <mergeCell ref="F184:F189"/>
    <mergeCell ref="G184:G189"/>
    <mergeCell ref="H184:H187"/>
    <mergeCell ref="J184:J189"/>
    <mergeCell ref="L184:L189"/>
    <mergeCell ref="M184:M189"/>
    <mergeCell ref="N184:N189"/>
    <mergeCell ref="O184:O189"/>
    <mergeCell ref="P184:P189"/>
    <mergeCell ref="Q184:Q189"/>
    <mergeCell ref="R184:R189"/>
    <mergeCell ref="S184:S189"/>
    <mergeCell ref="T184:T189"/>
    <mergeCell ref="U184:U189"/>
    <mergeCell ref="V184:V189"/>
    <mergeCell ref="W184:W189"/>
    <mergeCell ref="X184:X189"/>
    <mergeCell ref="Y184:Y189"/>
    <mergeCell ref="Z184:Z189"/>
    <mergeCell ref="AT178:AT180"/>
    <mergeCell ref="AT181:AT183"/>
    <mergeCell ref="AV178:AV180"/>
    <mergeCell ref="AZ184:AZ189"/>
    <mergeCell ref="AR184:AR189"/>
    <mergeCell ref="AT184:AT189"/>
    <mergeCell ref="AV184:AV189"/>
    <mergeCell ref="AX184:AX189"/>
    <mergeCell ref="AA184:AA189"/>
    <mergeCell ref="AB184:AB189"/>
    <mergeCell ref="AC184:AC189"/>
    <mergeCell ref="AD184:AD189"/>
    <mergeCell ref="AE184:AE189"/>
    <mergeCell ref="AF184:AF189"/>
    <mergeCell ref="AG184:AG189"/>
    <mergeCell ref="AH184:AH189"/>
    <mergeCell ref="AI184:AI189"/>
    <mergeCell ref="AJ184:AJ189"/>
    <mergeCell ref="BB184:BB189"/>
    <mergeCell ref="CE184:CE189"/>
    <mergeCell ref="CF184:CF189"/>
    <mergeCell ref="BC184:BC189"/>
    <mergeCell ref="BD184:BD189"/>
    <mergeCell ref="BE184:BE189"/>
    <mergeCell ref="BF184:BF189"/>
    <mergeCell ref="BG184:BG189"/>
    <mergeCell ref="BH184:BH189"/>
    <mergeCell ref="BI184:BI189"/>
    <mergeCell ref="BJ184:BJ189"/>
    <mergeCell ref="BK184:BK189"/>
    <mergeCell ref="BL184:BL189"/>
    <mergeCell ref="BM184:BM189"/>
    <mergeCell ref="BN184:BN189"/>
    <mergeCell ref="BO184:BO189"/>
    <mergeCell ref="AB190:AB195"/>
    <mergeCell ref="AC190:AC195"/>
    <mergeCell ref="AD190:AD195"/>
    <mergeCell ref="AE190:AE195"/>
    <mergeCell ref="AF190:AF195"/>
    <mergeCell ref="K192:K193"/>
    <mergeCell ref="K194:K195"/>
    <mergeCell ref="Q190:Q195"/>
    <mergeCell ref="H188:H189"/>
    <mergeCell ref="K188:K189"/>
    <mergeCell ref="I184:I189"/>
    <mergeCell ref="K184:K187"/>
    <mergeCell ref="AK184:AK189"/>
    <mergeCell ref="AL184:AL189"/>
    <mergeCell ref="AM184:AM189"/>
    <mergeCell ref="AN184:AN189"/>
    <mergeCell ref="AP184:AP189"/>
    <mergeCell ref="BD190:BD195"/>
    <mergeCell ref="BE190:BE195"/>
    <mergeCell ref="BF190:BF195"/>
    <mergeCell ref="BK190:BK194"/>
    <mergeCell ref="A190:A195"/>
    <mergeCell ref="B190:B195"/>
    <mergeCell ref="C190:C195"/>
    <mergeCell ref="D190:D195"/>
    <mergeCell ref="E190:E195"/>
    <mergeCell ref="F190:F195"/>
    <mergeCell ref="G190:G195"/>
    <mergeCell ref="H190:H195"/>
    <mergeCell ref="I190:I195"/>
    <mergeCell ref="J190:J195"/>
    <mergeCell ref="L190:L195"/>
    <mergeCell ref="M190:M195"/>
    <mergeCell ref="N190:N195"/>
    <mergeCell ref="O190:O195"/>
    <mergeCell ref="P190:P195"/>
    <mergeCell ref="K190:K191"/>
    <mergeCell ref="AI190:AI194"/>
    <mergeCell ref="AG190:AG194"/>
    <mergeCell ref="R190:R195"/>
    <mergeCell ref="S190:S195"/>
    <mergeCell ref="T190:T195"/>
    <mergeCell ref="U190:U195"/>
    <mergeCell ref="V190:V195"/>
    <mergeCell ref="W190:W195"/>
    <mergeCell ref="X190:X195"/>
    <mergeCell ref="Y190:Y195"/>
    <mergeCell ref="Z190:Z195"/>
    <mergeCell ref="AA190:AA195"/>
    <mergeCell ref="CI190:CI195"/>
    <mergeCell ref="BH178:BH183"/>
    <mergeCell ref="BI178:BI183"/>
    <mergeCell ref="BJ178:BJ183"/>
    <mergeCell ref="BK178:BK183"/>
    <mergeCell ref="BL178:BL183"/>
    <mergeCell ref="BM178:BM183"/>
    <mergeCell ref="BN178:BN183"/>
    <mergeCell ref="BO178:BO183"/>
    <mergeCell ref="CE178:CE183"/>
    <mergeCell ref="CF178:CF183"/>
    <mergeCell ref="CG178:CG183"/>
    <mergeCell ref="CH178:CH183"/>
    <mergeCell ref="CI178:CI183"/>
    <mergeCell ref="BG160:BG165"/>
    <mergeCell ref="BH160:BH165"/>
    <mergeCell ref="CJ190:CJ195"/>
    <mergeCell ref="CG184:CG189"/>
    <mergeCell ref="CH184:CH189"/>
    <mergeCell ref="CI184:CI189"/>
    <mergeCell ref="CJ184:CJ189"/>
    <mergeCell ref="CJ178:CJ183"/>
    <mergeCell ref="BI160:BI165"/>
    <mergeCell ref="BJ160:BJ165"/>
    <mergeCell ref="BK160:BK165"/>
    <mergeCell ref="BL160:BL165"/>
    <mergeCell ref="BM160:BM165"/>
    <mergeCell ref="BN160:BN165"/>
    <mergeCell ref="BO160:BO165"/>
    <mergeCell ref="CE160:CE165"/>
    <mergeCell ref="CF160:CF165"/>
    <mergeCell ref="CG160:CG165"/>
    <mergeCell ref="K164:K165"/>
    <mergeCell ref="K161:K163"/>
    <mergeCell ref="CE61:CE62"/>
    <mergeCell ref="CF61:CF62"/>
    <mergeCell ref="CG61:CG62"/>
    <mergeCell ref="CH61:CH62"/>
    <mergeCell ref="BG190:BG195"/>
    <mergeCell ref="BH190:BH195"/>
    <mergeCell ref="BI190:BI195"/>
    <mergeCell ref="BJ190:BJ195"/>
    <mergeCell ref="BL190:BL195"/>
    <mergeCell ref="BM190:BM195"/>
    <mergeCell ref="BN190:BN195"/>
    <mergeCell ref="BO190:BO195"/>
    <mergeCell ref="CE190:CE195"/>
    <mergeCell ref="CF190:CF195"/>
    <mergeCell ref="CG190:CG195"/>
    <mergeCell ref="CH190:CH195"/>
    <mergeCell ref="AH190:AH195"/>
    <mergeCell ref="AJ190:AJ195"/>
    <mergeCell ref="AK190:AK195"/>
    <mergeCell ref="AL190:AL195"/>
    <mergeCell ref="AM190:AM195"/>
    <mergeCell ref="AN190:AN195"/>
    <mergeCell ref="AP190:AP195"/>
    <mergeCell ref="AR190:AR195"/>
    <mergeCell ref="AT190:AT195"/>
    <mergeCell ref="AV190:AV195"/>
    <mergeCell ref="AX190:AX195"/>
    <mergeCell ref="AZ190:AZ195"/>
    <mergeCell ref="BB190:BB195"/>
    <mergeCell ref="BC190:BC195"/>
  </mergeCells>
  <phoneticPr fontId="4" type="noConversion"/>
  <conditionalFormatting sqref="AJ37 AJ43 AJ49 AJ55 AJ61 AJ67 AJ73 AJ79 AJ85 AJ91 AJ97 AJ103 AJ109 AJ115 AJ124 AJ130 AJ136 AJ142 AJ148 AJ154">
    <cfRule type="cellIs" dxfId="51" priority="184" operator="equal">
      <formula>"Bajo"</formula>
    </cfRule>
    <cfRule type="cellIs" dxfId="50" priority="181" operator="equal">
      <formula>"Extremo"</formula>
    </cfRule>
    <cfRule type="cellIs" dxfId="49" priority="182" operator="equal">
      <formula>"Alto"</formula>
    </cfRule>
    <cfRule type="cellIs" dxfId="48" priority="183" operator="equal">
      <formula>"Moderado"</formula>
    </cfRule>
  </conditionalFormatting>
  <conditionalFormatting sqref="AJ160 AJ166">
    <cfRule type="cellIs" dxfId="47" priority="97" operator="equal">
      <formula>"Extremo"</formula>
    </cfRule>
    <cfRule type="cellIs" dxfId="46" priority="98" operator="equal">
      <formula>"Alto"</formula>
    </cfRule>
    <cfRule type="cellIs" dxfId="45" priority="99" operator="equal">
      <formula>"Moderado"</formula>
    </cfRule>
    <cfRule type="cellIs" dxfId="44" priority="100" operator="equal">
      <formula>"Bajo"</formula>
    </cfRule>
  </conditionalFormatting>
  <conditionalFormatting sqref="AJ172 AJ178 AJ184 AJ190 AJ196 AJ202 AJ208">
    <cfRule type="cellIs" dxfId="43" priority="71" operator="equal">
      <formula>"Moderado"</formula>
    </cfRule>
    <cfRule type="cellIs" dxfId="42" priority="69" operator="equal">
      <formula>"Extremo"</formula>
    </cfRule>
    <cfRule type="cellIs" dxfId="41" priority="70" operator="equal">
      <formula>"Alto"</formula>
    </cfRule>
    <cfRule type="cellIs" dxfId="40" priority="72" operator="equal">
      <formula>"Bajo"</formula>
    </cfRule>
  </conditionalFormatting>
  <conditionalFormatting sqref="BK19">
    <cfRule type="cellIs" dxfId="39" priority="163" stopIfTrue="1" operator="between">
      <formula>21</formula>
      <formula>30</formula>
    </cfRule>
    <cfRule type="cellIs" dxfId="38" priority="162" stopIfTrue="1" operator="between">
      <formula>31</formula>
      <formula>60</formula>
    </cfRule>
    <cfRule type="cellIs" dxfId="37" priority="164" stopIfTrue="1" operator="between">
      <formula>11</formula>
      <formula>20</formula>
    </cfRule>
  </conditionalFormatting>
  <conditionalFormatting sqref="BK20:BK22">
    <cfRule type="cellIs" dxfId="36" priority="161" stopIfTrue="1" operator="equal">
      <formula>"ACEPTABLE"</formula>
    </cfRule>
    <cfRule type="cellIs" dxfId="35" priority="160" stopIfTrue="1" operator="equal">
      <formula>"TOLERABLE"</formula>
    </cfRule>
    <cfRule type="cellIs" dxfId="34" priority="159" stopIfTrue="1" operator="equal">
      <formula>"MODERADO"</formula>
    </cfRule>
    <cfRule type="cellIs" dxfId="33" priority="158" stopIfTrue="1" operator="equal">
      <formula>"IMPORTANTE"</formula>
    </cfRule>
    <cfRule type="cellIs" dxfId="32" priority="157" stopIfTrue="1" operator="equal">
      <formula>"INACEPTABLE"</formula>
    </cfRule>
  </conditionalFormatting>
  <conditionalFormatting sqref="BN37 BN43 BN49 BN55 BN61 BN67 BN73 BN79 BN85 BN91 BN97 BN103 BN109 BN115 BN124 BN130">
    <cfRule type="cellIs" dxfId="31" priority="177" operator="equal">
      <formula>"Extremo"</formula>
    </cfRule>
    <cfRule type="cellIs" dxfId="30" priority="179" operator="equal">
      <formula>"Moderado"</formula>
    </cfRule>
    <cfRule type="cellIs" dxfId="29" priority="180" operator="equal">
      <formula>"Bajo"</formula>
    </cfRule>
    <cfRule type="cellIs" dxfId="28" priority="178" operator="equal">
      <formula>"Alto"</formula>
    </cfRule>
  </conditionalFormatting>
  <conditionalFormatting sqref="BN136">
    <cfRule type="cellIs" dxfId="27" priority="148" operator="equal">
      <formula>"Bajo"</formula>
    </cfRule>
    <cfRule type="cellIs" dxfId="26" priority="147" operator="equal">
      <formula>"Moderado"</formula>
    </cfRule>
    <cfRule type="cellIs" dxfId="25" priority="146" operator="equal">
      <formula>"Alto"</formula>
    </cfRule>
    <cfRule type="cellIs" dxfId="24" priority="145" operator="equal">
      <formula>"Extremo"</formula>
    </cfRule>
  </conditionalFormatting>
  <conditionalFormatting sqref="BN142">
    <cfRule type="cellIs" dxfId="23" priority="136" operator="equal">
      <formula>"Bajo"</formula>
    </cfRule>
    <cfRule type="cellIs" dxfId="22" priority="135" operator="equal">
      <formula>"Moderado"</formula>
    </cfRule>
    <cfRule type="cellIs" dxfId="21" priority="134" operator="equal">
      <formula>"Alto"</formula>
    </cfRule>
    <cfRule type="cellIs" dxfId="20" priority="133" operator="equal">
      <formula>"Extremo"</formula>
    </cfRule>
  </conditionalFormatting>
  <conditionalFormatting sqref="BN148">
    <cfRule type="cellIs" dxfId="19" priority="121" operator="equal">
      <formula>"Extremo"</formula>
    </cfRule>
    <cfRule type="cellIs" dxfId="18" priority="122" operator="equal">
      <formula>"Alto"</formula>
    </cfRule>
    <cfRule type="cellIs" dxfId="17" priority="123" operator="equal">
      <formula>"Moderado"</formula>
    </cfRule>
    <cfRule type="cellIs" dxfId="16" priority="124" operator="equal">
      <formula>"Bajo"</formula>
    </cfRule>
  </conditionalFormatting>
  <conditionalFormatting sqref="BN154">
    <cfRule type="cellIs" dxfId="15" priority="112" operator="equal">
      <formula>"Bajo"</formula>
    </cfRule>
    <cfRule type="cellIs" dxfId="14" priority="111" operator="equal">
      <formula>"Moderado"</formula>
    </cfRule>
    <cfRule type="cellIs" dxfId="13" priority="110" operator="equal">
      <formula>"Alto"</formula>
    </cfRule>
    <cfRule type="cellIs" dxfId="12" priority="109" operator="equal">
      <formula>"Extremo"</formula>
    </cfRule>
  </conditionalFormatting>
  <conditionalFormatting sqref="BN160">
    <cfRule type="cellIs" dxfId="11" priority="93" operator="equal">
      <formula>"Extremo"</formula>
    </cfRule>
    <cfRule type="cellIs" dxfId="10" priority="96" operator="equal">
      <formula>"Bajo"</formula>
    </cfRule>
    <cfRule type="cellIs" dxfId="9" priority="95" operator="equal">
      <formula>"Moderado"</formula>
    </cfRule>
    <cfRule type="cellIs" dxfId="8" priority="94" operator="equal">
      <formula>"Alto"</formula>
    </cfRule>
  </conditionalFormatting>
  <conditionalFormatting sqref="BN166">
    <cfRule type="cellIs" dxfId="7" priority="84" operator="equal">
      <formula>"Bajo"</formula>
    </cfRule>
    <cfRule type="cellIs" dxfId="6" priority="83" operator="equal">
      <formula>"Moderado"</formula>
    </cfRule>
    <cfRule type="cellIs" dxfId="5" priority="82" operator="equal">
      <formula>"Alto"</formula>
    </cfRule>
    <cfRule type="cellIs" dxfId="4" priority="81" operator="equal">
      <formula>"Extremo"</formula>
    </cfRule>
  </conditionalFormatting>
  <conditionalFormatting sqref="BN172 BN178 BN184 BN190 BN196 BN202 BN208">
    <cfRule type="cellIs" dxfId="3" priority="68" operator="equal">
      <formula>"Bajo"</formula>
    </cfRule>
    <cfRule type="cellIs" dxfId="2" priority="67" operator="equal">
      <formula>"Moderado"</formula>
    </cfRule>
    <cfRule type="cellIs" dxfId="1" priority="66" operator="equal">
      <formula>"Alto"</formula>
    </cfRule>
    <cfRule type="cellIs" dxfId="0" priority="65" operator="equal">
      <formula>"Extremo"</formula>
    </cfRule>
  </conditionalFormatting>
  <dataValidations count="40">
    <dataValidation type="list" allowBlank="1" showInputMessage="1" showErrorMessage="1" sqref="AL130:AL133" xr:uid="{00000000-0002-0000-0000-00000B000000}">
      <formula1>$H$130:$H$135</formula1>
    </dataValidation>
    <dataValidation type="list" allowBlank="1" showInputMessage="1" showErrorMessage="1" sqref="AL124" xr:uid="{00000000-0002-0000-0000-00000C000000}">
      <formula1>$H$124:$H$129</formula1>
    </dataValidation>
    <dataValidation type="list" allowBlank="1" showInputMessage="1" showErrorMessage="1" sqref="AL109" xr:uid="{00000000-0002-0000-0000-00000F000000}">
      <formula1>$H$109:$H$114</formula1>
    </dataValidation>
    <dataValidation type="list" allowBlank="1" showInputMessage="1" showErrorMessage="1" sqref="AL103" xr:uid="{00000000-0002-0000-0000-000010000000}">
      <formula1>$H$103:$H$108</formula1>
    </dataValidation>
    <dataValidation type="list" allowBlank="1" showInputMessage="1" showErrorMessage="1" sqref="AL97:AL102" xr:uid="{00000000-0002-0000-0000-000011000000}">
      <formula1>$H$97:$H$102</formula1>
    </dataValidation>
    <dataValidation type="list" allowBlank="1" showInputMessage="1" showErrorMessage="1" sqref="AL91:AL93" xr:uid="{00000000-0002-0000-0000-000012000000}">
      <formula1>$H$91:$H$96</formula1>
    </dataValidation>
    <dataValidation type="list" allowBlank="1" showInputMessage="1" showErrorMessage="1" sqref="AL85" xr:uid="{00000000-0002-0000-0000-000013000000}">
      <formula1>$H$85:$H$90</formula1>
    </dataValidation>
    <dataValidation type="list" allowBlank="1" showInputMessage="1" showErrorMessage="1" sqref="AL73" xr:uid="{00000000-0002-0000-0000-000017000000}">
      <formula1>$H$73:$H$78</formula1>
    </dataValidation>
    <dataValidation type="list" allowBlank="1" showInputMessage="1" showErrorMessage="1" sqref="AL67" xr:uid="{00000000-0002-0000-0000-000018000000}">
      <formula1>$H$67:$H$72</formula1>
    </dataValidation>
    <dataValidation type="list" allowBlank="1" showInputMessage="1" showErrorMessage="1" sqref="AL61" xr:uid="{00000000-0002-0000-0000-000019000000}">
      <formula1>$H$61:$H$66</formula1>
    </dataValidation>
    <dataValidation type="list" allowBlank="1" showInputMessage="1" showErrorMessage="1" sqref="AL55" xr:uid="{00000000-0002-0000-0000-00001B000000}">
      <formula1>$H$55:$H$60</formula1>
    </dataValidation>
    <dataValidation type="list" allowBlank="1" showInputMessage="1" showErrorMessage="1" sqref="AL49:AL50" xr:uid="{00000000-0002-0000-0000-00001C000000}">
      <formula1>$H$49:$H$54</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6"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6 AG36:AI36"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6"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6" xr:uid="{00000000-0002-0000-0000-000021000000}"/>
    <dataValidation allowBlank="1" showInputMessage="1" showErrorMessage="1" prompt="Promedio entre el diseño Total de Control y Total Solidez Individual " sqref="BH36" xr:uid="{00000000-0002-0000-0000-000022000000}"/>
    <dataValidation allowBlank="1" showInputMessage="1" showErrorMessage="1" prompt="- Adecuado (15)_x000a__x000a_- Inadecuado (0)_x000a_" sqref="AP36:AQ36" xr:uid="{00000000-0002-0000-0000-000023000000}"/>
    <dataValidation allowBlank="1" showInputMessage="1" showErrorMessage="1" prompt="- Se investigan y se resuelven Oportunamente (15)_x000a__x000a_- No se investigan y resuelven Oportunamente (0)_x000a_" sqref="AX36:AY36" xr:uid="{00000000-0002-0000-0000-000024000000}"/>
    <dataValidation allowBlank="1" showInputMessage="1" showErrorMessage="1" prompt="Completa (10)_x000a__x000a_Incompleta (5)_x000a__x000a_No esxiste (0)" sqref="AZ36:BA36"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6" xr:uid="{00000000-0002-0000-0000-000026000000}"/>
    <dataValidation allowBlank="1" showInputMessage="1" showErrorMessage="1" prompt="- Asignado (15)_x000a__x000a_- No Asignado (0)" sqref="AN36:AO36" xr:uid="{00000000-0002-0000-0000-000027000000}"/>
    <dataValidation allowBlank="1" showInputMessage="1" showErrorMessage="1" prompt="- Oportuna (15)_x000a__x000a_- Inoportuna (0)_x000a_" sqref="AR36:AS36" xr:uid="{00000000-0002-0000-0000-000028000000}"/>
    <dataValidation allowBlank="1" showInputMessage="1" showErrorMessage="1" prompt="- Prevenir (15)_x000a__x000a_- Detectar (10)_x000a__x000a_- No es un Control (0)" sqref="AT36:AU36" xr:uid="{00000000-0002-0000-0000-000029000000}"/>
    <dataValidation allowBlank="1" showInputMessage="1" showErrorMessage="1" prompt="- Confiable (15)_x000a__x000a_- No Confiable (0)_x000a_" sqref="AV36:AW36" xr:uid="{00000000-0002-0000-0000-00002A000000}"/>
    <dataValidation allowBlank="1" showInputMessage="1" showErrorMessage="1" prompt="Fuerte: Calificación entre 96 y 100_x000a__x000a_Moderado: Calificación entre 86 y 95_x000a__x000a_Débil: Calificación entre 0 y 85" sqref="BC36" xr:uid="{00000000-0002-0000-0000-00002B000000}"/>
    <dataValidation allowBlank="1" showInputMessage="1" showErrorMessage="1" prompt="Fuerte: Siempre se ejecuta_x000a__x000a_Moderado: Algunas veces_x000a__x000a_Débil: No se ejecuta " sqref="BD36:BE36" xr:uid="{00000000-0002-0000-0000-00002C000000}"/>
    <dataValidation allowBlank="1" showInputMessage="1" showErrorMessage="1" prompt="Fuerte: 100_x000a__x000a_Moderado: 50_x000a__x000a_Débil: 0" sqref="BG36" xr:uid="{00000000-0002-0000-0000-00002D000000}"/>
    <dataValidation allowBlank="1" showInputMessage="1" showErrorMessage="1" prompt="Fuerte: 100_x000a__x000a_Moderado: Entre 50 y 99_x000a__x000a_Débil: Menor a 50" sqref="BI36" xr:uid="{00000000-0002-0000-0000-00002E000000}"/>
    <dataValidation type="list" allowBlank="1" showInputMessage="1" showErrorMessage="1" sqref="AL43" xr:uid="{00000000-0002-0000-0000-000030000000}">
      <formula1>$H$43:$H$48</formula1>
    </dataValidation>
    <dataValidation type="list" allowBlank="1" showInputMessage="1" showErrorMessage="1" sqref="BG4:BI4" xr:uid="{00000000-0002-0000-0000-00002F000000}">
      <formula1>#REF!</formula1>
    </dataValidation>
    <dataValidation type="list" allowBlank="1" showInputMessage="1" showErrorMessage="1" sqref="AL136:AL141" xr:uid="{2D6EC704-41A3-4E60-92A3-E437233BD2CA}">
      <formula1>$H$136</formula1>
    </dataValidation>
    <dataValidation type="list" allowBlank="1" showInputMessage="1" showErrorMessage="1" sqref="AL115:AL123" xr:uid="{8C68381F-627E-4B85-AECE-05EB866FC0C1}">
      <formula1>$H$115:$H$123</formula1>
    </dataValidation>
    <dataValidation type="list" allowBlank="1" showInputMessage="1" showErrorMessage="1" sqref="AL142:AL147" xr:uid="{81879253-3414-4D36-BF7B-F56C5B85050A}">
      <formula1>$H$142</formula1>
    </dataValidation>
    <dataValidation type="list" allowBlank="1" showInputMessage="1" showErrorMessage="1" sqref="AL148:AL153" xr:uid="{D6457DCD-3DBC-4B4F-9A14-7DC637C780E3}">
      <formula1>$H$148</formula1>
    </dataValidation>
    <dataValidation type="list" allowBlank="1" showInputMessage="1" showErrorMessage="1" sqref="AL154:AL159" xr:uid="{D76A9113-2661-48CC-9CF4-B3B70EC5C863}">
      <formula1>$H$154</formula1>
    </dataValidation>
    <dataValidation type="list" allowBlank="1" showInputMessage="1" showErrorMessage="1" sqref="AL160:AL165" xr:uid="{9BE46BEA-0DA5-452D-A63D-71CD633E4B5D}">
      <formula1>$H$160</formula1>
    </dataValidation>
    <dataValidation type="list" allowBlank="1" showInputMessage="1" showErrorMessage="1" sqref="AL166:AL171" xr:uid="{956BE47F-F2B8-4CC2-BD4E-198B6BD7E9DE}">
      <formula1>$H$166:$H$171</formula1>
    </dataValidation>
    <dataValidation type="list" allowBlank="1" showInputMessage="1" showErrorMessage="1" sqref="AL172:AL177" xr:uid="{04BEEC9D-0DCE-4CD5-B7FA-61B74EF2F08F}">
      <formula1>$K$172</formula1>
    </dataValidation>
    <dataValidation type="list" allowBlank="1" showInputMessage="1" showErrorMessage="1" sqref="AL79:AL84" xr:uid="{BB0B2E7A-FA5C-41C7-9CBD-AFF577E76E52}">
      <formula1>$H$79</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3 D109 D73 D79 D124 BB94:BC94 BE94:BG94 AK97 AK93 BE124:BG124 BB124 D37 D43 D61 AK43 D55 AK55 AK61 AK67 AK73 AK79 BB79:BC79 BE79:BG79 D85 AK85 BB85:BC85 BE85:BG85 D91 D97 AK103 BB103:BC103 BE103:BG103 BB109:BC109 BE109:BG109 AK124 AK109 D136 AK136 AK130:AK133 AL119 D142 AK142 D148 AK148 D154 AK154 D160 D166 AK166 AK168 AK170 D172 D130 D115 D67" unlockedFormula="1"/>
    <ignoredError sqref="AL181" 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AN37 AP37 AR37 AV37 AX37 AX103:AX114 AN43 AP43 AR43 AV43 AN49:AN50 AP49:AP50 AR49:AR50 AV49:AV50 AX49:AX50 AN55 AP55 AR55 AV55 AX55 AN61 AP61 AR61 AV61 AX61 AN67 AP67 AR67 AV67 AX67 AX43 AN73 AP73 AR73 AV73 AN91:AN94 AX73 AN79:AN85 AV103:AV114 AR103:AR114 AP103:AP114 AN103:AN109 AV124:AV133 AR124:AR133 AN124:AN133 AP124:AP133 AX124:AX133 AV136 AP136 AR136 AX136 AN136 AX170 AP142 AR142 AN142 AV142 AX142 AP148 AR148 AN148 AV148 AX148 AP154 AR154 AN154 AV154 AX154 AP160 AR160 AN160 AV160 AX160 AP166 AR166 AN166 AV166 AX166 AN168 AN170 AP168 AP170 AR168 AR170 AV168 AV170 AX168 AX172 AN172 AP172 AR172 AV172 AN97 AP79:AP97 AR79:AR97 AV79:AV97 AX79:AX97 AN40 AP40 AR40 AV40 AX40 AN178 AN181 AP178 AP181 AR178 AR181 AV178 AV181 AX178 AX181 AN184 AP184 AR184 AV184 AX184 AX190 AN190 AP190 AR190 AV190 AX196 AN196 AP196 AR196 AV196 AX202 AN202 AP202 AR202 AV202 L37:AD213 AN208 AP208 AR208 AV208 AX208</xm:sqref>
        </x14:dataValidation>
        <x14:dataValidation type="list" allowBlank="1" showInputMessage="1" showErrorMessage="1" xr:uid="{D8099DEB-4210-49C7-AB0E-C06AC2F4F968}">
          <x14:formula1>
            <xm:f>Listados!$K$3:$K$7</xm:f>
          </x14:formula1>
          <xm:sqref>AF124:AF213 AF37:AF114</xm:sqref>
        </x14:dataValidation>
        <x14:dataValidation type="list" allowBlank="1" showInputMessage="1" showErrorMessage="1" xr:uid="{B6A69BC3-927A-4E1A-BD6E-180750C06B35}">
          <x14:formula1>
            <xm:f>Listados!$C$26:$C$28</xm:f>
          </x14:formula1>
          <xm:sqref>AZ37 AZ172 AZ49:AZ50 AZ55 AZ61 AZ67 AZ43 AZ73 AZ124:AZ133 AZ136 AZ142 AZ148 AZ154 AZ160 AZ166 AZ168 AZ170 AZ79:AZ97 AZ103:AZ114 AZ40 AZ178 AZ181 AZ184 AZ190 AZ196 AZ202 AZ208</xm:sqref>
        </x14:dataValidation>
        <x14:dataValidation type="list" allowBlank="1" showInputMessage="1" showErrorMessage="1" xr:uid="{F08E2552-2D99-4D04-9C49-0BF28CF012C4}">
          <x14:formula1>
            <xm:f>Listados!$D$26:$D$28</xm:f>
          </x14:formula1>
          <xm:sqref>AT37 AT172 AT49:AT50 AT55 AT61 AT67 AT43 AT73 AT124:AT133 AT136 AT142 AT148 AT154 AT160 AT166 AT168 AT170 AT79:AT97 AT103:AT114 AT40 AT178 AT181 AT184 AT190 AT196 AT202 AT208</xm:sqref>
        </x14:dataValidation>
        <x14:dataValidation type="list" allowBlank="1" showInputMessage="1" showErrorMessage="1" xr:uid="{71D05E18-5889-457C-A7A6-28561DA7D181}">
          <x14:formula1>
            <xm:f>Listados!$E$26:$E$28</xm:f>
          </x14:formula1>
          <xm:sqref>BD37 BD73 BD49:BD50 BD55 BD61 BD67 BD43 BD124:BD133 BD136 BD142 BD148 BD154 BD160 BD166 BD168 BD170 BD172 BD79:BD97 BD103:BD114 BD40 BD178 BD181 BD184 BD190 BD196 BD202 BD208</xm:sqref>
        </x14:dataValidation>
        <x14:dataValidation type="list" allowBlank="1" showInputMessage="1" showErrorMessage="1" xr:uid="{9A4EFE01-871E-4278-BF0C-806ABF1F35A7}">
          <x14:formula1>
            <xm:f>Listados!$G$26:$G$27</xm:f>
          </x14:formula1>
          <xm:sqref>AM37 AM172 AM49:AM50 AM55 AM61 AM67 AM43 AM79 AM73 AM91:AM93 AM103 AM85 AM109 AM124 AM130:AM133 AM136 AM142 AM148 AM154 AM160 AM166 AM168 AM170 AM97 AM40 AM178 AM181 AM184 AM190 AM196 AM202 AM208</xm:sqref>
        </x14:dataValidation>
        <x14:dataValidation type="list" allowBlank="1" showInputMessage="1" showErrorMessage="1" xr:uid="{88459410-C44C-42FE-BF60-7E68A5C89413}">
          <x14:formula1>
            <xm:f>Listados!$E$8:$E$9</xm:f>
          </x14:formula1>
          <xm:sqref>I37 I49:I50 I55 I61:I63 I67 I73 I79 I176 I85:I86 I103:I104 I115 I109 I97 I124 I118 I130 I132 I134 I136 I142 I148 I154 I160 I166:I168 I170 I43 I89:I91 I178 I182 I184 I190 I196 I202 I208</xm:sqref>
        </x14:dataValidation>
        <x14:dataValidation type="list" allowBlank="1" showInputMessage="1" showErrorMessage="1" xr:uid="{EEFF59E5-E382-4BC2-B186-8EAFF1FC62F1}">
          <x14:formula1>
            <xm:f>Hoja1!$A$2:$A$3</xm:f>
          </x14:formula1>
          <xm:sqref>CJ73:CJ78 CJ63:CJ66 CJ103:CJ108</xm:sqref>
        </x14:dataValidation>
        <x14:dataValidation type="list" allowBlank="1" showInputMessage="1" showErrorMessage="1" xr:uid="{2C93640A-DC2A-488D-A020-6B7AC6FE695A}">
          <x14:formula1>
            <xm:f>Listados!$A$3:$A$7</xm:f>
          </x14:formula1>
          <xm:sqref>F37:F213</xm:sqref>
        </x14:dataValidation>
        <x14:dataValidation type="list" allowBlank="1" showInputMessage="1" showErrorMessage="1" xr:uid="{39F7055B-9DE1-42F6-A0BB-E39F6DBC9DE4}">
          <x14:formula1>
            <xm:f>Listados!$B$3:$B$7</xm:f>
          </x14:formula1>
          <xm:sqref>G37:G213</xm:sqref>
        </x14:dataValidation>
        <x14:dataValidation type="list" allowBlank="1" showInputMessage="1" showErrorMessage="1" xr:uid="{BAFD9AB4-455C-4D2A-9917-EC6510C34468}">
          <x14:formula1>
            <xm:f>Listados!$C$3:$C$5</xm:f>
          </x14:formula1>
          <xm:sqref>J37:J213</xm:sqref>
        </x14:dataValidation>
        <x14:dataValidation type="list" allowBlank="1" showInputMessage="1" showErrorMessage="1" xr:uid="{47386507-46A5-4A7D-969E-6239EAF54102}">
          <x14:formula1>
            <xm:f>Hoja1!$A$1:$A$3</xm:f>
          </x14:formula1>
          <xm:sqref>CJ43:CJ48 CJ61:CJ62 CJ130:CJ135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ColWidth="11.42578125" defaultRowHeight="15" x14ac:dyDescent="0.25"/>
  <sheetData>
    <row r="1" spans="1:1" x14ac:dyDescent="0.25">
      <c r="A1" t="s">
        <v>192</v>
      </c>
    </row>
    <row r="2" spans="1:1" x14ac:dyDescent="0.25">
      <c r="A2" t="s">
        <v>347</v>
      </c>
    </row>
    <row r="3" spans="1:1" x14ac:dyDescent="0.25">
      <c r="A3" t="s">
        <v>348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8"/>
  <sheetViews>
    <sheetView topLeftCell="A56" zoomScale="80" zoomScaleNormal="80" workbookViewId="0">
      <selection activeCell="C58" sqref="C58"/>
    </sheetView>
  </sheetViews>
  <sheetFormatPr baseColWidth="10" defaultColWidth="11.42578125"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75" t="s">
        <v>349</v>
      </c>
      <c r="C4" s="175"/>
      <c r="D4" s="175"/>
      <c r="E4" s="175"/>
      <c r="F4" s="175"/>
      <c r="G4" s="176"/>
    </row>
    <row r="5" spans="2:7" x14ac:dyDescent="0.25">
      <c r="B5" s="175"/>
      <c r="C5" s="175"/>
      <c r="D5" s="175"/>
      <c r="E5" s="175"/>
      <c r="F5" s="175"/>
      <c r="G5" s="176"/>
    </row>
    <row r="6" spans="2:7" x14ac:dyDescent="0.25">
      <c r="C6" s="1"/>
      <c r="D6" s="1"/>
      <c r="E6" s="1"/>
      <c r="F6" s="1"/>
      <c r="G6" s="1"/>
    </row>
    <row r="7" spans="2:7" x14ac:dyDescent="0.25">
      <c r="B7" s="12" t="s">
        <v>350</v>
      </c>
      <c r="C7" s="10" t="s">
        <v>351</v>
      </c>
      <c r="D7" s="10" t="s">
        <v>352</v>
      </c>
      <c r="E7" s="10" t="s">
        <v>353</v>
      </c>
      <c r="F7" s="10" t="s">
        <v>354</v>
      </c>
      <c r="G7" s="10" t="s">
        <v>355</v>
      </c>
    </row>
    <row r="8" spans="2:7" ht="75" x14ac:dyDescent="0.25">
      <c r="B8" s="17" t="s">
        <v>356</v>
      </c>
      <c r="C8" s="18" t="s">
        <v>357</v>
      </c>
      <c r="D8" s="17" t="s">
        <v>358</v>
      </c>
      <c r="E8" s="17" t="s">
        <v>358</v>
      </c>
      <c r="F8" s="17" t="s">
        <v>358</v>
      </c>
      <c r="G8" s="17" t="s">
        <v>358</v>
      </c>
    </row>
    <row r="9" spans="2:7" ht="116.25" customHeight="1" x14ac:dyDescent="0.25">
      <c r="B9" s="17" t="s">
        <v>359</v>
      </c>
      <c r="C9" s="18" t="s">
        <v>360</v>
      </c>
      <c r="D9" s="17" t="s">
        <v>358</v>
      </c>
      <c r="E9" s="17" t="s">
        <v>358</v>
      </c>
      <c r="F9" s="17" t="s">
        <v>358</v>
      </c>
      <c r="G9" s="17" t="s">
        <v>358</v>
      </c>
    </row>
    <row r="10" spans="2:7" ht="70.5" customHeight="1" x14ac:dyDescent="0.25">
      <c r="B10" s="17" t="s">
        <v>361</v>
      </c>
      <c r="C10" s="18" t="s">
        <v>362</v>
      </c>
      <c r="D10" s="17" t="s">
        <v>358</v>
      </c>
      <c r="E10" s="17" t="s">
        <v>358</v>
      </c>
      <c r="F10" s="17" t="s">
        <v>358</v>
      </c>
      <c r="G10" s="17" t="s">
        <v>358</v>
      </c>
    </row>
    <row r="11" spans="2:7" ht="57.75" hidden="1" customHeight="1" x14ac:dyDescent="0.25">
      <c r="B11" s="17">
        <v>4</v>
      </c>
      <c r="C11" s="18" t="s">
        <v>363</v>
      </c>
      <c r="D11" s="17" t="s">
        <v>358</v>
      </c>
      <c r="E11" s="17" t="s">
        <v>358</v>
      </c>
      <c r="F11" s="17" t="s">
        <v>358</v>
      </c>
      <c r="G11" s="17" t="s">
        <v>358</v>
      </c>
    </row>
    <row r="12" spans="2:7" ht="30" x14ac:dyDescent="0.25">
      <c r="B12" s="17" t="s">
        <v>364</v>
      </c>
      <c r="C12" s="18" t="s">
        <v>365</v>
      </c>
      <c r="D12" s="17" t="s">
        <v>358</v>
      </c>
      <c r="E12" s="17" t="s">
        <v>358</v>
      </c>
      <c r="F12" s="17" t="s">
        <v>358</v>
      </c>
      <c r="G12" s="17" t="s">
        <v>358</v>
      </c>
    </row>
    <row r="13" spans="2:7" ht="75" x14ac:dyDescent="0.25">
      <c r="B13" s="17" t="s">
        <v>366</v>
      </c>
      <c r="C13" s="18" t="s">
        <v>367</v>
      </c>
      <c r="D13" s="17" t="s">
        <v>358</v>
      </c>
      <c r="E13" s="17" t="s">
        <v>358</v>
      </c>
      <c r="F13" s="17" t="s">
        <v>358</v>
      </c>
      <c r="G13" s="17" t="s">
        <v>358</v>
      </c>
    </row>
    <row r="14" spans="2:7" ht="67.5" customHeight="1" x14ac:dyDescent="0.25">
      <c r="B14" s="17" t="s">
        <v>359</v>
      </c>
      <c r="C14" s="18" t="s">
        <v>368</v>
      </c>
      <c r="D14" s="17" t="s">
        <v>358</v>
      </c>
      <c r="E14" s="17" t="s">
        <v>358</v>
      </c>
      <c r="F14" s="17" t="s">
        <v>358</v>
      </c>
      <c r="G14" s="17" t="s">
        <v>358</v>
      </c>
    </row>
    <row r="15" spans="2:7" ht="73.5" customHeight="1" x14ac:dyDescent="0.25">
      <c r="B15" s="17" t="s">
        <v>369</v>
      </c>
      <c r="C15" s="18" t="s">
        <v>370</v>
      </c>
      <c r="D15" s="17" t="s">
        <v>358</v>
      </c>
      <c r="E15" s="17" t="s">
        <v>358</v>
      </c>
      <c r="F15" s="17" t="s">
        <v>358</v>
      </c>
      <c r="G15" s="17" t="s">
        <v>358</v>
      </c>
    </row>
    <row r="16" spans="2:7" ht="30" hidden="1" x14ac:dyDescent="0.25">
      <c r="B16" s="17">
        <v>9</v>
      </c>
      <c r="C16" s="18" t="s">
        <v>371</v>
      </c>
      <c r="D16" s="17" t="s">
        <v>358</v>
      </c>
      <c r="E16" s="17" t="s">
        <v>358</v>
      </c>
      <c r="F16" s="17" t="s">
        <v>358</v>
      </c>
      <c r="G16" s="17" t="s">
        <v>358</v>
      </c>
    </row>
    <row r="17" spans="2:7" ht="30" hidden="1" x14ac:dyDescent="0.25">
      <c r="B17" s="17">
        <v>10</v>
      </c>
      <c r="C17" s="18" t="s">
        <v>372</v>
      </c>
      <c r="D17" s="17" t="s">
        <v>358</v>
      </c>
      <c r="E17" s="17" t="s">
        <v>358</v>
      </c>
      <c r="F17" s="17" t="s">
        <v>358</v>
      </c>
      <c r="G17" s="17" t="s">
        <v>358</v>
      </c>
    </row>
    <row r="18" spans="2:7" ht="45" x14ac:dyDescent="0.25">
      <c r="B18" s="17" t="s">
        <v>359</v>
      </c>
      <c r="C18" s="18" t="s">
        <v>373</v>
      </c>
      <c r="D18" s="17" t="s">
        <v>358</v>
      </c>
      <c r="E18" s="17" t="s">
        <v>358</v>
      </c>
      <c r="F18" s="17" t="s">
        <v>358</v>
      </c>
      <c r="G18" s="17" t="s">
        <v>358</v>
      </c>
    </row>
    <row r="19" spans="2:7" ht="30" x14ac:dyDescent="0.25">
      <c r="B19" s="17" t="s">
        <v>359</v>
      </c>
      <c r="C19" s="18" t="s">
        <v>374</v>
      </c>
      <c r="D19" s="17" t="s">
        <v>358</v>
      </c>
      <c r="E19" s="17" t="s">
        <v>358</v>
      </c>
      <c r="F19" s="17" t="s">
        <v>358</v>
      </c>
      <c r="G19" s="17" t="s">
        <v>358</v>
      </c>
    </row>
    <row r="20" spans="2:7" ht="45" x14ac:dyDescent="0.25">
      <c r="B20" s="17" t="s">
        <v>359</v>
      </c>
      <c r="C20" s="18" t="s">
        <v>375</v>
      </c>
      <c r="D20" s="17" t="s">
        <v>358</v>
      </c>
      <c r="E20" s="17" t="s">
        <v>358</v>
      </c>
      <c r="F20" s="17" t="s">
        <v>358</v>
      </c>
      <c r="G20" s="17" t="s">
        <v>358</v>
      </c>
    </row>
    <row r="21" spans="2:7" ht="54.75" customHeight="1" x14ac:dyDescent="0.25">
      <c r="B21" s="17" t="s">
        <v>359</v>
      </c>
      <c r="C21" s="18" t="s">
        <v>376</v>
      </c>
      <c r="D21" s="17" t="s">
        <v>358</v>
      </c>
      <c r="E21" s="17" t="s">
        <v>358</v>
      </c>
      <c r="F21" s="17" t="s">
        <v>358</v>
      </c>
      <c r="G21" s="17" t="s">
        <v>358</v>
      </c>
    </row>
    <row r="22" spans="2:7" ht="62.25" customHeight="1" x14ac:dyDescent="0.25">
      <c r="B22" s="17" t="s">
        <v>377</v>
      </c>
      <c r="C22" s="18" t="s">
        <v>378</v>
      </c>
      <c r="D22" s="17" t="s">
        <v>358</v>
      </c>
      <c r="E22" s="17" t="s">
        <v>358</v>
      </c>
      <c r="F22" s="17" t="s">
        <v>358</v>
      </c>
      <c r="G22" s="17" t="s">
        <v>358</v>
      </c>
    </row>
    <row r="23" spans="2:7" ht="96.75" customHeight="1" x14ac:dyDescent="0.25">
      <c r="B23" s="17" t="s">
        <v>379</v>
      </c>
      <c r="C23" s="18" t="s">
        <v>380</v>
      </c>
      <c r="D23" s="17" t="s">
        <v>358</v>
      </c>
      <c r="E23" s="17" t="s">
        <v>358</v>
      </c>
      <c r="F23" s="17" t="s">
        <v>358</v>
      </c>
      <c r="G23" s="17" t="s">
        <v>358</v>
      </c>
    </row>
    <row r="24" spans="2:7" ht="59.25" customHeight="1" x14ac:dyDescent="0.25">
      <c r="B24" s="17">
        <v>17</v>
      </c>
      <c r="C24" s="18" t="s">
        <v>381</v>
      </c>
      <c r="D24" s="17" t="s">
        <v>358</v>
      </c>
      <c r="E24" s="17" t="s">
        <v>358</v>
      </c>
      <c r="F24" s="17" t="s">
        <v>358</v>
      </c>
      <c r="G24" s="17" t="s">
        <v>358</v>
      </c>
    </row>
    <row r="25" spans="2:7" ht="45" customHeight="1" x14ac:dyDescent="0.25">
      <c r="B25" s="17" t="s">
        <v>366</v>
      </c>
      <c r="C25" s="18" t="s">
        <v>382</v>
      </c>
      <c r="D25" s="17" t="s">
        <v>358</v>
      </c>
      <c r="E25" s="17" t="s">
        <v>358</v>
      </c>
      <c r="F25" s="17" t="s">
        <v>358</v>
      </c>
      <c r="G25" s="17" t="s">
        <v>358</v>
      </c>
    </row>
    <row r="26" spans="2:7" hidden="1" x14ac:dyDescent="0.25">
      <c r="B26" s="17">
        <v>18</v>
      </c>
      <c r="C26" s="18"/>
      <c r="D26" s="19" t="s">
        <v>358</v>
      </c>
      <c r="E26" s="19" t="s">
        <v>358</v>
      </c>
      <c r="F26" s="19" t="s">
        <v>358</v>
      </c>
      <c r="G26" s="19" t="s">
        <v>358</v>
      </c>
    </row>
    <row r="27" spans="2:7" hidden="1" x14ac:dyDescent="0.25">
      <c r="B27" s="17">
        <v>18</v>
      </c>
      <c r="C27" s="18"/>
      <c r="D27" s="19" t="s">
        <v>358</v>
      </c>
      <c r="E27" s="19" t="s">
        <v>358</v>
      </c>
      <c r="F27" s="19" t="s">
        <v>358</v>
      </c>
      <c r="G27" s="19" t="s">
        <v>358</v>
      </c>
    </row>
    <row r="28" spans="2:7" hidden="1" x14ac:dyDescent="0.25">
      <c r="B28" s="17">
        <v>18</v>
      </c>
      <c r="C28" s="11"/>
      <c r="D28" t="s">
        <v>358</v>
      </c>
      <c r="E28" t="s">
        <v>358</v>
      </c>
      <c r="F28" t="s">
        <v>358</v>
      </c>
      <c r="G28" t="s">
        <v>358</v>
      </c>
    </row>
    <row r="29" spans="2:7" hidden="1" x14ac:dyDescent="0.25">
      <c r="B29" s="17">
        <v>18</v>
      </c>
      <c r="C29" s="11"/>
      <c r="D29" t="s">
        <v>358</v>
      </c>
      <c r="E29" t="s">
        <v>358</v>
      </c>
      <c r="F29" t="s">
        <v>358</v>
      </c>
      <c r="G29" t="s">
        <v>358</v>
      </c>
    </row>
    <row r="30" spans="2:7" hidden="1" x14ac:dyDescent="0.25">
      <c r="B30" s="17">
        <v>18</v>
      </c>
      <c r="C30" s="11"/>
      <c r="D30" t="s">
        <v>358</v>
      </c>
      <c r="E30" t="s">
        <v>358</v>
      </c>
      <c r="F30" t="s">
        <v>358</v>
      </c>
      <c r="G30" t="s">
        <v>358</v>
      </c>
    </row>
    <row r="31" spans="2:7" hidden="1" x14ac:dyDescent="0.25">
      <c r="B31" s="17">
        <v>18</v>
      </c>
      <c r="C31" s="11"/>
      <c r="D31" t="s">
        <v>358</v>
      </c>
      <c r="E31" t="s">
        <v>358</v>
      </c>
      <c r="F31" t="s">
        <v>358</v>
      </c>
      <c r="G31" t="s">
        <v>358</v>
      </c>
    </row>
    <row r="32" spans="2:7" hidden="1" x14ac:dyDescent="0.25">
      <c r="B32" s="17">
        <v>18</v>
      </c>
      <c r="C32" s="2"/>
      <c r="D32" t="s">
        <v>358</v>
      </c>
      <c r="E32" t="s">
        <v>358</v>
      </c>
      <c r="F32" t="s">
        <v>358</v>
      </c>
      <c r="G32" t="s">
        <v>358</v>
      </c>
    </row>
    <row r="33" spans="2:7" hidden="1" x14ac:dyDescent="0.25">
      <c r="B33" s="17">
        <v>18</v>
      </c>
      <c r="C33" s="2"/>
      <c r="D33" t="s">
        <v>358</v>
      </c>
      <c r="E33" t="s">
        <v>358</v>
      </c>
      <c r="F33" t="s">
        <v>358</v>
      </c>
      <c r="G33" t="s">
        <v>358</v>
      </c>
    </row>
    <row r="34" spans="2:7" hidden="1" x14ac:dyDescent="0.25">
      <c r="B34" s="17">
        <v>18</v>
      </c>
      <c r="C34" s="2"/>
      <c r="D34" t="s">
        <v>358</v>
      </c>
      <c r="E34" t="s">
        <v>358</v>
      </c>
      <c r="F34" t="s">
        <v>358</v>
      </c>
      <c r="G34" t="s">
        <v>358</v>
      </c>
    </row>
    <row r="35" spans="2:7" hidden="1" x14ac:dyDescent="0.25">
      <c r="B35" s="17">
        <v>18</v>
      </c>
      <c r="C35" s="2"/>
      <c r="D35" t="s">
        <v>358</v>
      </c>
      <c r="E35" t="s">
        <v>358</v>
      </c>
      <c r="F35" t="s">
        <v>358</v>
      </c>
      <c r="G35" t="s">
        <v>358</v>
      </c>
    </row>
    <row r="36" spans="2:7" hidden="1" x14ac:dyDescent="0.25">
      <c r="B36" s="17">
        <v>18</v>
      </c>
      <c r="C36" s="2"/>
      <c r="D36" t="s">
        <v>358</v>
      </c>
      <c r="E36" t="s">
        <v>358</v>
      </c>
      <c r="F36" t="s">
        <v>358</v>
      </c>
      <c r="G36" t="s">
        <v>358</v>
      </c>
    </row>
    <row r="37" spans="2:7" hidden="1" x14ac:dyDescent="0.25">
      <c r="B37" s="17">
        <v>18</v>
      </c>
      <c r="C37" s="2"/>
      <c r="D37" t="s">
        <v>358</v>
      </c>
      <c r="E37" t="s">
        <v>358</v>
      </c>
      <c r="F37" t="s">
        <v>358</v>
      </c>
      <c r="G37" t="s">
        <v>358</v>
      </c>
    </row>
    <row r="38" spans="2:7" hidden="1" x14ac:dyDescent="0.25">
      <c r="B38" s="17">
        <v>18</v>
      </c>
      <c r="C38" s="2"/>
      <c r="D38" t="s">
        <v>358</v>
      </c>
      <c r="E38" t="s">
        <v>358</v>
      </c>
      <c r="F38" t="s">
        <v>358</v>
      </c>
      <c r="G38" t="s">
        <v>358</v>
      </c>
    </row>
    <row r="39" spans="2:7" hidden="1" x14ac:dyDescent="0.25">
      <c r="B39" s="17">
        <v>18</v>
      </c>
      <c r="C39" s="2"/>
      <c r="D39" t="s">
        <v>358</v>
      </c>
      <c r="E39" t="s">
        <v>358</v>
      </c>
      <c r="F39" t="s">
        <v>358</v>
      </c>
      <c r="G39" t="s">
        <v>358</v>
      </c>
    </row>
    <row r="40" spans="2:7" hidden="1" x14ac:dyDescent="0.25">
      <c r="B40" s="17">
        <v>18</v>
      </c>
      <c r="C40" s="2"/>
      <c r="D40" t="s">
        <v>358</v>
      </c>
      <c r="E40" t="s">
        <v>358</v>
      </c>
      <c r="F40" t="s">
        <v>358</v>
      </c>
      <c r="G40" t="s">
        <v>358</v>
      </c>
    </row>
    <row r="41" spans="2:7" hidden="1" x14ac:dyDescent="0.25">
      <c r="B41" s="17">
        <v>18</v>
      </c>
      <c r="C41" s="2"/>
      <c r="D41" t="s">
        <v>358</v>
      </c>
      <c r="E41" t="s">
        <v>358</v>
      </c>
      <c r="F41" t="s">
        <v>358</v>
      </c>
      <c r="G41" t="s">
        <v>358</v>
      </c>
    </row>
    <row r="42" spans="2:7" hidden="1" x14ac:dyDescent="0.25">
      <c r="B42" s="17">
        <v>18</v>
      </c>
      <c r="C42" s="2"/>
      <c r="D42" t="s">
        <v>358</v>
      </c>
      <c r="E42" t="s">
        <v>358</v>
      </c>
      <c r="F42" t="s">
        <v>358</v>
      </c>
      <c r="G42" t="s">
        <v>358</v>
      </c>
    </row>
    <row r="43" spans="2:7" hidden="1" x14ac:dyDescent="0.25">
      <c r="B43" s="17">
        <v>18</v>
      </c>
      <c r="C43" s="2"/>
      <c r="D43" t="s">
        <v>358</v>
      </c>
      <c r="E43" t="s">
        <v>358</v>
      </c>
      <c r="F43" t="s">
        <v>358</v>
      </c>
      <c r="G43" t="s">
        <v>358</v>
      </c>
    </row>
    <row r="44" spans="2:7" hidden="1" x14ac:dyDescent="0.25">
      <c r="B44" s="17">
        <v>18</v>
      </c>
      <c r="C44" s="2"/>
      <c r="D44" t="s">
        <v>358</v>
      </c>
      <c r="E44" t="s">
        <v>358</v>
      </c>
      <c r="F44" t="s">
        <v>358</v>
      </c>
      <c r="G44" t="s">
        <v>358</v>
      </c>
    </row>
    <row r="45" spans="2:7" ht="30" x14ac:dyDescent="0.25">
      <c r="B45" s="17" t="s">
        <v>383</v>
      </c>
      <c r="C45" s="25" t="s">
        <v>384</v>
      </c>
      <c r="D45" s="24" t="s">
        <v>358</v>
      </c>
      <c r="E45" s="24" t="s">
        <v>358</v>
      </c>
      <c r="F45" s="24" t="s">
        <v>358</v>
      </c>
      <c r="G45" s="24" t="s">
        <v>358</v>
      </c>
    </row>
    <row r="46" spans="2:7" ht="45" x14ac:dyDescent="0.25">
      <c r="B46" s="17" t="s">
        <v>356</v>
      </c>
      <c r="C46" s="25" t="s">
        <v>385</v>
      </c>
      <c r="D46" s="24" t="s">
        <v>358</v>
      </c>
      <c r="E46" s="24" t="s">
        <v>358</v>
      </c>
      <c r="F46" s="24" t="s">
        <v>358</v>
      </c>
      <c r="G46" s="24" t="s">
        <v>358</v>
      </c>
    </row>
    <row r="47" spans="2:7" ht="45" x14ac:dyDescent="0.25">
      <c r="B47" s="17" t="s">
        <v>386</v>
      </c>
      <c r="C47" s="25" t="s">
        <v>387</v>
      </c>
      <c r="D47" s="24" t="s">
        <v>358</v>
      </c>
      <c r="E47" s="24" t="s">
        <v>358</v>
      </c>
      <c r="F47" s="24" t="s">
        <v>358</v>
      </c>
      <c r="G47" s="24" t="s">
        <v>358</v>
      </c>
    </row>
    <row r="48" spans="2:7" ht="45" x14ac:dyDescent="0.25">
      <c r="B48" s="17" t="s">
        <v>386</v>
      </c>
      <c r="C48" s="25" t="s">
        <v>388</v>
      </c>
      <c r="D48" s="24" t="s">
        <v>358</v>
      </c>
      <c r="E48" s="24" t="s">
        <v>358</v>
      </c>
      <c r="F48" s="24" t="s">
        <v>358</v>
      </c>
      <c r="G48" s="24" t="s">
        <v>358</v>
      </c>
    </row>
    <row r="49" spans="2:7" ht="45" x14ac:dyDescent="0.25">
      <c r="B49" s="17" t="s">
        <v>386</v>
      </c>
      <c r="C49" s="25" t="s">
        <v>389</v>
      </c>
      <c r="D49" s="24" t="s">
        <v>358</v>
      </c>
      <c r="E49" s="24" t="s">
        <v>358</v>
      </c>
      <c r="F49" s="24" t="s">
        <v>358</v>
      </c>
      <c r="G49" s="24" t="s">
        <v>358</v>
      </c>
    </row>
    <row r="50" spans="2:7" ht="45" x14ac:dyDescent="0.25">
      <c r="B50" s="17" t="s">
        <v>386</v>
      </c>
      <c r="C50" s="25" t="s">
        <v>390</v>
      </c>
      <c r="D50" s="24" t="s">
        <v>358</v>
      </c>
      <c r="E50" s="24" t="s">
        <v>358</v>
      </c>
      <c r="F50" s="24" t="s">
        <v>358</v>
      </c>
      <c r="G50" s="24" t="s">
        <v>358</v>
      </c>
    </row>
    <row r="51" spans="2:7" ht="60" x14ac:dyDescent="0.25">
      <c r="B51" s="17" t="s">
        <v>391</v>
      </c>
      <c r="C51" s="25" t="s">
        <v>392</v>
      </c>
      <c r="D51" s="24" t="s">
        <v>358</v>
      </c>
      <c r="E51" s="24" t="s">
        <v>358</v>
      </c>
      <c r="F51" s="24" t="s">
        <v>358</v>
      </c>
      <c r="G51" s="24" t="s">
        <v>358</v>
      </c>
    </row>
    <row r="52" spans="2:7" ht="52.5" customHeight="1" x14ac:dyDescent="0.25">
      <c r="B52" s="17" t="s">
        <v>391</v>
      </c>
      <c r="C52" s="25" t="s">
        <v>393</v>
      </c>
      <c r="D52" s="24" t="s">
        <v>358</v>
      </c>
      <c r="E52" s="24" t="s">
        <v>358</v>
      </c>
      <c r="F52" s="24" t="s">
        <v>358</v>
      </c>
      <c r="G52" s="24" t="s">
        <v>358</v>
      </c>
    </row>
    <row r="53" spans="2:7" ht="45" x14ac:dyDescent="0.25">
      <c r="B53" s="17" t="s">
        <v>394</v>
      </c>
      <c r="C53" s="37" t="s">
        <v>395</v>
      </c>
      <c r="D53" s="24" t="s">
        <v>358</v>
      </c>
      <c r="E53" s="24" t="s">
        <v>358</v>
      </c>
      <c r="F53" s="24" t="s">
        <v>358</v>
      </c>
      <c r="G53" s="24" t="s">
        <v>358</v>
      </c>
    </row>
    <row r="54" spans="2:7" ht="45" x14ac:dyDescent="0.25">
      <c r="B54" s="17" t="s">
        <v>394</v>
      </c>
      <c r="C54" s="37" t="s">
        <v>396</v>
      </c>
      <c r="D54" s="24" t="s">
        <v>358</v>
      </c>
      <c r="E54" s="24" t="s">
        <v>358</v>
      </c>
      <c r="F54" s="24" t="s">
        <v>358</v>
      </c>
      <c r="G54" s="24" t="s">
        <v>358</v>
      </c>
    </row>
    <row r="55" spans="2:7" ht="66.75" customHeight="1" x14ac:dyDescent="0.25">
      <c r="B55" s="17" t="s">
        <v>394</v>
      </c>
      <c r="C55" s="37" t="s">
        <v>397</v>
      </c>
      <c r="D55" s="24" t="s">
        <v>358</v>
      </c>
      <c r="E55" s="24" t="s">
        <v>358</v>
      </c>
      <c r="F55" s="24" t="s">
        <v>358</v>
      </c>
      <c r="G55" s="24" t="s">
        <v>358</v>
      </c>
    </row>
    <row r="56" spans="2:7" ht="45" x14ac:dyDescent="0.25">
      <c r="B56" s="17" t="s">
        <v>398</v>
      </c>
      <c r="C56" s="37" t="s">
        <v>399</v>
      </c>
      <c r="D56" s="24" t="s">
        <v>358</v>
      </c>
      <c r="E56" s="24" t="s">
        <v>358</v>
      </c>
      <c r="F56" s="24" t="s">
        <v>358</v>
      </c>
      <c r="G56" s="24" t="s">
        <v>358</v>
      </c>
    </row>
    <row r="57" spans="2:7" ht="75" x14ac:dyDescent="0.25">
      <c r="B57" s="17" t="s">
        <v>400</v>
      </c>
      <c r="C57" s="37" t="s">
        <v>401</v>
      </c>
      <c r="D57" s="24" t="s">
        <v>358</v>
      </c>
      <c r="E57" s="24" t="s">
        <v>358</v>
      </c>
      <c r="F57" s="24" t="s">
        <v>358</v>
      </c>
      <c r="G57" s="24" t="s">
        <v>358</v>
      </c>
    </row>
    <row r="58" spans="2:7" ht="45" x14ac:dyDescent="0.25">
      <c r="B58" s="17" t="s">
        <v>402</v>
      </c>
      <c r="C58" s="37" t="s">
        <v>403</v>
      </c>
      <c r="D58" s="24" t="s">
        <v>358</v>
      </c>
      <c r="E58" s="24" t="s">
        <v>358</v>
      </c>
      <c r="F58" s="24" t="s">
        <v>358</v>
      </c>
      <c r="G58" s="24" t="s">
        <v>358</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26" zoomScale="80" zoomScaleNormal="80" workbookViewId="0">
      <selection activeCell="B27" sqref="B27"/>
    </sheetView>
  </sheetViews>
  <sheetFormatPr baseColWidth="10" defaultColWidth="11.42578125" defaultRowHeight="15" x14ac:dyDescent="0.25"/>
  <cols>
    <col min="1" max="1" width="16.7109375" customWidth="1"/>
    <col min="2" max="2" width="155.85546875" customWidth="1"/>
    <col min="3" max="3" width="82.85546875" customWidth="1"/>
    <col min="4" max="4" width="88.7109375" customWidth="1"/>
    <col min="5" max="5" width="68.85546875" customWidth="1"/>
  </cols>
  <sheetData>
    <row r="2" spans="1:8" x14ac:dyDescent="0.25">
      <c r="A2" s="15" t="s">
        <v>350</v>
      </c>
      <c r="B2" s="16" t="s">
        <v>404</v>
      </c>
      <c r="C2" s="16" t="s">
        <v>405</v>
      </c>
      <c r="D2" s="16" t="s">
        <v>406</v>
      </c>
      <c r="E2" s="16" t="s">
        <v>407</v>
      </c>
      <c r="F2" s="13"/>
      <c r="G2" s="13"/>
      <c r="H2" s="13"/>
    </row>
    <row r="3" spans="1:8" ht="306.75" customHeight="1" x14ac:dyDescent="0.25">
      <c r="A3" s="17" t="s">
        <v>356</v>
      </c>
      <c r="B3" s="18" t="s">
        <v>408</v>
      </c>
      <c r="C3" s="26" t="s">
        <v>409</v>
      </c>
      <c r="D3" s="19"/>
      <c r="E3" s="19"/>
      <c r="F3" s="14"/>
      <c r="G3" s="14"/>
      <c r="H3" s="14"/>
    </row>
    <row r="4" spans="1:8" ht="154.5" customHeight="1" x14ac:dyDescent="0.25">
      <c r="A4" s="17" t="s">
        <v>359</v>
      </c>
      <c r="B4" s="18" t="s">
        <v>410</v>
      </c>
      <c r="C4" s="18"/>
      <c r="D4" s="19"/>
      <c r="E4" s="19"/>
    </row>
    <row r="5" spans="1:8" ht="285" customHeight="1" x14ac:dyDescent="0.25">
      <c r="A5" s="17" t="s">
        <v>361</v>
      </c>
      <c r="B5" s="18" t="s">
        <v>411</v>
      </c>
      <c r="C5" s="18" t="s">
        <v>412</v>
      </c>
      <c r="D5" s="19"/>
      <c r="E5" s="19"/>
    </row>
    <row r="6" spans="1:8" ht="60" x14ac:dyDescent="0.25">
      <c r="A6" s="17" t="s">
        <v>413</v>
      </c>
      <c r="B6" s="18" t="s">
        <v>414</v>
      </c>
      <c r="C6" s="19"/>
      <c r="D6" s="19"/>
      <c r="E6" s="19"/>
    </row>
    <row r="7" spans="1:8" ht="151.5" customHeight="1" x14ac:dyDescent="0.25">
      <c r="A7" s="17" t="s">
        <v>415</v>
      </c>
      <c r="B7" s="18" t="s">
        <v>416</v>
      </c>
      <c r="C7" s="19"/>
      <c r="D7" s="19"/>
      <c r="E7" s="19"/>
    </row>
    <row r="8" spans="1:8" ht="120" x14ac:dyDescent="0.25">
      <c r="A8" s="17" t="s">
        <v>366</v>
      </c>
      <c r="B8" s="18" t="s">
        <v>417</v>
      </c>
      <c r="C8" s="19"/>
      <c r="D8" s="19"/>
      <c r="E8" s="19"/>
    </row>
    <row r="9" spans="1:8" ht="258.75" customHeight="1" x14ac:dyDescent="0.25">
      <c r="A9" s="17">
        <v>8</v>
      </c>
      <c r="B9" s="18" t="s">
        <v>418</v>
      </c>
      <c r="C9" s="18"/>
      <c r="D9" s="19"/>
      <c r="E9" s="19"/>
    </row>
    <row r="10" spans="1:8" ht="105.75" customHeight="1" x14ac:dyDescent="0.25">
      <c r="A10" s="17">
        <v>9</v>
      </c>
      <c r="B10" s="18" t="s">
        <v>419</v>
      </c>
      <c r="C10" s="18" t="s">
        <v>420</v>
      </c>
      <c r="D10" s="18" t="s">
        <v>421</v>
      </c>
      <c r="E10" s="19"/>
    </row>
    <row r="11" spans="1:8" ht="190.5" customHeight="1" x14ac:dyDescent="0.25">
      <c r="A11" s="17" t="s">
        <v>369</v>
      </c>
      <c r="B11" s="18" t="s">
        <v>422</v>
      </c>
      <c r="C11" s="18"/>
      <c r="D11" s="19"/>
      <c r="E11" s="19"/>
    </row>
    <row r="12" spans="1:8" ht="146.25" customHeight="1" x14ac:dyDescent="0.25">
      <c r="A12" s="17" t="s">
        <v>359</v>
      </c>
      <c r="B12" s="18" t="s">
        <v>423</v>
      </c>
      <c r="C12" s="18" t="s">
        <v>424</v>
      </c>
      <c r="D12" s="18" t="s">
        <v>425</v>
      </c>
      <c r="E12" s="18" t="s">
        <v>426</v>
      </c>
    </row>
    <row r="13" spans="1:8" ht="222" customHeight="1" x14ac:dyDescent="0.25">
      <c r="A13" s="17" t="s">
        <v>359</v>
      </c>
      <c r="B13" s="18" t="s">
        <v>427</v>
      </c>
      <c r="C13" s="18"/>
      <c r="D13" s="19"/>
      <c r="E13" s="19"/>
    </row>
    <row r="14" spans="1:8" ht="154.5" customHeight="1" x14ac:dyDescent="0.25">
      <c r="A14" s="17" t="s">
        <v>359</v>
      </c>
      <c r="B14" s="20" t="s">
        <v>428</v>
      </c>
      <c r="C14" s="18" t="s">
        <v>429</v>
      </c>
      <c r="D14" s="18" t="s">
        <v>430</v>
      </c>
      <c r="E14" s="18"/>
    </row>
    <row r="15" spans="1:8" ht="154.5" customHeight="1" x14ac:dyDescent="0.25">
      <c r="A15" s="17" t="s">
        <v>359</v>
      </c>
      <c r="B15" s="18" t="s">
        <v>431</v>
      </c>
      <c r="C15" s="18"/>
      <c r="D15" s="18"/>
      <c r="E15" s="18"/>
    </row>
    <row r="16" spans="1:8" ht="105" customHeight="1" x14ac:dyDescent="0.25">
      <c r="A16" s="17" t="s">
        <v>359</v>
      </c>
      <c r="B16" s="18" t="s">
        <v>432</v>
      </c>
      <c r="C16" s="18"/>
      <c r="D16" s="18"/>
      <c r="E16" s="18"/>
    </row>
    <row r="17" spans="1:5" ht="186" customHeight="1" x14ac:dyDescent="0.25">
      <c r="A17" s="17" t="s">
        <v>433</v>
      </c>
      <c r="B17" s="18" t="s">
        <v>434</v>
      </c>
      <c r="C17" s="18"/>
      <c r="D17" s="18"/>
      <c r="E17" s="18"/>
    </row>
    <row r="18" spans="1:5" ht="153.75" customHeight="1" x14ac:dyDescent="0.25">
      <c r="A18" s="17" t="s">
        <v>379</v>
      </c>
      <c r="B18" s="18" t="s">
        <v>435</v>
      </c>
      <c r="C18" s="18" t="s">
        <v>436</v>
      </c>
      <c r="D18" s="18"/>
      <c r="E18" s="18"/>
    </row>
    <row r="19" spans="1:5" ht="220.5" customHeight="1" x14ac:dyDescent="0.25">
      <c r="A19" s="17">
        <v>19</v>
      </c>
      <c r="B19" s="18" t="s">
        <v>437</v>
      </c>
      <c r="C19" s="18" t="s">
        <v>438</v>
      </c>
      <c r="D19" s="18" t="s">
        <v>439</v>
      </c>
      <c r="E19" s="18"/>
    </row>
    <row r="20" spans="1:5" ht="147.75" customHeight="1" x14ac:dyDescent="0.25">
      <c r="A20" s="17">
        <v>20</v>
      </c>
      <c r="B20" s="18" t="s">
        <v>440</v>
      </c>
      <c r="C20" s="18"/>
      <c r="D20" s="18"/>
      <c r="E20" s="18"/>
    </row>
    <row r="21" spans="1:5" ht="165" x14ac:dyDescent="0.25">
      <c r="A21" s="24" t="s">
        <v>383</v>
      </c>
      <c r="B21" s="23" t="s">
        <v>441</v>
      </c>
      <c r="C21" s="26" t="s">
        <v>442</v>
      </c>
      <c r="D21" s="26" t="s">
        <v>443</v>
      </c>
      <c r="E21" s="26" t="s">
        <v>444</v>
      </c>
    </row>
    <row r="22" spans="1:5" ht="141.75" x14ac:dyDescent="0.25">
      <c r="A22" s="24" t="s">
        <v>356</v>
      </c>
      <c r="B22" s="23" t="s">
        <v>445</v>
      </c>
      <c r="C22" s="27"/>
      <c r="D22" s="27"/>
      <c r="E22" s="27"/>
    </row>
    <row r="23" spans="1:5" ht="60" x14ac:dyDescent="0.25">
      <c r="A23" s="17" t="s">
        <v>386</v>
      </c>
      <c r="B23" s="18" t="s">
        <v>446</v>
      </c>
      <c r="C23" s="19"/>
      <c r="D23" s="19"/>
      <c r="E23" s="19"/>
    </row>
    <row r="24" spans="1:5" ht="75" x14ac:dyDescent="0.25">
      <c r="A24" s="17" t="s">
        <v>386</v>
      </c>
      <c r="B24" s="18" t="s">
        <v>447</v>
      </c>
      <c r="C24" s="19"/>
      <c r="D24" s="19"/>
      <c r="E24" s="19"/>
    </row>
    <row r="25" spans="1:5" ht="75" x14ac:dyDescent="0.25">
      <c r="A25" s="17" t="s">
        <v>386</v>
      </c>
      <c r="B25" s="18" t="s">
        <v>448</v>
      </c>
      <c r="C25" s="19"/>
      <c r="D25" s="19"/>
      <c r="E25" s="19"/>
    </row>
    <row r="26" spans="1:5" ht="90" x14ac:dyDescent="0.25">
      <c r="A26" s="17" t="s">
        <v>386</v>
      </c>
      <c r="B26" s="18" t="s">
        <v>449</v>
      </c>
      <c r="C26" s="25"/>
      <c r="D26" s="19"/>
      <c r="E26" s="19"/>
    </row>
    <row r="27" spans="1:5" ht="225" x14ac:dyDescent="0.25">
      <c r="A27" s="17" t="s">
        <v>391</v>
      </c>
      <c r="B27" s="18" t="s">
        <v>450</v>
      </c>
      <c r="C27" s="18" t="s">
        <v>451</v>
      </c>
      <c r="D27" s="28" t="s">
        <v>452</v>
      </c>
      <c r="E27" s="19"/>
    </row>
    <row r="28" spans="1:5" ht="150" x14ac:dyDescent="0.25">
      <c r="A28" s="36" t="s">
        <v>453</v>
      </c>
      <c r="B28" s="18" t="s">
        <v>454</v>
      </c>
      <c r="C28" s="25" t="s">
        <v>455</v>
      </c>
      <c r="D28" s="19"/>
      <c r="E28" s="19"/>
    </row>
    <row r="29" spans="1:5" ht="75" x14ac:dyDescent="0.25">
      <c r="A29" s="36" t="s">
        <v>456</v>
      </c>
      <c r="B29" s="18" t="s">
        <v>457</v>
      </c>
      <c r="C29" s="19"/>
      <c r="D29" s="19"/>
      <c r="E29" s="19"/>
    </row>
    <row r="30" spans="1:5" ht="105" x14ac:dyDescent="0.25">
      <c r="A30" s="36" t="s">
        <v>458</v>
      </c>
      <c r="B30" s="18" t="s">
        <v>459</v>
      </c>
      <c r="C30" s="19"/>
      <c r="D30" s="19"/>
      <c r="E30" s="19"/>
    </row>
    <row r="31" spans="1:5" ht="135" x14ac:dyDescent="0.25">
      <c r="A31" s="36" t="s">
        <v>460</v>
      </c>
      <c r="B31" s="18" t="s">
        <v>461</v>
      </c>
      <c r="C31" s="19"/>
      <c r="D31" s="19"/>
      <c r="E31" s="19"/>
    </row>
    <row r="32" spans="1:5" ht="197.25" customHeight="1" x14ac:dyDescent="0.25">
      <c r="A32" s="36" t="s">
        <v>462</v>
      </c>
      <c r="B32" s="18" t="s">
        <v>463</v>
      </c>
      <c r="C32" s="19"/>
      <c r="D32" s="19"/>
      <c r="E32" s="19"/>
    </row>
    <row r="33" spans="1:5" ht="225" x14ac:dyDescent="0.25">
      <c r="A33" s="36" t="s">
        <v>464</v>
      </c>
      <c r="B33" s="18" t="s">
        <v>465</v>
      </c>
      <c r="C33" s="19"/>
      <c r="D33" s="19"/>
      <c r="E33" s="19"/>
    </row>
  </sheetData>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4" customWidth="1"/>
    <col min="2" max="2" width="20.85546875" style="4" customWidth="1"/>
    <col min="3" max="3" width="48.7109375" style="4" customWidth="1"/>
    <col min="4" max="4" width="35" style="4" customWidth="1"/>
    <col min="5" max="5" width="13.28515625" style="4" customWidth="1"/>
    <col min="6" max="6" width="12.28515625" style="4" bestFit="1" customWidth="1"/>
    <col min="7" max="7" width="23.42578125" style="4" customWidth="1"/>
    <col min="8" max="8" width="24.85546875" style="4" customWidth="1"/>
    <col min="9" max="9" width="17.7109375" style="4" customWidth="1"/>
    <col min="10" max="10" width="11.42578125" style="4"/>
    <col min="11" max="11" width="17.140625" style="4" customWidth="1"/>
    <col min="12" max="12" width="19.42578125" style="4" customWidth="1"/>
    <col min="13" max="13" width="37.28515625" style="4" customWidth="1"/>
    <col min="14" max="14" width="21.42578125" style="4" customWidth="1"/>
    <col min="15" max="20" width="11.42578125" style="4"/>
    <col min="21" max="21" width="19.42578125" style="4" bestFit="1" customWidth="1"/>
    <col min="22" max="16384" width="11.42578125" style="4"/>
  </cols>
  <sheetData>
    <row r="2" spans="1:23" ht="15.75" thickBot="1" x14ac:dyDescent="0.3">
      <c r="A2" s="3" t="s">
        <v>466</v>
      </c>
      <c r="B2" s="3" t="s">
        <v>467</v>
      </c>
      <c r="C2" s="3" t="s">
        <v>468</v>
      </c>
      <c r="D2" s="3" t="s">
        <v>469</v>
      </c>
      <c r="E2" s="3" t="s">
        <v>470</v>
      </c>
      <c r="F2" s="3" t="s">
        <v>471</v>
      </c>
      <c r="G2" s="3" t="s">
        <v>472</v>
      </c>
      <c r="H2" s="3" t="s">
        <v>473</v>
      </c>
      <c r="I2" s="3" t="s">
        <v>474</v>
      </c>
      <c r="K2" s="3" t="s">
        <v>471</v>
      </c>
      <c r="L2" s="3" t="s">
        <v>472</v>
      </c>
      <c r="M2" s="3" t="s">
        <v>475</v>
      </c>
      <c r="P2" s="3" t="s">
        <v>476</v>
      </c>
      <c r="S2" s="177" t="s">
        <v>477</v>
      </c>
      <c r="T2" s="177"/>
      <c r="U2" s="177"/>
      <c r="V2" s="177"/>
    </row>
    <row r="3" spans="1:23" ht="21.75" thickBot="1" x14ac:dyDescent="0.4">
      <c r="A3" s="5" t="s">
        <v>174</v>
      </c>
      <c r="B3" s="5" t="s">
        <v>221</v>
      </c>
      <c r="C3" s="5" t="s">
        <v>161</v>
      </c>
      <c r="D3" s="5" t="s">
        <v>478</v>
      </c>
      <c r="E3" s="6" t="s">
        <v>479</v>
      </c>
      <c r="F3" s="5" t="s">
        <v>480</v>
      </c>
      <c r="G3" s="5" t="s">
        <v>481</v>
      </c>
      <c r="H3" s="4" t="s">
        <v>482</v>
      </c>
      <c r="I3" s="4" t="s">
        <v>144</v>
      </c>
      <c r="K3" s="5" t="s">
        <v>143</v>
      </c>
      <c r="L3" s="5" t="s">
        <v>481</v>
      </c>
      <c r="M3" s="4" t="s">
        <v>483</v>
      </c>
      <c r="N3" s="4" t="s">
        <v>484</v>
      </c>
      <c r="P3" s="4" t="s">
        <v>484</v>
      </c>
      <c r="Q3" s="4" t="s">
        <v>485</v>
      </c>
      <c r="S3" s="4" t="s">
        <v>486</v>
      </c>
      <c r="T3" s="4" t="s">
        <v>486</v>
      </c>
      <c r="U3" s="4" t="str">
        <f>+CONCATENATE(S3,T3)</f>
        <v>FuerteFuerte</v>
      </c>
      <c r="V3" s="4" t="s">
        <v>486</v>
      </c>
      <c r="W3" s="7"/>
    </row>
    <row r="4" spans="1:23" ht="21.75" thickBot="1" x14ac:dyDescent="0.4">
      <c r="A4" s="5" t="s">
        <v>243</v>
      </c>
      <c r="B4" s="5" t="s">
        <v>280</v>
      </c>
      <c r="C4" s="5" t="s">
        <v>139</v>
      </c>
      <c r="D4" s="5" t="s">
        <v>487</v>
      </c>
      <c r="E4" s="6" t="s">
        <v>176</v>
      </c>
      <c r="F4" s="5" t="s">
        <v>178</v>
      </c>
      <c r="G4" s="5" t="s">
        <v>488</v>
      </c>
      <c r="H4" s="5" t="s">
        <v>489</v>
      </c>
      <c r="I4" s="4" t="s">
        <v>490</v>
      </c>
      <c r="K4" s="5" t="s">
        <v>178</v>
      </c>
      <c r="L4" s="5" t="s">
        <v>488</v>
      </c>
      <c r="M4" s="4" t="s">
        <v>491</v>
      </c>
      <c r="N4" s="4" t="s">
        <v>484</v>
      </c>
      <c r="P4" s="4" t="s">
        <v>492</v>
      </c>
      <c r="Q4" s="4" t="s">
        <v>493</v>
      </c>
      <c r="S4" s="4" t="s">
        <v>486</v>
      </c>
      <c r="T4" s="4" t="s">
        <v>492</v>
      </c>
      <c r="U4" s="4" t="str">
        <f t="shared" ref="U4:U11" si="0">+CONCATENATE(S4,T4)</f>
        <v>FuerteModerado</v>
      </c>
      <c r="V4" s="4" t="s">
        <v>492</v>
      </c>
      <c r="W4" s="7"/>
    </row>
    <row r="5" spans="1:23" ht="21.75" thickBot="1" x14ac:dyDescent="0.4">
      <c r="A5" s="5" t="s">
        <v>135</v>
      </c>
      <c r="B5" s="5" t="s">
        <v>244</v>
      </c>
      <c r="C5" s="5" t="s">
        <v>154</v>
      </c>
      <c r="D5" s="5" t="s">
        <v>494</v>
      </c>
      <c r="E5" s="6"/>
      <c r="F5" s="5" t="s">
        <v>495</v>
      </c>
      <c r="G5" s="5" t="s">
        <v>492</v>
      </c>
      <c r="H5" s="4" t="s">
        <v>496</v>
      </c>
      <c r="K5" s="5" t="s">
        <v>163</v>
      </c>
      <c r="L5" s="5" t="s">
        <v>492</v>
      </c>
      <c r="M5" s="4" t="s">
        <v>497</v>
      </c>
      <c r="N5" s="4" t="s">
        <v>492</v>
      </c>
      <c r="P5" s="4" t="s">
        <v>498</v>
      </c>
      <c r="Q5" s="4" t="s">
        <v>186</v>
      </c>
      <c r="S5" s="4" t="s">
        <v>486</v>
      </c>
      <c r="T5" s="4" t="s">
        <v>499</v>
      </c>
      <c r="U5" s="4" t="str">
        <f t="shared" si="0"/>
        <v>FuerteDébil</v>
      </c>
      <c r="V5" s="4" t="s">
        <v>499</v>
      </c>
      <c r="W5" s="7"/>
    </row>
    <row r="6" spans="1:23" ht="30.75" thickBot="1" x14ac:dyDescent="0.4">
      <c r="A6" s="5" t="s">
        <v>500</v>
      </c>
      <c r="B6" s="8" t="s">
        <v>258</v>
      </c>
      <c r="C6" s="5"/>
      <c r="D6" s="6"/>
      <c r="E6" s="6"/>
      <c r="F6" s="5" t="s">
        <v>501</v>
      </c>
      <c r="G6" s="5" t="s">
        <v>502</v>
      </c>
      <c r="H6" s="4" t="s">
        <v>503</v>
      </c>
      <c r="K6" s="5" t="s">
        <v>501</v>
      </c>
      <c r="L6" s="5" t="s">
        <v>502</v>
      </c>
      <c r="M6" s="4" t="s">
        <v>504</v>
      </c>
      <c r="N6" s="4" t="s">
        <v>498</v>
      </c>
      <c r="P6" s="4" t="s">
        <v>505</v>
      </c>
      <c r="Q6" s="4" t="s">
        <v>506</v>
      </c>
      <c r="S6" s="4" t="s">
        <v>492</v>
      </c>
      <c r="T6" s="4" t="s">
        <v>486</v>
      </c>
      <c r="U6" s="4" t="str">
        <f t="shared" si="0"/>
        <v>ModeradoFuerte</v>
      </c>
      <c r="V6" s="4" t="s">
        <v>492</v>
      </c>
      <c r="W6" s="7"/>
    </row>
    <row r="7" spans="1:23" ht="45" x14ac:dyDescent="0.35">
      <c r="A7" s="8" t="s">
        <v>507</v>
      </c>
      <c r="B7" s="8" t="s">
        <v>136</v>
      </c>
      <c r="C7" s="9"/>
      <c r="D7" s="6"/>
      <c r="E7" s="6"/>
      <c r="F7" s="5" t="s">
        <v>508</v>
      </c>
      <c r="G7" s="5" t="s">
        <v>509</v>
      </c>
      <c r="H7" s="5"/>
      <c r="K7" s="5" t="s">
        <v>508</v>
      </c>
      <c r="L7" s="5" t="s">
        <v>509</v>
      </c>
      <c r="M7" s="4" t="s">
        <v>510</v>
      </c>
      <c r="N7" s="4" t="s">
        <v>505</v>
      </c>
      <c r="S7" s="4" t="s">
        <v>492</v>
      </c>
      <c r="T7" s="4" t="s">
        <v>492</v>
      </c>
      <c r="U7" s="4" t="str">
        <f t="shared" si="0"/>
        <v>ModeradoModerado</v>
      </c>
      <c r="V7" s="4" t="s">
        <v>492</v>
      </c>
      <c r="W7" s="7"/>
    </row>
    <row r="8" spans="1:23" ht="21" x14ac:dyDescent="0.35">
      <c r="A8" s="6"/>
      <c r="B8" s="6"/>
      <c r="C8" s="6"/>
      <c r="D8" s="6"/>
      <c r="E8" s="6" t="s">
        <v>138</v>
      </c>
      <c r="K8" s="5" t="s">
        <v>143</v>
      </c>
      <c r="L8" s="4">
        <v>1</v>
      </c>
      <c r="M8" s="4" t="s">
        <v>511</v>
      </c>
      <c r="N8" s="4" t="s">
        <v>484</v>
      </c>
      <c r="S8" s="4" t="s">
        <v>492</v>
      </c>
      <c r="T8" s="4" t="s">
        <v>499</v>
      </c>
      <c r="U8" s="4" t="str">
        <f t="shared" si="0"/>
        <v>ModeradoDébil</v>
      </c>
      <c r="V8" s="4" t="s">
        <v>499</v>
      </c>
    </row>
    <row r="9" spans="1:23" ht="21" x14ac:dyDescent="0.35">
      <c r="A9" s="6"/>
      <c r="B9" s="6"/>
      <c r="C9" s="6"/>
      <c r="D9" s="6"/>
      <c r="E9" s="6" t="s">
        <v>176</v>
      </c>
      <c r="K9" s="5" t="s">
        <v>178</v>
      </c>
      <c r="L9" s="4">
        <v>2</v>
      </c>
      <c r="M9" s="4" t="s">
        <v>512</v>
      </c>
      <c r="N9" s="4" t="s">
        <v>484</v>
      </c>
      <c r="S9" s="4" t="s">
        <v>499</v>
      </c>
      <c r="T9" s="4" t="s">
        <v>486</v>
      </c>
      <c r="U9" s="4" t="str">
        <f t="shared" si="0"/>
        <v>DébilFuerte</v>
      </c>
      <c r="V9" s="4" t="s">
        <v>499</v>
      </c>
    </row>
    <row r="10" spans="1:23" ht="21" x14ac:dyDescent="0.35">
      <c r="A10" s="6"/>
      <c r="B10" s="6"/>
      <c r="C10" s="6"/>
      <c r="D10" s="6"/>
      <c r="E10" s="6"/>
      <c r="K10" s="5" t="s">
        <v>163</v>
      </c>
      <c r="L10" s="4">
        <v>3</v>
      </c>
      <c r="M10" s="4" t="s">
        <v>513</v>
      </c>
      <c r="N10" s="4" t="s">
        <v>492</v>
      </c>
      <c r="S10" s="4" t="s">
        <v>499</v>
      </c>
      <c r="T10" s="4" t="s">
        <v>492</v>
      </c>
      <c r="U10" s="4" t="str">
        <f t="shared" si="0"/>
        <v>DébilModerado</v>
      </c>
      <c r="V10" s="4" t="s">
        <v>499</v>
      </c>
    </row>
    <row r="11" spans="1:23" ht="21" x14ac:dyDescent="0.35">
      <c r="A11" s="6"/>
      <c r="B11" s="6"/>
      <c r="C11" s="6"/>
      <c r="D11" s="6"/>
      <c r="E11" s="6"/>
      <c r="K11" s="5" t="s">
        <v>501</v>
      </c>
      <c r="L11" s="4">
        <v>4</v>
      </c>
      <c r="M11" s="4" t="s">
        <v>514</v>
      </c>
      <c r="N11" s="4" t="s">
        <v>498</v>
      </c>
      <c r="S11" s="4" t="s">
        <v>499</v>
      </c>
      <c r="T11" s="4" t="s">
        <v>499</v>
      </c>
      <c r="U11" s="4" t="str">
        <f t="shared" si="0"/>
        <v>DébilDébil</v>
      </c>
      <c r="V11" s="4" t="s">
        <v>499</v>
      </c>
    </row>
    <row r="12" spans="1:23" ht="21" x14ac:dyDescent="0.35">
      <c r="A12" s="6"/>
      <c r="B12" s="6"/>
      <c r="C12" s="6"/>
      <c r="D12" s="6"/>
      <c r="E12" s="6"/>
      <c r="K12" s="5" t="s">
        <v>508</v>
      </c>
      <c r="L12" s="4">
        <v>5</v>
      </c>
      <c r="M12" s="4" t="s">
        <v>515</v>
      </c>
      <c r="N12" s="4" t="s">
        <v>505</v>
      </c>
    </row>
    <row r="13" spans="1:23" ht="21" x14ac:dyDescent="0.35">
      <c r="A13" s="6"/>
      <c r="B13" s="6"/>
      <c r="C13" s="9"/>
      <c r="D13" s="6"/>
      <c r="E13" s="6"/>
      <c r="K13" s="5" t="s">
        <v>481</v>
      </c>
      <c r="L13" s="4">
        <v>1</v>
      </c>
      <c r="M13" s="4" t="s">
        <v>516</v>
      </c>
      <c r="N13" s="4" t="s">
        <v>484</v>
      </c>
    </row>
    <row r="14" spans="1:23" ht="21" x14ac:dyDescent="0.35">
      <c r="A14" s="6"/>
      <c r="B14" s="6"/>
      <c r="C14" s="9"/>
      <c r="D14" s="6"/>
      <c r="E14" s="6"/>
      <c r="K14" s="5" t="s">
        <v>488</v>
      </c>
      <c r="L14" s="4">
        <v>2</v>
      </c>
      <c r="M14" s="4" t="s">
        <v>517</v>
      </c>
      <c r="N14" s="4" t="s">
        <v>492</v>
      </c>
    </row>
    <row r="15" spans="1:23" ht="21" x14ac:dyDescent="0.35">
      <c r="A15" s="6"/>
      <c r="B15" s="6"/>
      <c r="C15" s="9"/>
      <c r="D15" s="6"/>
      <c r="E15" s="6"/>
      <c r="K15" s="5" t="s">
        <v>492</v>
      </c>
      <c r="L15" s="4">
        <v>3</v>
      </c>
      <c r="M15" s="4" t="s">
        <v>518</v>
      </c>
      <c r="N15" s="4" t="s">
        <v>498</v>
      </c>
    </row>
    <row r="16" spans="1:23" ht="21" x14ac:dyDescent="0.35">
      <c r="A16" s="6"/>
      <c r="B16" s="6"/>
      <c r="C16" s="9"/>
      <c r="D16" s="6"/>
      <c r="E16" s="6"/>
      <c r="K16" s="5" t="s">
        <v>502</v>
      </c>
      <c r="L16" s="4">
        <v>4</v>
      </c>
      <c r="M16" s="4" t="s">
        <v>519</v>
      </c>
      <c r="N16" s="4" t="s">
        <v>505</v>
      </c>
    </row>
    <row r="17" spans="1:14" ht="21" x14ac:dyDescent="0.35">
      <c r="A17" s="6"/>
      <c r="B17" s="6"/>
      <c r="C17" s="9"/>
      <c r="D17" s="6"/>
      <c r="E17" s="6"/>
      <c r="K17" s="5" t="s">
        <v>509</v>
      </c>
      <c r="L17" s="4">
        <v>5</v>
      </c>
      <c r="M17" s="4" t="s">
        <v>520</v>
      </c>
      <c r="N17" s="4" t="s">
        <v>505</v>
      </c>
    </row>
    <row r="18" spans="1:14" ht="21" x14ac:dyDescent="0.35">
      <c r="A18" s="6"/>
      <c r="B18" s="6"/>
      <c r="C18" s="9"/>
      <c r="D18" s="6"/>
      <c r="E18" s="6"/>
      <c r="J18" s="4">
        <v>-1</v>
      </c>
      <c r="K18" s="5" t="s">
        <v>143</v>
      </c>
      <c r="M18" s="4" t="s">
        <v>521</v>
      </c>
      <c r="N18" s="4" t="s">
        <v>492</v>
      </c>
    </row>
    <row r="19" spans="1:14" ht="21" x14ac:dyDescent="0.35">
      <c r="A19" s="6"/>
      <c r="B19" s="6"/>
      <c r="C19" s="9"/>
      <c r="D19" s="6"/>
      <c r="E19" s="6"/>
      <c r="J19" s="4">
        <v>0</v>
      </c>
      <c r="K19" s="5" t="s">
        <v>143</v>
      </c>
      <c r="M19" s="4" t="s">
        <v>522</v>
      </c>
      <c r="N19" s="4" t="s">
        <v>498</v>
      </c>
    </row>
    <row r="20" spans="1:14" ht="21" x14ac:dyDescent="0.35">
      <c r="A20" s="6"/>
      <c r="B20" s="6"/>
      <c r="C20" s="9"/>
      <c r="D20" s="6"/>
      <c r="E20" s="6"/>
      <c r="J20" s="4">
        <v>1</v>
      </c>
      <c r="K20" s="5" t="s">
        <v>143</v>
      </c>
      <c r="M20" s="4" t="s">
        <v>523</v>
      </c>
      <c r="N20" s="4" t="s">
        <v>498</v>
      </c>
    </row>
    <row r="21" spans="1:14" x14ac:dyDescent="0.25">
      <c r="J21" s="4">
        <v>2</v>
      </c>
      <c r="K21" s="5" t="s">
        <v>178</v>
      </c>
      <c r="M21" s="4" t="s">
        <v>524</v>
      </c>
      <c r="N21" s="4" t="s">
        <v>505</v>
      </c>
    </row>
    <row r="22" spans="1:14" x14ac:dyDescent="0.25">
      <c r="J22" s="4">
        <v>3</v>
      </c>
      <c r="K22" s="5" t="s">
        <v>163</v>
      </c>
      <c r="M22" s="4" t="s">
        <v>525</v>
      </c>
      <c r="N22" s="4" t="s">
        <v>505</v>
      </c>
    </row>
    <row r="23" spans="1:14" x14ac:dyDescent="0.25">
      <c r="J23" s="4">
        <v>4</v>
      </c>
      <c r="K23" s="5" t="s">
        <v>501</v>
      </c>
      <c r="M23" s="4" t="s">
        <v>526</v>
      </c>
      <c r="N23" s="4" t="s">
        <v>498</v>
      </c>
    </row>
    <row r="24" spans="1:14" x14ac:dyDescent="0.25">
      <c r="J24" s="4">
        <v>5</v>
      </c>
      <c r="K24" s="5" t="s">
        <v>508</v>
      </c>
      <c r="M24" s="4" t="s">
        <v>527</v>
      </c>
      <c r="N24" s="4" t="s">
        <v>498</v>
      </c>
    </row>
    <row r="25" spans="1:14" x14ac:dyDescent="0.25">
      <c r="B25" s="3" t="s">
        <v>528</v>
      </c>
      <c r="C25" s="3" t="s">
        <v>529</v>
      </c>
      <c r="E25" s="3" t="s">
        <v>69</v>
      </c>
      <c r="G25" s="3" t="s">
        <v>530</v>
      </c>
      <c r="M25" s="4" t="s">
        <v>531</v>
      </c>
      <c r="N25" s="4" t="s">
        <v>505</v>
      </c>
    </row>
    <row r="26" spans="1:14" x14ac:dyDescent="0.25">
      <c r="B26" s="4" t="s">
        <v>141</v>
      </c>
      <c r="C26" s="4" t="s">
        <v>146</v>
      </c>
      <c r="D26" s="4" t="s">
        <v>145</v>
      </c>
      <c r="E26" s="4" t="s">
        <v>147</v>
      </c>
      <c r="G26" s="4" t="s">
        <v>144</v>
      </c>
      <c r="J26" s="4">
        <v>-1</v>
      </c>
      <c r="K26" s="5" t="s">
        <v>481</v>
      </c>
      <c r="M26" s="4" t="s">
        <v>532</v>
      </c>
      <c r="N26" s="4" t="s">
        <v>505</v>
      </c>
    </row>
    <row r="27" spans="1:14" x14ac:dyDescent="0.25">
      <c r="B27" s="4" t="s">
        <v>142</v>
      </c>
      <c r="C27" s="4" t="s">
        <v>533</v>
      </c>
      <c r="D27" s="4" t="s">
        <v>168</v>
      </c>
      <c r="E27" s="4" t="s">
        <v>534</v>
      </c>
      <c r="G27" s="4" t="s">
        <v>167</v>
      </c>
      <c r="J27" s="4">
        <v>0</v>
      </c>
      <c r="K27" s="5" t="s">
        <v>481</v>
      </c>
      <c r="M27" s="4" t="s">
        <v>535</v>
      </c>
      <c r="N27" s="4" t="s">
        <v>505</v>
      </c>
    </row>
    <row r="28" spans="1:14" x14ac:dyDescent="0.25">
      <c r="C28" s="4" t="s">
        <v>536</v>
      </c>
      <c r="D28" s="4" t="s">
        <v>537</v>
      </c>
      <c r="E28" s="4" t="s">
        <v>538</v>
      </c>
      <c r="J28" s="4">
        <v>1</v>
      </c>
      <c r="K28" s="5" t="s">
        <v>481</v>
      </c>
    </row>
    <row r="29" spans="1:14" x14ac:dyDescent="0.25">
      <c r="G29" s="4" t="s">
        <v>144</v>
      </c>
      <c r="J29" s="4">
        <v>2</v>
      </c>
      <c r="K29" s="5" t="s">
        <v>488</v>
      </c>
    </row>
    <row r="30" spans="1:14" x14ac:dyDescent="0.25">
      <c r="G30" s="4" t="s">
        <v>539</v>
      </c>
      <c r="J30" s="4">
        <v>3</v>
      </c>
      <c r="K30" s="5" t="s">
        <v>492</v>
      </c>
    </row>
    <row r="31" spans="1:14" x14ac:dyDescent="0.25">
      <c r="J31" s="4">
        <v>4</v>
      </c>
      <c r="K31" s="5" t="s">
        <v>502</v>
      </c>
    </row>
    <row r="32" spans="1:14" x14ac:dyDescent="0.25">
      <c r="J32" s="4">
        <v>5</v>
      </c>
      <c r="K32" s="5" t="s">
        <v>509</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CF8AA-F621-40C4-BB13-3BE60F274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purl.org/dc/terms/"/>
    <ds:schemaRef ds:uri="d6eaa91c-3afb-4015-aba1-5ff992c1a5ca"/>
    <ds:schemaRef ds:uri="4d1d2e24-7be0-47eb-a1db-99cc6d75caff"/>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9A20AF5-BAFC-4742-B6AB-BD90A1F25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Riesgo Corrupción</vt:lpstr>
      <vt:lpstr>Descripción del Control </vt:lpstr>
      <vt:lpstr>Listados</vt:lpstr>
      <vt:lpstr>'Matriz Riesgos Corrupción'!Área_de_impresión</vt:lpstr>
      <vt:lpstr>'Matriz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dc:creator>
  <cp:keywords/>
  <dc:description/>
  <cp:lastModifiedBy>Angela Patricia Cabeza Morales</cp:lastModifiedBy>
  <cp:revision/>
  <dcterms:created xsi:type="dcterms:W3CDTF">2020-08-31T01:37:35Z</dcterms:created>
  <dcterms:modified xsi:type="dcterms:W3CDTF">2025-01-28T22:43:32Z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