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5/Riesgos/4. Matriz consolidada 2025/MR Corupción final 2025/"/>
    </mc:Choice>
  </mc:AlternateContent>
  <xr:revisionPtr revIDLastSave="1295" documentId="8_{FD997014-A3B0-4E75-A462-32BA215DCFBF}" xr6:coauthVersionLast="47" xr6:coauthVersionMax="47" xr10:uidLastSave="{444F2657-AFFF-4883-A557-F03F8FD50F1F}"/>
  <bookViews>
    <workbookView xWindow="-120" yWindow="-120" windowWidth="20730" windowHeight="11160" xr2:uid="{00000000-000D-0000-FFFF-FFFF00000000}"/>
  </bookViews>
  <sheets>
    <sheet name="Matriz Riesgos Corrupción" sheetId="1" r:id="rId1"/>
    <sheet name="Hoja1" sheetId="5" state="hidden" r:id="rId2"/>
    <sheet name="Riesgo Corrupción" sheetId="2" r:id="rId3"/>
    <sheet name="Descripción del Control " sheetId="4" r:id="rId4"/>
    <sheet name="Listados" sheetId="3"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1_SE">#REF!</definedName>
    <definedName name="_xlnm._FilterDatabase" localSheetId="0" hidden="1">'Matriz Riesgos Corrupción'!$A$36:$CC$135</definedName>
    <definedName name="A">#REF!</definedName>
    <definedName name="AA">#REF!</definedName>
    <definedName name="aaaa">#REF!</definedName>
    <definedName name="accion">#REF!</definedName>
    <definedName name="AGENTE">#REF!</definedName>
    <definedName name="_xlnm.Print_Area" localSheetId="0">'Matriz Riesgos Corrupción'!$A$34:$BO$43</definedName>
    <definedName name="AREA_IMPACTO">#REF!</definedName>
    <definedName name="areaimpacto">'[1]SM-FO-27'!$BQ$476:$BQ$482</definedName>
    <definedName name="B">#REF!</definedName>
    <definedName name="CALIFICACION">#REF!</definedName>
    <definedName name="CAUSAS">[2]CAUSAS!$C$6:$O$11</definedName>
    <definedName name="cl">'[1]SM-FO-27'!#REF!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ODIGO">#REF!</definedName>
    <definedName name="CODIGO_RIESGO">#REF!</definedName>
    <definedName name="CODIGO1">#REF!</definedName>
    <definedName name="Con">#REF!</definedName>
    <definedName name="CONFLICTOS_SOCIALES">#REF!</definedName>
    <definedName name="CONTROL">'[2]NO BORRAR'!$C$41:$C$53</definedName>
    <definedName name="Control_Existente">[3]Hoja4!$H$3:$H$4</definedName>
    <definedName name="CONTROLES">#REF!</definedName>
    <definedName name="DIRECCION_ACTIVIDADES_MARITIMAS">#REF!</definedName>
    <definedName name="ESTABILIDAD_POLITICA">#REF!</definedName>
    <definedName name="EVENTOS_NATURALES">#REF!</definedName>
    <definedName name="FRECUENCIA">#REF!</definedName>
    <definedName name="FUENTE">#REF!</definedName>
    <definedName name="FUENTES_RIESGO">#REF!</definedName>
    <definedName name="fuentesriesgo">'[1]SM-FO-27'!$BP$476:$BP$480</definedName>
    <definedName name="g">#REF!</definedName>
    <definedName name="GRAVEDAD">#REF!</definedName>
    <definedName name="Impacto">[3]Hoja4!$F$3:$F$7</definedName>
    <definedName name="INSTALACIONES">#REF!</definedName>
    <definedName name="LET">#REF!</definedName>
    <definedName name="MACROPROCESO">#REF!</definedName>
    <definedName name="nivelorgriesgo">'[1]SM-FO-27'!$BR$481:$BR$483</definedName>
    <definedName name="NN">#REF!</definedName>
    <definedName name="NOMBRE_RIESGO">#REF!</definedName>
    <definedName name="NUM">#REF!</definedName>
    <definedName name="OBJETIVOS">#REF!</definedName>
    <definedName name="PERSONAS">#REF!</definedName>
    <definedName name="PESO">#REF!</definedName>
    <definedName name="POLITICA">'[2]NO BORRAR'!$C$3:$C$17</definedName>
    <definedName name="POLITICAS_GUBERNAMENTALES">#REF!</definedName>
    <definedName name="Probabilidad">[3]Hoja4!$E$3:$E$7</definedName>
    <definedName name="PROCEDIMIENTO">#REF!</definedName>
    <definedName name="PROCESO">#REF!</definedName>
    <definedName name="PUNTAJE">#REF!</definedName>
    <definedName name="PUNTAJEF">#REF!</definedName>
    <definedName name="PUNTAJEG">#REF!</definedName>
    <definedName name="q">#REF!</definedName>
    <definedName name="RELACIONADO">#REF!</definedName>
    <definedName name="RESPUESTA">'[2]NO BORRAR'!$G$1:$G$5</definedName>
    <definedName name="RIESGOS">#REF!</definedName>
    <definedName name="SE">#REF!</definedName>
    <definedName name="SI_NO">'[4]NO BORRAR'!$F$1:$F$2</definedName>
    <definedName name="SINO">#REF!</definedName>
    <definedName name="SISTEMAS">#REF!</definedName>
    <definedName name="TECNOLOGIA">#REF!</definedName>
    <definedName name="Tipificacionriesgo">'[1]SM-FO-27'!$BR$486:$BR$499</definedName>
    <definedName name="TIPO">'[5]Base de Datos'!$A$4:$A$8</definedName>
    <definedName name="Tipo_de_Riesgo">[3]Hoja4!$D$3:$D$9</definedName>
    <definedName name="TIPOACCION">'[2]NO BORRAR'!$I$1:$I$9</definedName>
    <definedName name="_xlnm.Print_Titles" localSheetId="0">'Matriz Riesgos Corrupción'!$34:$36</definedName>
    <definedName name="TOTAL_PUNTAJE_RIESGO">#REF!</definedName>
    <definedName name="TRATAMIENTO">#REF!</definedName>
    <definedName name="TRATAMIENTO_RIESGO">'[4]NO BORRAR'!$G$1:$G$5</definedName>
    <definedName name="trIANGULO">#REF!</definedName>
    <definedName name="X">#REF!</definedName>
    <definedName name="Y">#REF!</definedName>
    <definedName name="Z">#REF!</definedName>
    <definedName name="Z_795C8354_6623_430F_B16F_866AD45BC174_.wvu.FilterData" localSheetId="0" hidden="1">'Matriz Riesgos Corrupción'!$B$36:$BO$36</definedName>
    <definedName name="Z_795C8354_6623_430F_B16F_866AD45BC174_.wvu.PrintArea" localSheetId="0" hidden="1">'Matriz Riesgos Corrupción'!$A$34:$BO$43</definedName>
    <definedName name="Z_795C8354_6623_430F_B16F_866AD45BC174_.wvu.PrintTitles" localSheetId="0" hidden="1">'Matriz Riesgos Corrupción'!$34:$36</definedName>
    <definedName name="Z_82BC0C9B_70E2_44EC_8408_64CC9B36E280_.wvu.FilterData" localSheetId="0" hidden="1">'Matriz Riesgos Corrupción'!$B$36:$BO$36</definedName>
    <definedName name="Z_82BC0C9B_70E2_44EC_8408_64CC9B36E280_.wvu.PrintArea" localSheetId="0" hidden="1">'Matriz Riesgos Corrupción'!$A$34:$BO$43</definedName>
    <definedName name="Z_82BC0C9B_70E2_44EC_8408_64CC9B36E280_.wvu.PrintTitles" localSheetId="0" hidden="1">'Matriz Riesgos Corrupción'!$34:$36</definedName>
    <definedName name="Z_F8FDF2EC_A9AD_41AC_8138_AA3657B53E6D_.wvu.FilterData" localSheetId="0" hidden="1">'Matriz Riesgos Corrupción'!$B$36:$BO$36</definedName>
    <definedName name="Z_F8FDF2EC_A9AD_41AC_8138_AA3657B53E6D_.wvu.PrintArea" localSheetId="0" hidden="1">'Matriz Riesgos Corrupción'!$A$34:$BO$43</definedName>
    <definedName name="Z_F8FDF2EC_A9AD_41AC_8138_AA3657B53E6D_.wvu.PrintTitles" localSheetId="0" hidden="1">'Matriz Riesgos Corrupción'!$34:$36</definedName>
    <definedName name="zon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0" i="1" l="1"/>
  <c r="BO208" i="1" l="1"/>
  <c r="BN208" i="1"/>
  <c r="BM208" i="1"/>
  <c r="BL208" i="1"/>
  <c r="BJ208" i="1"/>
  <c r="BI208" i="1"/>
  <c r="BH208" i="1"/>
  <c r="BG208" i="1"/>
  <c r="BF208" i="1"/>
  <c r="BE208" i="1"/>
  <c r="BA208" i="1"/>
  <c r="AY208" i="1"/>
  <c r="AW208" i="1"/>
  <c r="AU208" i="1"/>
  <c r="AS208" i="1"/>
  <c r="AQ208" i="1"/>
  <c r="AO208" i="1"/>
  <c r="AK208" i="1"/>
  <c r="AJ208" i="1"/>
  <c r="AH208" i="1"/>
  <c r="AH209" i="1"/>
  <c r="AH210" i="1"/>
  <c r="AH211" i="1"/>
  <c r="AH212" i="1"/>
  <c r="AH213" i="1"/>
  <c r="AE208" i="1"/>
  <c r="AL178" i="1"/>
  <c r="AL181" i="1"/>
  <c r="AL208" i="1"/>
  <c r="D208" i="1"/>
  <c r="BB208" i="1" l="1"/>
  <c r="BC208" i="1" s="1"/>
  <c r="BL202" i="1" l="1"/>
  <c r="BE202" i="1"/>
  <c r="BA202" i="1"/>
  <c r="AY202" i="1"/>
  <c r="AW202" i="1"/>
  <c r="AU202" i="1"/>
  <c r="AS202" i="1"/>
  <c r="AQ202" i="1"/>
  <c r="AO202" i="1"/>
  <c r="AL202" i="1"/>
  <c r="AK202" i="1"/>
  <c r="AH203" i="1"/>
  <c r="AH204" i="1"/>
  <c r="AH205" i="1"/>
  <c r="AH206" i="1"/>
  <c r="AH207" i="1"/>
  <c r="AE202" i="1"/>
  <c r="AH202" i="1" s="1"/>
  <c r="AJ202" i="1" s="1"/>
  <c r="D202" i="1"/>
  <c r="BL196" i="1"/>
  <c r="BE196" i="1"/>
  <c r="BA196" i="1"/>
  <c r="AY196" i="1"/>
  <c r="AW196" i="1"/>
  <c r="AU196" i="1"/>
  <c r="AS196" i="1"/>
  <c r="AQ196" i="1"/>
  <c r="AO196" i="1"/>
  <c r="AL196" i="1"/>
  <c r="AK196" i="1"/>
  <c r="AH197" i="1"/>
  <c r="AH198" i="1"/>
  <c r="AH199" i="1"/>
  <c r="AH200" i="1"/>
  <c r="AH201" i="1"/>
  <c r="AE196" i="1"/>
  <c r="AH196" i="1" s="1"/>
  <c r="D196" i="1"/>
  <c r="BL190" i="1"/>
  <c r="BE190" i="1"/>
  <c r="BA190" i="1"/>
  <c r="AY190" i="1"/>
  <c r="AW190" i="1"/>
  <c r="AU190" i="1"/>
  <c r="AS190" i="1"/>
  <c r="AQ190" i="1"/>
  <c r="AO190" i="1"/>
  <c r="AL190" i="1"/>
  <c r="AK190" i="1"/>
  <c r="AH191" i="1"/>
  <c r="AH192" i="1"/>
  <c r="AH193" i="1"/>
  <c r="AH194" i="1"/>
  <c r="AH195" i="1"/>
  <c r="AE190" i="1"/>
  <c r="AH190" i="1" s="1"/>
  <c r="D190" i="1"/>
  <c r="BM202" i="1" l="1"/>
  <c r="BN202" i="1" s="1"/>
  <c r="BO202" i="1" s="1"/>
  <c r="BB202" i="1"/>
  <c r="BC202" i="1" s="1"/>
  <c r="BF202" i="1" s="1"/>
  <c r="BG202" i="1" s="1"/>
  <c r="BH202" i="1" s="1"/>
  <c r="BI202" i="1" s="1"/>
  <c r="BJ202" i="1" s="1"/>
  <c r="AJ196" i="1"/>
  <c r="BM196" i="1"/>
  <c r="BN196" i="1" s="1"/>
  <c r="BO196" i="1" s="1"/>
  <c r="BM190" i="1"/>
  <c r="BN190" i="1" s="1"/>
  <c r="BO190" i="1" s="1"/>
  <c r="AJ190" i="1"/>
  <c r="BB196" i="1"/>
  <c r="BC196" i="1" s="1"/>
  <c r="BF196" i="1" s="1"/>
  <c r="BG196" i="1" s="1"/>
  <c r="BH196" i="1" s="1"/>
  <c r="BI196" i="1" s="1"/>
  <c r="BJ196" i="1" s="1"/>
  <c r="BB190" i="1"/>
  <c r="BC190" i="1" s="1"/>
  <c r="BF190" i="1" s="1"/>
  <c r="BG190" i="1" s="1"/>
  <c r="BH190" i="1" s="1"/>
  <c r="BI190" i="1" s="1"/>
  <c r="BJ190" i="1" s="1"/>
  <c r="BL184" i="1" l="1"/>
  <c r="BE184" i="1"/>
  <c r="BA184" i="1"/>
  <c r="AY184" i="1"/>
  <c r="AW184" i="1"/>
  <c r="AU184" i="1"/>
  <c r="AS184" i="1"/>
  <c r="AQ184" i="1"/>
  <c r="AO184" i="1"/>
  <c r="AL184" i="1"/>
  <c r="AK184" i="1"/>
  <c r="AH185" i="1"/>
  <c r="AH186" i="1"/>
  <c r="AH187" i="1"/>
  <c r="AH188" i="1"/>
  <c r="AH189" i="1"/>
  <c r="AE184" i="1"/>
  <c r="AH184" i="1" s="1"/>
  <c r="D184" i="1"/>
  <c r="D178" i="1"/>
  <c r="BL178" i="1"/>
  <c r="BE181" i="1"/>
  <c r="BE178" i="1"/>
  <c r="AO181" i="1"/>
  <c r="AO178" i="1"/>
  <c r="AY181" i="1"/>
  <c r="AY182" i="1"/>
  <c r="AY178" i="1"/>
  <c r="BA181" i="1"/>
  <c r="BA178" i="1"/>
  <c r="AW181" i="1"/>
  <c r="AW178" i="1"/>
  <c r="AU181" i="1"/>
  <c r="AU178" i="1"/>
  <c r="AS181" i="1"/>
  <c r="AS178" i="1"/>
  <c r="AQ181" i="1"/>
  <c r="AQ178" i="1"/>
  <c r="AK181" i="1"/>
  <c r="AK178" i="1"/>
  <c r="AH179" i="1"/>
  <c r="AH180" i="1"/>
  <c r="AH181" i="1"/>
  <c r="AH182" i="1"/>
  <c r="AH183" i="1"/>
  <c r="AE178" i="1"/>
  <c r="AH178" i="1" s="1"/>
  <c r="BE40" i="1"/>
  <c r="AL37" i="1"/>
  <c r="AK40" i="1"/>
  <c r="D67" i="1"/>
  <c r="AJ184" i="1" l="1"/>
  <c r="BM184" i="1"/>
  <c r="BN184" i="1" s="1"/>
  <c r="BO184" i="1" s="1"/>
  <c r="BB181" i="1"/>
  <c r="BC181" i="1" s="1"/>
  <c r="BF181" i="1" s="1"/>
  <c r="BG181" i="1" s="1"/>
  <c r="BB184" i="1"/>
  <c r="BC184" i="1" s="1"/>
  <c r="BF184" i="1" s="1"/>
  <c r="BG184" i="1" s="1"/>
  <c r="BH184" i="1" s="1"/>
  <c r="BI184" i="1" s="1"/>
  <c r="BJ184" i="1" s="1"/>
  <c r="BM178" i="1"/>
  <c r="BN178" i="1" s="1"/>
  <c r="BO178" i="1" s="1"/>
  <c r="AJ178" i="1"/>
  <c r="BB178" i="1"/>
  <c r="BC178" i="1" s="1"/>
  <c r="BF178" i="1" s="1"/>
  <c r="BG178" i="1" s="1"/>
  <c r="BH178" i="1" s="1"/>
  <c r="BI178" i="1" s="1"/>
  <c r="BJ178" i="1" s="1"/>
  <c r="AK92" i="1"/>
  <c r="AK91" i="1"/>
  <c r="AK93" i="1"/>
  <c r="D85" i="1"/>
  <c r="AG172" i="1"/>
  <c r="AG166" i="1"/>
  <c r="AG160" i="1"/>
  <c r="AG154" i="1"/>
  <c r="AG148" i="1"/>
  <c r="AG142" i="1"/>
  <c r="AG136" i="1"/>
  <c r="AG130" i="1"/>
  <c r="AY172" i="1"/>
  <c r="AW172" i="1"/>
  <c r="AU172" i="1"/>
  <c r="AS172" i="1"/>
  <c r="AQ172" i="1"/>
  <c r="AO172" i="1"/>
  <c r="BE172" i="1"/>
  <c r="BA172" i="1"/>
  <c r="AH177" i="1"/>
  <c r="AH176" i="1"/>
  <c r="AH175" i="1"/>
  <c r="AH174" i="1"/>
  <c r="AH173" i="1"/>
  <c r="AE172" i="1"/>
  <c r="AH172" i="1" s="1"/>
  <c r="AJ172" i="1" s="1"/>
  <c r="D172" i="1"/>
  <c r="BA170" i="1"/>
  <c r="BA168" i="1"/>
  <c r="BA166" i="1"/>
  <c r="AY170" i="1"/>
  <c r="AY168" i="1"/>
  <c r="AY166" i="1"/>
  <c r="AW170" i="1"/>
  <c r="AW168" i="1"/>
  <c r="AW166" i="1"/>
  <c r="AU170" i="1"/>
  <c r="AU168" i="1"/>
  <c r="AU166" i="1"/>
  <c r="AS170" i="1"/>
  <c r="AS168" i="1"/>
  <c r="AS166" i="1"/>
  <c r="AQ170" i="1"/>
  <c r="AQ168" i="1"/>
  <c r="AQ166" i="1"/>
  <c r="AO170" i="1"/>
  <c r="AO168" i="1"/>
  <c r="AO166" i="1"/>
  <c r="BE170" i="1"/>
  <c r="BE168" i="1"/>
  <c r="BE166" i="1"/>
  <c r="AK170" i="1"/>
  <c r="AK168" i="1"/>
  <c r="AK166" i="1"/>
  <c r="AH171" i="1"/>
  <c r="AH170" i="1"/>
  <c r="AH169" i="1"/>
  <c r="AH168" i="1"/>
  <c r="AH167" i="1"/>
  <c r="AE166" i="1"/>
  <c r="AH166" i="1" s="1"/>
  <c r="AJ166" i="1" s="1"/>
  <c r="D166" i="1"/>
  <c r="BB172" i="1" l="1"/>
  <c r="BC172" i="1" s="1"/>
  <c r="BF172" i="1" s="1"/>
  <c r="BG172" i="1" s="1"/>
  <c r="BH172" i="1" s="1"/>
  <c r="BI172" i="1" s="1"/>
  <c r="BJ172" i="1" s="1"/>
  <c r="BK172" i="1" s="1"/>
  <c r="BL172" i="1" s="1"/>
  <c r="BM172" i="1"/>
  <c r="BM166" i="1"/>
  <c r="BB168" i="1"/>
  <c r="BC168" i="1" s="1"/>
  <c r="BF168" i="1" s="1"/>
  <c r="BG168" i="1" s="1"/>
  <c r="BB170" i="1"/>
  <c r="BC170" i="1" s="1"/>
  <c r="BF170" i="1" s="1"/>
  <c r="BG170" i="1" s="1"/>
  <c r="BB166" i="1"/>
  <c r="BC166" i="1" s="1"/>
  <c r="BF166" i="1" s="1"/>
  <c r="BG166" i="1" s="1"/>
  <c r="BN172" i="1" l="1"/>
  <c r="BO172" i="1" s="1"/>
  <c r="BH166" i="1"/>
  <c r="BI166" i="1" s="1"/>
  <c r="BJ166" i="1" s="1"/>
  <c r="BK166" i="1" s="1"/>
  <c r="BL166" i="1" s="1"/>
  <c r="BN166" i="1" s="1"/>
  <c r="BO166" i="1" s="1"/>
  <c r="BE160" i="1" l="1"/>
  <c r="BA160" i="1"/>
  <c r="AY160" i="1"/>
  <c r="AW160" i="1"/>
  <c r="AU160" i="1"/>
  <c r="BB160" i="1" s="1"/>
  <c r="AS160" i="1"/>
  <c r="AQ160" i="1"/>
  <c r="AO160" i="1"/>
  <c r="AH165" i="1"/>
  <c r="AH164" i="1"/>
  <c r="AH163" i="1"/>
  <c r="AH162" i="1"/>
  <c r="AH161" i="1"/>
  <c r="AE160" i="1"/>
  <c r="AH160" i="1" s="1"/>
  <c r="AJ160" i="1" s="1"/>
  <c r="D160" i="1"/>
  <c r="BE154" i="1"/>
  <c r="BA154" i="1"/>
  <c r="AY154" i="1"/>
  <c r="AW154" i="1"/>
  <c r="AU154" i="1"/>
  <c r="AS154" i="1"/>
  <c r="AQ154" i="1"/>
  <c r="AO154" i="1"/>
  <c r="AK154" i="1"/>
  <c r="AE154" i="1"/>
  <c r="AH154" i="1" s="1"/>
  <c r="AJ154" i="1" s="1"/>
  <c r="AH155" i="1"/>
  <c r="AH156" i="1"/>
  <c r="AH157" i="1"/>
  <c r="AH158" i="1"/>
  <c r="AH159" i="1"/>
  <c r="D154" i="1"/>
  <c r="AY148" i="1"/>
  <c r="AW148" i="1"/>
  <c r="AU148" i="1"/>
  <c r="AQ148" i="1"/>
  <c r="AO148" i="1"/>
  <c r="BE148" i="1"/>
  <c r="BA148" i="1"/>
  <c r="AS148" i="1"/>
  <c r="AK148" i="1"/>
  <c r="AE148" i="1"/>
  <c r="AH148" i="1" s="1"/>
  <c r="AJ148" i="1" s="1"/>
  <c r="AH149" i="1"/>
  <c r="AH150" i="1"/>
  <c r="AH151" i="1"/>
  <c r="AH152" i="1"/>
  <c r="AH153" i="1"/>
  <c r="D148" i="1"/>
  <c r="BA142" i="1"/>
  <c r="AY142" i="1"/>
  <c r="AW142" i="1"/>
  <c r="AU142" i="1"/>
  <c r="AS142" i="1"/>
  <c r="BE142" i="1"/>
  <c r="AQ142" i="1"/>
  <c r="AO142" i="1"/>
  <c r="AK142" i="1"/>
  <c r="AE142" i="1"/>
  <c r="AH142" i="1" s="1"/>
  <c r="AJ142" i="1" s="1"/>
  <c r="AH143" i="1"/>
  <c r="AH144" i="1"/>
  <c r="AH145" i="1"/>
  <c r="AH146" i="1"/>
  <c r="AH147" i="1"/>
  <c r="D142" i="1"/>
  <c r="BM148" i="1" l="1"/>
  <c r="BM142" i="1"/>
  <c r="BB142" i="1"/>
  <c r="BC142" i="1" s="1"/>
  <c r="BF142" i="1" s="1"/>
  <c r="BG142" i="1" s="1"/>
  <c r="BH142" i="1" s="1"/>
  <c r="BI142" i="1" s="1"/>
  <c r="BJ142" i="1" s="1"/>
  <c r="BK142" i="1" s="1"/>
  <c r="BL142" i="1" s="1"/>
  <c r="BN142" i="1" s="1"/>
  <c r="BO142" i="1" s="1"/>
  <c r="BM154" i="1"/>
  <c r="BB154" i="1"/>
  <c r="BC154" i="1" s="1"/>
  <c r="BF154" i="1" s="1"/>
  <c r="BG154" i="1" s="1"/>
  <c r="BH154" i="1" s="1"/>
  <c r="BI154" i="1" s="1"/>
  <c r="BJ154" i="1" s="1"/>
  <c r="BK154" i="1" s="1"/>
  <c r="BL154" i="1" s="1"/>
  <c r="BM160" i="1"/>
  <c r="BC160" i="1"/>
  <c r="BF160" i="1" s="1"/>
  <c r="BG160" i="1" s="1"/>
  <c r="BB148" i="1"/>
  <c r="BC148" i="1" s="1"/>
  <c r="BF148" i="1" s="1"/>
  <c r="BG148" i="1" s="1"/>
  <c r="BH148" i="1" s="1"/>
  <c r="BI148" i="1" s="1"/>
  <c r="BJ148" i="1" s="1"/>
  <c r="BK148" i="1" s="1"/>
  <c r="BL148" i="1" s="1"/>
  <c r="BN148" i="1" s="1"/>
  <c r="BO148" i="1" s="1"/>
  <c r="BH160" i="1" l="1"/>
  <c r="BI160" i="1" s="1"/>
  <c r="BJ160" i="1" s="1"/>
  <c r="BK160" i="1" s="1"/>
  <c r="BL160" i="1" s="1"/>
  <c r="BN160" i="1" s="1"/>
  <c r="BO160" i="1" s="1"/>
  <c r="BN154" i="1"/>
  <c r="BO154" i="1" s="1"/>
  <c r="BA136" i="1"/>
  <c r="AY136" i="1"/>
  <c r="AW136" i="1"/>
  <c r="AU136" i="1"/>
  <c r="AS136" i="1"/>
  <c r="BE136" i="1"/>
  <c r="AQ136" i="1"/>
  <c r="AO136" i="1"/>
  <c r="AK133" i="1"/>
  <c r="AK132" i="1"/>
  <c r="AK131" i="1"/>
  <c r="AK130" i="1"/>
  <c r="AK136" i="1"/>
  <c r="AE136" i="1"/>
  <c r="AH136" i="1" s="1"/>
  <c r="AJ136" i="1" s="1"/>
  <c r="AH137" i="1"/>
  <c r="AH138" i="1"/>
  <c r="AH139" i="1"/>
  <c r="AH140" i="1"/>
  <c r="AH141" i="1"/>
  <c r="D136" i="1"/>
  <c r="BM136" i="1" l="1"/>
  <c r="BB136" i="1"/>
  <c r="BC136" i="1" s="1"/>
  <c r="BF136" i="1" s="1"/>
  <c r="BG136" i="1" s="1"/>
  <c r="BH136" i="1" s="1"/>
  <c r="BI136" i="1" s="1"/>
  <c r="BJ136" i="1" s="1"/>
  <c r="BK136" i="1" s="1"/>
  <c r="BL136" i="1" s="1"/>
  <c r="BN136" i="1" s="1"/>
  <c r="BO136" i="1" s="1"/>
  <c r="D130" i="1" l="1"/>
  <c r="BE133" i="1"/>
  <c r="BE132" i="1"/>
  <c r="BA133" i="1"/>
  <c r="BA132" i="1"/>
  <c r="BA131" i="1"/>
  <c r="BA130" i="1"/>
  <c r="AY133" i="1"/>
  <c r="AY132" i="1"/>
  <c r="AY131" i="1"/>
  <c r="AY130" i="1"/>
  <c r="AW133" i="1"/>
  <c r="AW132" i="1"/>
  <c r="AW131" i="1"/>
  <c r="AW130" i="1"/>
  <c r="AU133" i="1"/>
  <c r="AU132" i="1"/>
  <c r="AU130" i="1"/>
  <c r="AU131" i="1"/>
  <c r="AS133" i="1"/>
  <c r="AS132" i="1"/>
  <c r="AS131" i="1"/>
  <c r="AS130" i="1"/>
  <c r="AQ133" i="1"/>
  <c r="AQ132" i="1"/>
  <c r="AQ131" i="1"/>
  <c r="AQ130" i="1"/>
  <c r="AO133" i="1"/>
  <c r="AO132" i="1"/>
  <c r="AO131" i="1"/>
  <c r="AO130" i="1"/>
  <c r="BE131" i="1"/>
  <c r="BE130" i="1"/>
  <c r="AH131" i="1"/>
  <c r="AH132" i="1"/>
  <c r="AH133" i="1"/>
  <c r="AH134" i="1"/>
  <c r="AH135" i="1"/>
  <c r="AE130" i="1"/>
  <c r="AH130" i="1" s="1"/>
  <c r="AJ130" i="1" s="1"/>
  <c r="BB133" i="1" l="1"/>
  <c r="BC133" i="1" s="1"/>
  <c r="BF133" i="1" s="1"/>
  <c r="BG133" i="1" s="1"/>
  <c r="BB132" i="1"/>
  <c r="BB131" i="1"/>
  <c r="BC131" i="1" s="1"/>
  <c r="BF131" i="1" s="1"/>
  <c r="BG131" i="1" s="1"/>
  <c r="BB130" i="1"/>
  <c r="BC130" i="1" s="1"/>
  <c r="BF130" i="1" s="1"/>
  <c r="BG130" i="1" s="1"/>
  <c r="BM130" i="1"/>
  <c r="BC132" i="1" l="1"/>
  <c r="BF132" i="1" s="1"/>
  <c r="BG132" i="1" s="1"/>
  <c r="BH130" i="1" s="1"/>
  <c r="AK50" i="1"/>
  <c r="AK49" i="1"/>
  <c r="D49" i="1"/>
  <c r="AL119" i="1"/>
  <c r="AK119" i="1"/>
  <c r="AK115" i="1"/>
  <c r="D115" i="1"/>
  <c r="AK109" i="1" l="1"/>
  <c r="D97" i="1" l="1"/>
  <c r="D43" i="1"/>
  <c r="AK61" i="1"/>
  <c r="BA122" i="1"/>
  <c r="AY122" i="1"/>
  <c r="AW122" i="1"/>
  <c r="AU122" i="1"/>
  <c r="AS122" i="1"/>
  <c r="AQ122" i="1"/>
  <c r="AO122" i="1"/>
  <c r="BA121" i="1"/>
  <c r="AY121" i="1"/>
  <c r="AW121" i="1"/>
  <c r="AU121" i="1"/>
  <c r="AS121" i="1"/>
  <c r="AQ121" i="1"/>
  <c r="AO121" i="1"/>
  <c r="AS120" i="1"/>
  <c r="AQ120" i="1"/>
  <c r="AO120" i="1"/>
  <c r="BE119" i="1"/>
  <c r="BA119" i="1"/>
  <c r="AY119" i="1"/>
  <c r="AW119" i="1"/>
  <c r="AU119" i="1"/>
  <c r="AS119" i="1"/>
  <c r="AQ119" i="1"/>
  <c r="AO119" i="1"/>
  <c r="AO123" i="1"/>
  <c r="AQ123" i="1"/>
  <c r="AS123" i="1"/>
  <c r="AU123" i="1"/>
  <c r="AW123" i="1"/>
  <c r="AY123" i="1"/>
  <c r="BA123" i="1"/>
  <c r="BA118" i="1"/>
  <c r="AY118" i="1"/>
  <c r="AW118" i="1"/>
  <c r="AU118" i="1"/>
  <c r="AS118" i="1"/>
  <c r="AQ118" i="1"/>
  <c r="AO118" i="1"/>
  <c r="BA117" i="1"/>
  <c r="AY117" i="1"/>
  <c r="AW117" i="1"/>
  <c r="AU117" i="1"/>
  <c r="AS117" i="1"/>
  <c r="AQ117" i="1"/>
  <c r="AO117" i="1"/>
  <c r="BA116" i="1"/>
  <c r="AY116" i="1"/>
  <c r="AW116" i="1"/>
  <c r="AU116" i="1"/>
  <c r="AS116" i="1"/>
  <c r="AQ116" i="1"/>
  <c r="AO116" i="1"/>
  <c r="BE115" i="1"/>
  <c r="BA115" i="1"/>
  <c r="AY115" i="1"/>
  <c r="AW115" i="1"/>
  <c r="AU115" i="1"/>
  <c r="AS115" i="1"/>
  <c r="AQ115" i="1"/>
  <c r="AO115" i="1"/>
  <c r="AK85" i="1"/>
  <c r="AK43" i="1"/>
  <c r="AW124" i="1"/>
  <c r="AW109" i="1"/>
  <c r="AW103" i="1"/>
  <c r="AW98" i="1"/>
  <c r="AW97" i="1"/>
  <c r="AW94" i="1"/>
  <c r="AW93" i="1"/>
  <c r="AW92" i="1"/>
  <c r="AW91" i="1"/>
  <c r="AW85" i="1"/>
  <c r="AW79" i="1"/>
  <c r="AW74" i="1"/>
  <c r="AW73" i="1"/>
  <c r="AW67" i="1"/>
  <c r="AW61" i="1"/>
  <c r="AW55" i="1"/>
  <c r="AW50" i="1"/>
  <c r="AW49" i="1"/>
  <c r="AW43" i="1"/>
  <c r="AQ124" i="1"/>
  <c r="AO124" i="1"/>
  <c r="AQ109" i="1"/>
  <c r="AO109" i="1"/>
  <c r="AQ103" i="1"/>
  <c r="AO103" i="1"/>
  <c r="AQ98" i="1"/>
  <c r="AO98" i="1"/>
  <c r="AQ97" i="1"/>
  <c r="AO97" i="1"/>
  <c r="AQ94" i="1"/>
  <c r="AO94" i="1"/>
  <c r="AQ93" i="1"/>
  <c r="AO93" i="1"/>
  <c r="AQ92" i="1"/>
  <c r="AO92" i="1"/>
  <c r="AQ91" i="1"/>
  <c r="AO91" i="1"/>
  <c r="AQ85" i="1"/>
  <c r="AO85" i="1"/>
  <c r="AQ79" i="1"/>
  <c r="AO79" i="1"/>
  <c r="AQ74" i="1"/>
  <c r="AO74" i="1"/>
  <c r="AQ73" i="1"/>
  <c r="AO73" i="1"/>
  <c r="AQ67" i="1"/>
  <c r="AO67" i="1"/>
  <c r="AQ61" i="1"/>
  <c r="AO61" i="1"/>
  <c r="AQ55" i="1"/>
  <c r="AO55" i="1"/>
  <c r="AQ50" i="1"/>
  <c r="AO50" i="1"/>
  <c r="AQ49" i="1"/>
  <c r="AO49" i="1"/>
  <c r="AQ43" i="1"/>
  <c r="AO43" i="1"/>
  <c r="AK55" i="1"/>
  <c r="AK67" i="1"/>
  <c r="AK73" i="1"/>
  <c r="AK79" i="1"/>
  <c r="AK97" i="1"/>
  <c r="AK103" i="1"/>
  <c r="AK124" i="1"/>
  <c r="AK37" i="1"/>
  <c r="D124" i="1"/>
  <c r="D109" i="1"/>
  <c r="D103" i="1"/>
  <c r="D91" i="1"/>
  <c r="D79" i="1"/>
  <c r="D73" i="1"/>
  <c r="D61" i="1"/>
  <c r="D55" i="1"/>
  <c r="D37" i="1"/>
  <c r="AY37" i="1"/>
  <c r="BE37" i="1"/>
  <c r="AU38" i="1"/>
  <c r="AU39" i="1"/>
  <c r="AU40" i="1"/>
  <c r="AU41" i="1"/>
  <c r="AU42" i="1"/>
  <c r="AU43"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1" i="1"/>
  <c r="AU112" i="1"/>
  <c r="AU113" i="1"/>
  <c r="AU114" i="1"/>
  <c r="AU124" i="1"/>
  <c r="AU125" i="1"/>
  <c r="AU126" i="1"/>
  <c r="AU127" i="1"/>
  <c r="AU128" i="1"/>
  <c r="AU129" i="1"/>
  <c r="AO38" i="1"/>
  <c r="AQ38" i="1"/>
  <c r="AS38" i="1"/>
  <c r="AW38" i="1"/>
  <c r="AY38" i="1"/>
  <c r="BA38" i="1"/>
  <c r="AO39" i="1"/>
  <c r="AQ39" i="1"/>
  <c r="AS39" i="1"/>
  <c r="AW39" i="1"/>
  <c r="AY39" i="1"/>
  <c r="BA39" i="1"/>
  <c r="AO40" i="1"/>
  <c r="AQ40" i="1"/>
  <c r="AS40" i="1"/>
  <c r="AW40" i="1"/>
  <c r="AY40" i="1"/>
  <c r="BA40" i="1"/>
  <c r="AO41" i="1"/>
  <c r="AQ41" i="1"/>
  <c r="AS41" i="1"/>
  <c r="AW41" i="1"/>
  <c r="AY41" i="1"/>
  <c r="BA41" i="1"/>
  <c r="AO42" i="1"/>
  <c r="AQ42" i="1"/>
  <c r="AS42" i="1"/>
  <c r="AW42" i="1"/>
  <c r="AY42" i="1"/>
  <c r="BA42" i="1"/>
  <c r="AS43" i="1"/>
  <c r="AY43" i="1"/>
  <c r="BA43" i="1"/>
  <c r="AS49" i="1"/>
  <c r="AY49" i="1"/>
  <c r="BA49" i="1"/>
  <c r="AS50" i="1"/>
  <c r="AY50" i="1"/>
  <c r="BA50" i="1"/>
  <c r="AO51" i="1"/>
  <c r="AQ51" i="1"/>
  <c r="AS51" i="1"/>
  <c r="AW51" i="1"/>
  <c r="AY51" i="1"/>
  <c r="BA51" i="1"/>
  <c r="AO52" i="1"/>
  <c r="AQ52" i="1"/>
  <c r="AS52" i="1"/>
  <c r="AW52" i="1"/>
  <c r="AY52" i="1"/>
  <c r="BA52" i="1"/>
  <c r="AO53" i="1"/>
  <c r="AQ53" i="1"/>
  <c r="AS53" i="1"/>
  <c r="AW53" i="1"/>
  <c r="AY53" i="1"/>
  <c r="BA53" i="1"/>
  <c r="AO54" i="1"/>
  <c r="AQ54" i="1"/>
  <c r="AS54" i="1"/>
  <c r="AW54" i="1"/>
  <c r="AY54" i="1"/>
  <c r="BA54" i="1"/>
  <c r="AS55" i="1"/>
  <c r="AY55" i="1"/>
  <c r="BA55" i="1"/>
  <c r="AO56" i="1"/>
  <c r="AQ56" i="1"/>
  <c r="AS56" i="1"/>
  <c r="AW56" i="1"/>
  <c r="AY56" i="1"/>
  <c r="BA56" i="1"/>
  <c r="AO57" i="1"/>
  <c r="AQ57" i="1"/>
  <c r="AS57" i="1"/>
  <c r="AW57" i="1"/>
  <c r="AY57" i="1"/>
  <c r="BA57" i="1"/>
  <c r="AO58" i="1"/>
  <c r="AQ58" i="1"/>
  <c r="AS58" i="1"/>
  <c r="AW58" i="1"/>
  <c r="AY58" i="1"/>
  <c r="BA58" i="1"/>
  <c r="AO59" i="1"/>
  <c r="AQ59" i="1"/>
  <c r="AS59" i="1"/>
  <c r="AW59" i="1"/>
  <c r="AY59" i="1"/>
  <c r="BA59" i="1"/>
  <c r="AO60" i="1"/>
  <c r="AQ60" i="1"/>
  <c r="AS60" i="1"/>
  <c r="AW60" i="1"/>
  <c r="AY60" i="1"/>
  <c r="BA60" i="1"/>
  <c r="AS61" i="1"/>
  <c r="AY61" i="1"/>
  <c r="BA61" i="1"/>
  <c r="AO62" i="1"/>
  <c r="AQ62" i="1"/>
  <c r="AS62" i="1"/>
  <c r="AW62" i="1"/>
  <c r="AY62" i="1"/>
  <c r="BA62" i="1"/>
  <c r="AO63" i="1"/>
  <c r="AQ63" i="1"/>
  <c r="AS63" i="1"/>
  <c r="AW63" i="1"/>
  <c r="AY63" i="1"/>
  <c r="BA63" i="1"/>
  <c r="AO64" i="1"/>
  <c r="AQ64" i="1"/>
  <c r="AS64" i="1"/>
  <c r="AW64" i="1"/>
  <c r="AY64" i="1"/>
  <c r="BA64" i="1"/>
  <c r="AO65" i="1"/>
  <c r="AQ65" i="1"/>
  <c r="AS65" i="1"/>
  <c r="AW65" i="1"/>
  <c r="AY65" i="1"/>
  <c r="BA65" i="1"/>
  <c r="AO66" i="1"/>
  <c r="AQ66" i="1"/>
  <c r="AS66" i="1"/>
  <c r="AW66" i="1"/>
  <c r="AY66" i="1"/>
  <c r="BA66" i="1"/>
  <c r="AS67" i="1"/>
  <c r="AY67" i="1"/>
  <c r="BA67" i="1"/>
  <c r="AO68" i="1"/>
  <c r="AQ68" i="1"/>
  <c r="AS68" i="1"/>
  <c r="AW68" i="1"/>
  <c r="AY68" i="1"/>
  <c r="BA68" i="1"/>
  <c r="AO69" i="1"/>
  <c r="AQ69" i="1"/>
  <c r="AS69" i="1"/>
  <c r="AW69" i="1"/>
  <c r="AY69" i="1"/>
  <c r="BA69" i="1"/>
  <c r="AO70" i="1"/>
  <c r="AQ70" i="1"/>
  <c r="AS70" i="1"/>
  <c r="AW70" i="1"/>
  <c r="AY70" i="1"/>
  <c r="BA70" i="1"/>
  <c r="AO71" i="1"/>
  <c r="AQ71" i="1"/>
  <c r="AS71" i="1"/>
  <c r="AW71" i="1"/>
  <c r="AY71" i="1"/>
  <c r="BA71" i="1"/>
  <c r="AO72" i="1"/>
  <c r="AQ72" i="1"/>
  <c r="AS72" i="1"/>
  <c r="AW72" i="1"/>
  <c r="AY72" i="1"/>
  <c r="BA72" i="1"/>
  <c r="AS73" i="1"/>
  <c r="AY73" i="1"/>
  <c r="BA73" i="1"/>
  <c r="AS74" i="1"/>
  <c r="AY74" i="1"/>
  <c r="BA74" i="1"/>
  <c r="AO75" i="1"/>
  <c r="AQ75" i="1"/>
  <c r="AS75" i="1"/>
  <c r="AW75" i="1"/>
  <c r="AY75" i="1"/>
  <c r="BA75" i="1"/>
  <c r="AO76" i="1"/>
  <c r="AQ76" i="1"/>
  <c r="AS76" i="1"/>
  <c r="AW76" i="1"/>
  <c r="AY76" i="1"/>
  <c r="BA76" i="1"/>
  <c r="AO77" i="1"/>
  <c r="AQ77" i="1"/>
  <c r="AS77" i="1"/>
  <c r="AW77" i="1"/>
  <c r="AY77" i="1"/>
  <c r="BA77" i="1"/>
  <c r="AO78" i="1"/>
  <c r="AQ78" i="1"/>
  <c r="AS78" i="1"/>
  <c r="AW78" i="1"/>
  <c r="AY78" i="1"/>
  <c r="BA78" i="1"/>
  <c r="AS79" i="1"/>
  <c r="AY79" i="1"/>
  <c r="BA79" i="1"/>
  <c r="AO80" i="1"/>
  <c r="AQ80" i="1"/>
  <c r="AS80" i="1"/>
  <c r="AW80" i="1"/>
  <c r="AY80" i="1"/>
  <c r="BA80" i="1"/>
  <c r="AO81" i="1"/>
  <c r="AQ81" i="1"/>
  <c r="AS81" i="1"/>
  <c r="AW81" i="1"/>
  <c r="AY81" i="1"/>
  <c r="BA81" i="1"/>
  <c r="AO82" i="1"/>
  <c r="AQ82" i="1"/>
  <c r="AS82" i="1"/>
  <c r="AW82" i="1"/>
  <c r="AY82" i="1"/>
  <c r="BA82" i="1"/>
  <c r="AO83" i="1"/>
  <c r="AQ83" i="1"/>
  <c r="AS83" i="1"/>
  <c r="AW83" i="1"/>
  <c r="AY83" i="1"/>
  <c r="BA83" i="1"/>
  <c r="AO84" i="1"/>
  <c r="AQ84" i="1"/>
  <c r="AS84" i="1"/>
  <c r="AW84" i="1"/>
  <c r="AY84" i="1"/>
  <c r="BA84" i="1"/>
  <c r="AS85" i="1"/>
  <c r="AY85" i="1"/>
  <c r="BA85" i="1"/>
  <c r="AO86" i="1"/>
  <c r="AQ86" i="1"/>
  <c r="AS86" i="1"/>
  <c r="AW86" i="1"/>
  <c r="AY86" i="1"/>
  <c r="BA86" i="1"/>
  <c r="AO87" i="1"/>
  <c r="AQ87" i="1"/>
  <c r="AS87" i="1"/>
  <c r="AW87" i="1"/>
  <c r="AY87" i="1"/>
  <c r="BA87" i="1"/>
  <c r="AO88" i="1"/>
  <c r="AQ88" i="1"/>
  <c r="AS88" i="1"/>
  <c r="AW88" i="1"/>
  <c r="AY88" i="1"/>
  <c r="BA88" i="1"/>
  <c r="AO89" i="1"/>
  <c r="AQ89" i="1"/>
  <c r="AS89" i="1"/>
  <c r="AW89" i="1"/>
  <c r="AY89" i="1"/>
  <c r="BA89" i="1"/>
  <c r="AO90" i="1"/>
  <c r="AQ90" i="1"/>
  <c r="AS90" i="1"/>
  <c r="AW90" i="1"/>
  <c r="AY90" i="1"/>
  <c r="BA90" i="1"/>
  <c r="AS91" i="1"/>
  <c r="AY91" i="1"/>
  <c r="BA91" i="1"/>
  <c r="AS92" i="1"/>
  <c r="AY92" i="1"/>
  <c r="BA92" i="1"/>
  <c r="AS93" i="1"/>
  <c r="AY93" i="1"/>
  <c r="BA93" i="1"/>
  <c r="AS94" i="1"/>
  <c r="AY94" i="1"/>
  <c r="BA94" i="1"/>
  <c r="AO95" i="1"/>
  <c r="AQ95" i="1"/>
  <c r="AS95" i="1"/>
  <c r="AW95" i="1"/>
  <c r="AY95" i="1"/>
  <c r="BA95" i="1"/>
  <c r="AO96" i="1"/>
  <c r="AQ96" i="1"/>
  <c r="AS96" i="1"/>
  <c r="AW96" i="1"/>
  <c r="AY96" i="1"/>
  <c r="BA96" i="1"/>
  <c r="AS97" i="1"/>
  <c r="AY97" i="1"/>
  <c r="BA97" i="1"/>
  <c r="AS98" i="1"/>
  <c r="AY98" i="1"/>
  <c r="BA98" i="1"/>
  <c r="AO99" i="1"/>
  <c r="AQ99" i="1"/>
  <c r="AS99" i="1"/>
  <c r="AW99" i="1"/>
  <c r="AY99" i="1"/>
  <c r="BA99" i="1"/>
  <c r="AO100" i="1"/>
  <c r="AQ100" i="1"/>
  <c r="AS100" i="1"/>
  <c r="AW100" i="1"/>
  <c r="AY100" i="1"/>
  <c r="BA100" i="1"/>
  <c r="AO101" i="1"/>
  <c r="AQ101" i="1"/>
  <c r="AS101" i="1"/>
  <c r="AW101" i="1"/>
  <c r="AY101" i="1"/>
  <c r="BA101" i="1"/>
  <c r="AO102" i="1"/>
  <c r="AQ102" i="1"/>
  <c r="AS102" i="1"/>
  <c r="AW102" i="1"/>
  <c r="AY102" i="1"/>
  <c r="BA102" i="1"/>
  <c r="AS103" i="1"/>
  <c r="AY103" i="1"/>
  <c r="BA103" i="1"/>
  <c r="AO104" i="1"/>
  <c r="AQ104" i="1"/>
  <c r="AS104" i="1"/>
  <c r="AW104" i="1"/>
  <c r="AY104" i="1"/>
  <c r="BA104" i="1"/>
  <c r="AO105" i="1"/>
  <c r="AQ105" i="1"/>
  <c r="AS105" i="1"/>
  <c r="AW105" i="1"/>
  <c r="AY105" i="1"/>
  <c r="BA105" i="1"/>
  <c r="AO106" i="1"/>
  <c r="AQ106" i="1"/>
  <c r="AS106" i="1"/>
  <c r="AW106" i="1"/>
  <c r="AY106" i="1"/>
  <c r="BA106" i="1"/>
  <c r="AO107" i="1"/>
  <c r="AQ107" i="1"/>
  <c r="AS107" i="1"/>
  <c r="AW107" i="1"/>
  <c r="AY107" i="1"/>
  <c r="BA107" i="1"/>
  <c r="AO108" i="1"/>
  <c r="AQ108" i="1"/>
  <c r="AS108" i="1"/>
  <c r="AW108" i="1"/>
  <c r="AY108" i="1"/>
  <c r="BA108" i="1"/>
  <c r="AS109" i="1"/>
  <c r="AY109" i="1"/>
  <c r="BA109" i="1"/>
  <c r="AO110" i="1"/>
  <c r="AQ110" i="1"/>
  <c r="AS110" i="1"/>
  <c r="AW110" i="1"/>
  <c r="AY110" i="1"/>
  <c r="BA110" i="1"/>
  <c r="AO111" i="1"/>
  <c r="AQ111" i="1"/>
  <c r="AS111" i="1"/>
  <c r="AW111" i="1"/>
  <c r="AY111" i="1"/>
  <c r="BA111" i="1"/>
  <c r="AO112" i="1"/>
  <c r="AQ112" i="1"/>
  <c r="AS112" i="1"/>
  <c r="AW112" i="1"/>
  <c r="AY112" i="1"/>
  <c r="BA112" i="1"/>
  <c r="AO113" i="1"/>
  <c r="AQ113" i="1"/>
  <c r="AS113" i="1"/>
  <c r="AW113" i="1"/>
  <c r="AY113" i="1"/>
  <c r="BA113" i="1"/>
  <c r="AO114" i="1"/>
  <c r="AQ114" i="1"/>
  <c r="AS114" i="1"/>
  <c r="AW114" i="1"/>
  <c r="AY114" i="1"/>
  <c r="BA114" i="1"/>
  <c r="AS124" i="1"/>
  <c r="AY124" i="1"/>
  <c r="BA124" i="1"/>
  <c r="AO125" i="1"/>
  <c r="AQ125" i="1"/>
  <c r="AS125" i="1"/>
  <c r="AW125" i="1"/>
  <c r="AY125" i="1"/>
  <c r="BA125" i="1"/>
  <c r="AO126" i="1"/>
  <c r="AQ126" i="1"/>
  <c r="AS126" i="1"/>
  <c r="AW126" i="1"/>
  <c r="AY126" i="1"/>
  <c r="BA126" i="1"/>
  <c r="AO127" i="1"/>
  <c r="AQ127" i="1"/>
  <c r="AS127" i="1"/>
  <c r="AW127" i="1"/>
  <c r="AY127" i="1"/>
  <c r="BA127" i="1"/>
  <c r="AO128" i="1"/>
  <c r="AQ128" i="1"/>
  <c r="AS128" i="1"/>
  <c r="AW128" i="1"/>
  <c r="AY128" i="1"/>
  <c r="BA128" i="1"/>
  <c r="AO129" i="1"/>
  <c r="AQ129" i="1"/>
  <c r="AS129" i="1"/>
  <c r="AW129" i="1"/>
  <c r="AY129" i="1"/>
  <c r="BA129" i="1"/>
  <c r="AO37" i="1"/>
  <c r="AQ37" i="1"/>
  <c r="AS37" i="1"/>
  <c r="AU37" i="1"/>
  <c r="AW37" i="1"/>
  <c r="BA37" i="1"/>
  <c r="U11" i="3"/>
  <c r="U10" i="3"/>
  <c r="U9" i="3"/>
  <c r="U8" i="3"/>
  <c r="U7" i="3"/>
  <c r="U6" i="3"/>
  <c r="U5" i="3"/>
  <c r="U4" i="3"/>
  <c r="U3" i="3"/>
  <c r="AE37" i="1"/>
  <c r="AH37" i="1" s="1"/>
  <c r="AG43" i="1"/>
  <c r="AH44" i="1"/>
  <c r="AH45" i="1"/>
  <c r="AH46" i="1"/>
  <c r="AH47" i="1"/>
  <c r="AH48" i="1"/>
  <c r="AG49" i="1"/>
  <c r="AH50" i="1"/>
  <c r="AH51" i="1"/>
  <c r="AH52" i="1"/>
  <c r="AH53" i="1"/>
  <c r="AH54" i="1"/>
  <c r="BE129" i="1"/>
  <c r="AH129" i="1"/>
  <c r="BE128" i="1"/>
  <c r="AH128" i="1"/>
  <c r="BE127" i="1"/>
  <c r="AH127" i="1"/>
  <c r="BE126" i="1"/>
  <c r="AH126" i="1"/>
  <c r="BE125" i="1"/>
  <c r="AH125" i="1"/>
  <c r="BE124" i="1"/>
  <c r="AG124" i="1"/>
  <c r="AE124" i="1"/>
  <c r="AH124" i="1" s="1"/>
  <c r="AH123" i="1"/>
  <c r="AH119" i="1"/>
  <c r="AH118" i="1"/>
  <c r="AH117" i="1"/>
  <c r="AH116" i="1"/>
  <c r="AG115" i="1"/>
  <c r="AE115" i="1"/>
  <c r="AH115" i="1" s="1"/>
  <c r="AI115" i="1" s="1"/>
  <c r="BE114" i="1"/>
  <c r="AH114" i="1"/>
  <c r="BE113" i="1"/>
  <c r="AH113" i="1"/>
  <c r="BE112" i="1"/>
  <c r="AH112" i="1"/>
  <c r="BE111" i="1"/>
  <c r="AH111" i="1"/>
  <c r="BE110" i="1"/>
  <c r="AH110" i="1"/>
  <c r="BE109" i="1"/>
  <c r="AG109" i="1"/>
  <c r="AE109" i="1"/>
  <c r="AH109" i="1" s="1"/>
  <c r="BE108" i="1"/>
  <c r="AH108" i="1"/>
  <c r="BE107" i="1"/>
  <c r="AH107" i="1"/>
  <c r="BE106" i="1"/>
  <c r="AH106" i="1"/>
  <c r="BE105" i="1"/>
  <c r="AH105" i="1"/>
  <c r="BE104" i="1"/>
  <c r="AH104" i="1"/>
  <c r="BE103" i="1"/>
  <c r="AG103" i="1"/>
  <c r="AE103" i="1"/>
  <c r="AH103" i="1" s="1"/>
  <c r="AH102" i="1"/>
  <c r="AH101" i="1"/>
  <c r="AH100" i="1"/>
  <c r="AH99" i="1"/>
  <c r="AH98" i="1"/>
  <c r="BE97" i="1"/>
  <c r="AG97" i="1"/>
  <c r="AE97" i="1"/>
  <c r="AH97" i="1" s="1"/>
  <c r="BM97" i="1" s="1"/>
  <c r="BE96" i="1"/>
  <c r="AH96" i="1"/>
  <c r="BE95" i="1"/>
  <c r="AH95" i="1"/>
  <c r="BE94" i="1"/>
  <c r="AH94" i="1"/>
  <c r="BE93" i="1"/>
  <c r="AH93" i="1"/>
  <c r="BE92" i="1"/>
  <c r="AH92" i="1"/>
  <c r="BE91" i="1"/>
  <c r="AG91" i="1"/>
  <c r="AE91" i="1"/>
  <c r="AH91" i="1" s="1"/>
  <c r="BE90" i="1"/>
  <c r="AH90" i="1"/>
  <c r="BE89" i="1"/>
  <c r="AH89" i="1"/>
  <c r="BE88" i="1"/>
  <c r="AH88" i="1"/>
  <c r="BE87" i="1"/>
  <c r="AH87" i="1"/>
  <c r="BE86" i="1"/>
  <c r="AH86" i="1"/>
  <c r="BE85" i="1"/>
  <c r="AG85" i="1"/>
  <c r="AE85" i="1"/>
  <c r="AH85" i="1" s="1"/>
  <c r="AI85" i="1" s="1"/>
  <c r="BE84" i="1"/>
  <c r="AH84" i="1"/>
  <c r="BE83" i="1"/>
  <c r="AH83" i="1"/>
  <c r="BE82" i="1"/>
  <c r="AH82" i="1"/>
  <c r="BE81" i="1"/>
  <c r="AH81" i="1"/>
  <c r="BE80" i="1"/>
  <c r="AH80" i="1"/>
  <c r="BE79" i="1"/>
  <c r="AG79" i="1"/>
  <c r="AE79" i="1"/>
  <c r="AH79" i="1" s="1"/>
  <c r="AH78" i="1"/>
  <c r="AH77" i="1"/>
  <c r="AH76" i="1"/>
  <c r="AH75" i="1"/>
  <c r="AH74" i="1"/>
  <c r="BE73" i="1"/>
  <c r="AG73" i="1"/>
  <c r="AE73" i="1"/>
  <c r="AH73" i="1" s="1"/>
  <c r="BM73" i="1" s="1"/>
  <c r="AH72" i="1"/>
  <c r="AH71" i="1"/>
  <c r="AH70" i="1"/>
  <c r="AH69" i="1"/>
  <c r="AH68" i="1"/>
  <c r="BE67" i="1"/>
  <c r="AG67" i="1"/>
  <c r="AE67" i="1"/>
  <c r="AH67" i="1" s="1"/>
  <c r="AJ67" i="1" s="1"/>
  <c r="AH66" i="1"/>
  <c r="AH65" i="1"/>
  <c r="AH64" i="1"/>
  <c r="AH63" i="1"/>
  <c r="AH62" i="1"/>
  <c r="BE61" i="1"/>
  <c r="AG61" i="1"/>
  <c r="AE61" i="1"/>
  <c r="AH61" i="1" s="1"/>
  <c r="AH60" i="1"/>
  <c r="AH59" i="1"/>
  <c r="AH58" i="1"/>
  <c r="AH57" i="1"/>
  <c r="AH56" i="1"/>
  <c r="BE55" i="1"/>
  <c r="AG55" i="1"/>
  <c r="AE55" i="1"/>
  <c r="AH55" i="1" s="1"/>
  <c r="BM55" i="1" s="1"/>
  <c r="BE50" i="1"/>
  <c r="BE49" i="1"/>
  <c r="AE49" i="1"/>
  <c r="AH49" i="1" s="1"/>
  <c r="BE43" i="1"/>
  <c r="AE43" i="1"/>
  <c r="AH43" i="1" s="1"/>
  <c r="AH42" i="1"/>
  <c r="AH41" i="1"/>
  <c r="AH40" i="1"/>
  <c r="AH39" i="1"/>
  <c r="AH38" i="1"/>
  <c r="AG37" i="1"/>
  <c r="BI124" i="1"/>
  <c r="BJ124" i="1" s="1"/>
  <c r="BB40" i="1" l="1"/>
  <c r="BC40" i="1" s="1"/>
  <c r="BF40" i="1" s="1"/>
  <c r="BG40" i="1" s="1"/>
  <c r="BB129" i="1"/>
  <c r="BC129" i="1" s="1"/>
  <c r="BF129" i="1" s="1"/>
  <c r="BG129" i="1" s="1"/>
  <c r="BB127" i="1"/>
  <c r="BC127" i="1" s="1"/>
  <c r="BF127" i="1" s="1"/>
  <c r="BG127" i="1" s="1"/>
  <c r="BB125" i="1"/>
  <c r="BC125" i="1" s="1"/>
  <c r="BF125" i="1" s="1"/>
  <c r="BG125" i="1" s="1"/>
  <c r="BB113" i="1"/>
  <c r="BC113" i="1" s="1"/>
  <c r="BF113" i="1" s="1"/>
  <c r="BG113" i="1" s="1"/>
  <c r="BB111" i="1"/>
  <c r="BC111" i="1" s="1"/>
  <c r="BF111" i="1" s="1"/>
  <c r="BG111" i="1" s="1"/>
  <c r="BB105" i="1"/>
  <c r="BC105" i="1" s="1"/>
  <c r="BF105" i="1" s="1"/>
  <c r="BG105" i="1" s="1"/>
  <c r="BB103" i="1"/>
  <c r="BC103" i="1" s="1"/>
  <c r="BF103" i="1" s="1"/>
  <c r="BG103" i="1" s="1"/>
  <c r="BH103" i="1" s="1"/>
  <c r="BI103" i="1" s="1"/>
  <c r="BJ103" i="1" s="1"/>
  <c r="BK103" i="1" s="1"/>
  <c r="BL103" i="1" s="1"/>
  <c r="BB97" i="1"/>
  <c r="BC97" i="1" s="1"/>
  <c r="BF97" i="1" s="1"/>
  <c r="BG97" i="1" s="1"/>
  <c r="BB95" i="1"/>
  <c r="BC95" i="1" s="1"/>
  <c r="BF95" i="1" s="1"/>
  <c r="BG95" i="1" s="1"/>
  <c r="BB93" i="1"/>
  <c r="BC93" i="1" s="1"/>
  <c r="BF93" i="1" s="1"/>
  <c r="BG93" i="1" s="1"/>
  <c r="BB89" i="1"/>
  <c r="BC89" i="1" s="1"/>
  <c r="BF89" i="1" s="1"/>
  <c r="BG89" i="1" s="1"/>
  <c r="BB87" i="1"/>
  <c r="BC87" i="1" s="1"/>
  <c r="BF87" i="1" s="1"/>
  <c r="BG87" i="1" s="1"/>
  <c r="BB84" i="1"/>
  <c r="BC84" i="1" s="1"/>
  <c r="BF84" i="1" s="1"/>
  <c r="BG84" i="1" s="1"/>
  <c r="BB82" i="1"/>
  <c r="BC82" i="1" s="1"/>
  <c r="BF82" i="1" s="1"/>
  <c r="BG82" i="1" s="1"/>
  <c r="BB80" i="1"/>
  <c r="BC80" i="1" s="1"/>
  <c r="BF80" i="1" s="1"/>
  <c r="BG80" i="1" s="1"/>
  <c r="BB73" i="1"/>
  <c r="BC73" i="1" s="1"/>
  <c r="BF73" i="1" s="1"/>
  <c r="BG73" i="1" s="1"/>
  <c r="BB61" i="1"/>
  <c r="BC61" i="1" s="1"/>
  <c r="BF61" i="1" s="1"/>
  <c r="BG61" i="1" s="1"/>
  <c r="BH61" i="1" s="1"/>
  <c r="BI61" i="1" s="1"/>
  <c r="BJ61" i="1" s="1"/>
  <c r="BK61" i="1" s="1"/>
  <c r="BL61" i="1" s="1"/>
  <c r="BB55" i="1"/>
  <c r="BC55" i="1" s="1"/>
  <c r="BF55" i="1" s="1"/>
  <c r="BG55" i="1" s="1"/>
  <c r="BB49" i="1"/>
  <c r="BC49" i="1" s="1"/>
  <c r="BF49" i="1" s="1"/>
  <c r="BG49" i="1" s="1"/>
  <c r="BB43" i="1"/>
  <c r="BC43" i="1" s="1"/>
  <c r="BF43" i="1" s="1"/>
  <c r="BG43" i="1" s="1"/>
  <c r="BB106" i="1"/>
  <c r="BC106" i="1" s="1"/>
  <c r="BF106" i="1" s="1"/>
  <c r="BG106" i="1" s="1"/>
  <c r="BB86" i="1"/>
  <c r="BC86" i="1" s="1"/>
  <c r="BF86" i="1" s="1"/>
  <c r="BG86" i="1" s="1"/>
  <c r="BB81" i="1"/>
  <c r="BC81" i="1" s="1"/>
  <c r="BF81" i="1" s="1"/>
  <c r="BG81" i="1" s="1"/>
  <c r="BB85" i="1"/>
  <c r="BC85" i="1" s="1"/>
  <c r="BF85" i="1" s="1"/>
  <c r="BG85" i="1" s="1"/>
  <c r="BH85" i="1" s="1"/>
  <c r="BI85" i="1" s="1"/>
  <c r="BJ85" i="1" s="1"/>
  <c r="BK85" i="1" s="1"/>
  <c r="BL85" i="1" s="1"/>
  <c r="BB92" i="1"/>
  <c r="BC92" i="1" s="1"/>
  <c r="BF92" i="1" s="1"/>
  <c r="BG92" i="1" s="1"/>
  <c r="BB109" i="1"/>
  <c r="BC109" i="1" s="1"/>
  <c r="BF109" i="1" s="1"/>
  <c r="BG109" i="1" s="1"/>
  <c r="BH109" i="1" s="1"/>
  <c r="BI109" i="1" s="1"/>
  <c r="BJ109" i="1" s="1"/>
  <c r="BK109" i="1" s="1"/>
  <c r="BL109" i="1" s="1"/>
  <c r="AI67" i="1"/>
  <c r="BM103" i="1"/>
  <c r="AJ103" i="1"/>
  <c r="BB94" i="1"/>
  <c r="BC94" i="1" s="1"/>
  <c r="BF94" i="1" s="1"/>
  <c r="BG94" i="1" s="1"/>
  <c r="BB83" i="1"/>
  <c r="BC83" i="1" s="1"/>
  <c r="BF83" i="1" s="1"/>
  <c r="BG83" i="1" s="1"/>
  <c r="BB50" i="1"/>
  <c r="BC50" i="1" s="1"/>
  <c r="BF50" i="1" s="1"/>
  <c r="BG50" i="1" s="1"/>
  <c r="BB79" i="1"/>
  <c r="BC79" i="1" s="1"/>
  <c r="BF79" i="1" s="1"/>
  <c r="BG79" i="1" s="1"/>
  <c r="BH79" i="1" s="1"/>
  <c r="BI79" i="1" s="1"/>
  <c r="BJ79" i="1" s="1"/>
  <c r="BK79" i="1" s="1"/>
  <c r="BL79" i="1" s="1"/>
  <c r="BB128" i="1"/>
  <c r="BC128" i="1" s="1"/>
  <c r="BF128" i="1" s="1"/>
  <c r="BG128" i="1" s="1"/>
  <c r="BB126" i="1"/>
  <c r="BC126" i="1" s="1"/>
  <c r="BF126" i="1" s="1"/>
  <c r="BG126" i="1" s="1"/>
  <c r="BB114" i="1"/>
  <c r="BC114" i="1" s="1"/>
  <c r="BF114" i="1" s="1"/>
  <c r="BG114" i="1" s="1"/>
  <c r="BB110" i="1"/>
  <c r="BC110" i="1" s="1"/>
  <c r="BF110" i="1" s="1"/>
  <c r="BG110" i="1" s="1"/>
  <c r="BB108" i="1"/>
  <c r="BC108" i="1" s="1"/>
  <c r="BF108" i="1" s="1"/>
  <c r="BG108" i="1" s="1"/>
  <c r="BB104" i="1"/>
  <c r="BC104" i="1" s="1"/>
  <c r="BF104" i="1" s="1"/>
  <c r="BG104" i="1" s="1"/>
  <c r="BB96" i="1"/>
  <c r="BC96" i="1" s="1"/>
  <c r="BF96" i="1" s="1"/>
  <c r="BG96" i="1" s="1"/>
  <c r="BB90" i="1"/>
  <c r="BC90" i="1" s="1"/>
  <c r="BF90" i="1" s="1"/>
  <c r="BG90" i="1" s="1"/>
  <c r="BB67" i="1"/>
  <c r="BC67" i="1" s="1"/>
  <c r="BF67" i="1" s="1"/>
  <c r="BG67" i="1" s="1"/>
  <c r="BH67" i="1" s="1"/>
  <c r="BI67" i="1" s="1"/>
  <c r="BJ67" i="1" s="1"/>
  <c r="BK67" i="1" s="1"/>
  <c r="BL67" i="1" s="1"/>
  <c r="BB112" i="1"/>
  <c r="BC112" i="1" s="1"/>
  <c r="BF112" i="1" s="1"/>
  <c r="BG112" i="1" s="1"/>
  <c r="BB107" i="1"/>
  <c r="BC107" i="1" s="1"/>
  <c r="BF107" i="1" s="1"/>
  <c r="BG107" i="1" s="1"/>
  <c r="BB91" i="1"/>
  <c r="BC91" i="1" s="1"/>
  <c r="BF91" i="1" s="1"/>
  <c r="BG91" i="1" s="1"/>
  <c r="BB124" i="1"/>
  <c r="BB88" i="1"/>
  <c r="BC88" i="1" s="1"/>
  <c r="BF88" i="1" s="1"/>
  <c r="BG88" i="1" s="1"/>
  <c r="BB37" i="1"/>
  <c r="BC37" i="1" s="1"/>
  <c r="BF37" i="1" s="1"/>
  <c r="BG37" i="1" s="1"/>
  <c r="AJ91" i="1"/>
  <c r="AI91" i="1"/>
  <c r="AJ79" i="1"/>
  <c r="BM79" i="1"/>
  <c r="AI103" i="1"/>
  <c r="BM67" i="1"/>
  <c r="AI73" i="1"/>
  <c r="BM43" i="1"/>
  <c r="AI43" i="1"/>
  <c r="BB115" i="1"/>
  <c r="BC115" i="1" s="1"/>
  <c r="BF115" i="1" s="1"/>
  <c r="BG115" i="1" s="1"/>
  <c r="BH115" i="1" s="1"/>
  <c r="BI115" i="1" s="1"/>
  <c r="BJ115" i="1" s="1"/>
  <c r="BK115" i="1" s="1"/>
  <c r="BL115" i="1" s="1"/>
  <c r="BB119" i="1"/>
  <c r="BC119" i="1" s="1"/>
  <c r="BF119" i="1" s="1"/>
  <c r="AJ73" i="1"/>
  <c r="AI61" i="1"/>
  <c r="AJ61" i="1"/>
  <c r="BM61" i="1"/>
  <c r="AJ97" i="1"/>
  <c r="AI97" i="1"/>
  <c r="BM109" i="1"/>
  <c r="AI109" i="1"/>
  <c r="AJ109" i="1"/>
  <c r="AJ43" i="1"/>
  <c r="BM49" i="1"/>
  <c r="AJ49" i="1"/>
  <c r="AI49" i="1"/>
  <c r="BM124" i="1"/>
  <c r="AJ124" i="1"/>
  <c r="AI124" i="1"/>
  <c r="AI55" i="1"/>
  <c r="AJ55" i="1"/>
  <c r="BM85" i="1"/>
  <c r="AJ85" i="1"/>
  <c r="BK124" i="1"/>
  <c r="BL124" i="1" s="1"/>
  <c r="AI37" i="1"/>
  <c r="BM37" i="1"/>
  <c r="AJ37" i="1"/>
  <c r="AJ115" i="1"/>
  <c r="BM115" i="1"/>
  <c r="AI79" i="1"/>
  <c r="BM91" i="1"/>
  <c r="BH37" i="1" l="1"/>
  <c r="BI37" i="1" s="1"/>
  <c r="BJ37" i="1" s="1"/>
  <c r="BK37" i="1" s="1"/>
  <c r="BL37" i="1" s="1"/>
  <c r="BN37" i="1" s="1"/>
  <c r="BO37" i="1" s="1"/>
  <c r="BH49" i="1"/>
  <c r="BI49" i="1" s="1"/>
  <c r="BJ49" i="1" s="1"/>
  <c r="BK49" i="1" s="1"/>
  <c r="BL49" i="1" s="1"/>
  <c r="BN49" i="1" s="1"/>
  <c r="BO49" i="1" s="1"/>
  <c r="BH43" i="1"/>
  <c r="BI43" i="1" s="1"/>
  <c r="BJ43" i="1" s="1"/>
  <c r="BK43" i="1" s="1"/>
  <c r="BL43" i="1" s="1"/>
  <c r="BN43" i="1" s="1"/>
  <c r="BO43" i="1" s="1"/>
  <c r="BC124" i="1"/>
  <c r="BF124" i="1" s="1"/>
  <c r="BG124" i="1" s="1"/>
  <c r="BI130" i="1"/>
  <c r="BJ130" i="1" s="1"/>
  <c r="BK130" i="1" s="1"/>
  <c r="BL130" i="1" s="1"/>
  <c r="BN130" i="1" s="1"/>
  <c r="BH55" i="1"/>
  <c r="BI55" i="1" s="1"/>
  <c r="BJ55" i="1" s="1"/>
  <c r="BK55" i="1" s="1"/>
  <c r="BL55" i="1" s="1"/>
  <c r="BN55" i="1" s="1"/>
  <c r="BO55" i="1" s="1"/>
  <c r="BH97" i="1"/>
  <c r="BI97" i="1" s="1"/>
  <c r="BJ97" i="1" s="1"/>
  <c r="BK97" i="1" s="1"/>
  <c r="BL97" i="1" s="1"/>
  <c r="BN97" i="1" s="1"/>
  <c r="BO97" i="1" s="1"/>
  <c r="BH91" i="1"/>
  <c r="BI91" i="1" s="1"/>
  <c r="BJ91" i="1" s="1"/>
  <c r="BK91" i="1" s="1"/>
  <c r="BL91" i="1" s="1"/>
  <c r="BN91" i="1" s="1"/>
  <c r="BO91" i="1" s="1"/>
  <c r="BN109" i="1"/>
  <c r="BO109" i="1" s="1"/>
  <c r="BN115" i="1"/>
  <c r="BO115" i="1" s="1"/>
  <c r="BN67" i="1"/>
  <c r="BO67" i="1" s="1"/>
  <c r="BH73" i="1"/>
  <c r="BI73" i="1" s="1"/>
  <c r="BJ73" i="1" s="1"/>
  <c r="BK73" i="1" s="1"/>
  <c r="BL73" i="1" s="1"/>
  <c r="BN73" i="1" s="1"/>
  <c r="BO73" i="1" s="1"/>
  <c r="BN124" i="1"/>
  <c r="BO124" i="1" s="1"/>
  <c r="BN103" i="1"/>
  <c r="BO103" i="1" s="1"/>
  <c r="BN85" i="1"/>
  <c r="BO85" i="1" s="1"/>
  <c r="BN79" i="1"/>
  <c r="BO79" i="1" s="1"/>
  <c r="BN61" i="1"/>
  <c r="BO6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DIGITAL EXITO</author>
  </authors>
  <commentList>
    <comment ref="D36" authorId="0" shapeId="0" xr:uid="{00000000-0006-0000-0000-000001000000}">
      <text>
        <r>
          <rPr>
            <sz val="9"/>
            <color indexed="81"/>
            <rFont val="Tahoma"/>
            <family val="2"/>
          </rPr>
          <t xml:space="preserve">Para su correcta descripción remitirse a la Hoja </t>
        </r>
        <r>
          <rPr>
            <b/>
            <sz val="9"/>
            <color indexed="81"/>
            <rFont val="Tahoma"/>
            <family val="2"/>
          </rPr>
          <t>Riesgo Corrupción</t>
        </r>
      </text>
    </comment>
    <comment ref="AK36" authorId="0" shapeId="0" xr:uid="{00000000-0006-0000-0000-000002000000}">
      <text>
        <r>
          <rPr>
            <b/>
            <sz val="9"/>
            <color rgb="FF000000"/>
            <rFont val="Tahoma"/>
            <family val="2"/>
          </rPr>
          <t xml:space="preserve">
</t>
        </r>
        <r>
          <rPr>
            <b/>
            <sz val="9"/>
            <color rgb="FF000000"/>
            <rFont val="Tahoma"/>
            <family val="2"/>
          </rPr>
          <t xml:space="preserve">
</t>
        </r>
        <r>
          <rPr>
            <sz val="9"/>
            <color rgb="FF000000"/>
            <rFont val="Tahoma"/>
            <family val="2"/>
          </rPr>
          <t>Para una CORRECTA descripción del Control, remitirse a la Hoja CONTROLES</t>
        </r>
      </text>
    </comment>
  </commentList>
</comments>
</file>

<file path=xl/sharedStrings.xml><?xml version="1.0" encoding="utf-8"?>
<sst xmlns="http://schemas.openxmlformats.org/spreadsheetml/2006/main" count="2207" uniqueCount="540">
  <si>
    <t xml:space="preserve"> MATRIZ DE RIESGO CORRUPCIÓN</t>
  </si>
  <si>
    <t xml:space="preserve">Codigo: </t>
  </si>
  <si>
    <t>PLE-PIN-F002</t>
  </si>
  <si>
    <t>Versión:</t>
  </si>
  <si>
    <t>PROCESO:</t>
  </si>
  <si>
    <t>Todos los procesos</t>
  </si>
  <si>
    <t xml:space="preserve">vigencia </t>
  </si>
  <si>
    <t>LÍDER:</t>
  </si>
  <si>
    <t>N/A</t>
  </si>
  <si>
    <t>Caso HOLA</t>
  </si>
  <si>
    <t>OBJETIVO:</t>
  </si>
  <si>
    <t>RowS(39:39).Select</t>
  </si>
  <si>
    <t>CONTROL DE CAMBIOS</t>
  </si>
  <si>
    <t>VERSIÓN</t>
  </si>
  <si>
    <t>FECHA</t>
  </si>
  <si>
    <t>DESCRIPCIÓN DE LA MODIFICACIÓN</t>
  </si>
  <si>
    <t>No se tiene dato</t>
  </si>
  <si>
    <t>Elaboración del documento</t>
  </si>
  <si>
    <t>18 de diciembre de 2015</t>
  </si>
  <si>
    <t>Actualización de la matriz de riesgos de corrupción del nivel central de la SDG mesas de trabajo para revisión de los riesgos existentes. Se modificaron varios de los riesgos catalogados como de corrupción  y se incluyeron nuevos. Se establecieron las acciones de tratamiento con sus responsables y fechas de ejecución e indicadores.</t>
  </si>
  <si>
    <t>30 de junio de 2016</t>
  </si>
  <si>
    <t>Ampliación de fechas en el tratamiento de los riesgos, eliminación de controles que no cumplen con los requisitos de estar documentados, inclusión de acciones en el tratamiento, ajustes en la redacción de eventos, causas y acciones para dar más claridad.</t>
  </si>
  <si>
    <t>28 de abril de 2017</t>
  </si>
  <si>
    <t>Se trasladan los riesgos de corrupción al formato vigente y se depuran riesgos de acuerdo a los cambios surtidos en la reestructuración de la Secretaría Distrital de Gobierno y la Plataforma Estratégica.</t>
  </si>
  <si>
    <t>28 de julio de 2017</t>
  </si>
  <si>
    <t>A partir del resultado del monitoreo al comportamiento y tratamiento de los riesgos de corrupción se actualizan los diferentes elementos (Causas, consecuencias, controles existentes y acciones de tratamiento) de los siguientes riesgos: R3, R9, R10, R1.</t>
  </si>
  <si>
    <t>31 de agosto de 2017</t>
  </si>
  <si>
    <t>Se actualizan los riesgos R2 y R12, incorporando la información complementaria a partir de la actualización de las matrices de riesgos de cada uno de los procesos definidos en la Entidad.</t>
  </si>
  <si>
    <t>30 de enero de 2018</t>
  </si>
  <si>
    <t>Con base en las propuestas, recomendaciones y comentarios recibidos a través de la página web,  la mesa de trabajo realizada con la ciudadanía  en el mes de diciembre de 2017, la actualización que se llevó a cabo en la SDG de las matrices de riesgos de proceso durante la vigencia 2017, el resultado del informe de monitoreo y las observaciones realizadas por los líderes de procesos, se realizaron los siguientes ajustes: 
Inclusión de nuevos controles para los riesgos R1, R3, R6, R8, R10, R11, R12, R14, R17
Establecimiento de nuevas acciones de tratamiento para los riesgos R1, R2, R4, R9, R11, R12, R15,
Ajustes en el evento de los riesgo R2, R4, R7, R12, R17
Cambio de la probabilidad del riesgo R2 
Inclusión de procesos en los cuales puede ocurrir el evento de riesgo R2, R8, R12, R13, R14, R15 
Inclusión y/o ajustes de causas de los riesgos R2, R8, R10, R11, R12, R15, R17
Inclusión de consecuencias para los riesgos R2, R11, R12, R17
Cambio de proceso en los cuales puede ocurrir el evento R4, R9
Actualización código de documentos y/o nombre se procesos responsables y/o dependencias responsables de acciones de tratamiento conforme al nuevo mapa de procesos en los riesgos R5, R7, R6
Inclusión de nuevos métodos de verificación para el riesgo R8
Ajuste en redacción de controles para los riesgos  R8, R9, R10, R13.
Se incluyó el riesgos R18.</t>
  </si>
  <si>
    <t>04 de septiembre 2018</t>
  </si>
  <si>
    <t xml:space="preserve">Con base en la auditoria adelantada por la Oficina de Control Interno, se ajustan los controles del riesgo R1 con el objetivo de que estos mitiguen la materialización del mismo. </t>
  </si>
  <si>
    <t>16 de octubre de 2018</t>
  </si>
  <si>
    <t>De acuerdo al análisis realizado por los profesionales de la Oficina Asesora de Planeación se realizan ajustes en los controles de cada uno de los riesgos y se modifica el riesgo que es del proceso de Evaluación independiente.</t>
  </si>
  <si>
    <t>31 de enero de 2019</t>
  </si>
  <si>
    <t>Se realizaron ajustes de acuerdo a las observaciones presentadas en las jornadas de participación interna y externa, generando los cambios: en controles, responsabilidades</t>
  </si>
  <si>
    <t xml:space="preserve"> </t>
  </si>
  <si>
    <t>28 de diciembre 2019</t>
  </si>
  <si>
    <t>Se ajusta la matriz de riesgo de corrupción de acuerdo con el manual de gestión del riesgo aprobado por la dirección de la SDG. Se Ingreso las columnas para identificar el proceso y objetivo de cada uno, igualmente se ajusta la matriz retirando el proceso de Gestión Corporativa Local aprobado por el comité de desempeño y se describe el proceso que involucra el R16 de la última versión publicada que corresponde al proceso (Evaluación Independiente).</t>
  </si>
  <si>
    <t>30 de enero 2020</t>
  </si>
  <si>
    <t>Se ajusta la matriz de riesgo de corrupción de acuerdo con las observaciones realizadas en el proceso de participación a través de la página web institucional.</t>
  </si>
  <si>
    <t>01 de diciembre 2020</t>
  </si>
  <si>
    <t xml:space="preserve">Se ajustan los controles asociados a los riesgos:   R2 asignado al proceso de Comunicación Estratégica y el  R15 del proceso Gerencia de TIC,  de conformidad con  la aprobación de estos ajustes en la reunión extraordinaria del Comité de Coordinación de Control Interno realizado el 24 de noviembre de 2020.  </t>
  </si>
  <si>
    <t>Enero de 2021</t>
  </si>
  <si>
    <t xml:space="preserve">Se actualiza la matriz de riesgos de corrupción se traslada la información al nuevo formato de matriz de riesgos de corrupción PLE-PIN-F002  V.4.  Se reviso la información en mesas de trabajo realizadas con cada uno de los procesos verificando la valoración y evaluación del riesgo de acuerdo a las escalas definidas en el "PLE-PIN-M001 Manual de Gestión de Riesgos".    Los procesos:  Evaluación Independiente, Convivencia y Diálogo Social, Gestión Corporativa Institucional y Control Disciplinario radicaron caso Hola solicitando ajustes frente a los riesgos de su respectivo proceso. Se actualizaron los siguientes riesgos:  R2, R5,R6,R13 y R18. Se elimina el R12 por lo tanto se ajusta la numeración de los riesgos. </t>
  </si>
  <si>
    <t>Febrero de 2021</t>
  </si>
  <si>
    <t>Se actualiza redacción del R19 y se incluye control que aplica para la Dirección para la Gestión Administrativa Especial de Policía</t>
  </si>
  <si>
    <t>Enero de 2022</t>
  </si>
  <si>
    <t>Se actualiza el R1 del proceso Planeación Institucional en cuanto a la redacción de causa, consecuencia y control. Igualmente en el análisis del impacto y la probabilidad (pasando de probable a improbable, toda vez que el riesgo no se ha materializado ni existen o han existido investigaciones sobre el riesgo de corrupción
Se eliminó el R5 del proceso de Convivencia y Diálogo Social teniendo en cuenta que las acciones asociadas a ese riesgo culminaron el 30 de noviembre y el proceso de nuevas iniciativas no tiene este riesgo, de acuerdo con lo validado con el equipo de participación. El nuevo modelo de iniciativas es un tema de formación y acompañamiento, que no implica la asignación recursos, el beneficio de la asignación está dirigido a los promotores ganadores de los presupuestos participativos
Se actualiza el R10 del proceso Gestión del Patrimonio Documental en cuanto a la redacción del riesgo. El control cambia a tipo detectivo
Los riesgos R9, R10, R17 y R19 se unifican en el R8 dado que se encontraban duplicados en los procesos Gestión de Patrimonio Documental, Gestión Corporativa Institucional e Inspección, Vigilancia y Control.</t>
  </si>
  <si>
    <t>Noviembre de 2022</t>
  </si>
  <si>
    <t>Se realizó la revisión y actualización de: redacción de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 en caso de que el riesgo residual sea Mayor o superior. 
Caso HOLA 270090: Evaluación Independiente
Caso HOLA 271249: Relaciones Estratégicas
Caso HOLA 271688: Gerencia de TIC
Caso HOLA 272924: Comunicación Estratégica
Caso HOLA 273121: Control Disciplinario
Caso HOLA 274021: Servicio de Atención a la Ciudadanía
Caso HOLA 274540: Planeación Institucional
Caso HOLA 274541: Gestión del Conocimiento
Caso HOLA 275931: Convivencia y Diálogo social
Caso HOLA 276578: Gestión del Patrimonio Documental</t>
  </si>
  <si>
    <t>Diciembre de 2022</t>
  </si>
  <si>
    <t>Se realizó la actualización de los riesgos de corrupción asociados al proceso de Gerencia de Talento Humano, bajo caso HOLA 281073. Se realizó actualización en la redacción de los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t>
  </si>
  <si>
    <t>Enero de 2023</t>
  </si>
  <si>
    <t>Se presenta matriz de riesgos de corrupción en sesión 01 del Comité Institucional de Gestión y Desempeño y fue aprobada y publicada bajo caso HOLA 293034 del 27 de enero de 2023</t>
  </si>
  <si>
    <t>24 de octubre  de 2023</t>
  </si>
  <si>
    <t>Se realizó la actualización de los riesgos de corrupción asociados al proceso de Gestión Corporativa Institucional, bajo caso HOLA 342352. Se realizó actualización en la redacción de los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 La actualización es producto de mesas de trabajo con equipos del nivel central y local. Se presentaron los ajustes a la matriz al Comité Institucional de Coordinación de Control Interno del día 24 de octubre de 2023</t>
  </si>
  <si>
    <t>IDENTIFICACIÓN DEL RIESGO</t>
  </si>
  <si>
    <t>ANÁLISIS DEL RIESGO</t>
  </si>
  <si>
    <t>MEDIDAS DE RESPUESTA</t>
  </si>
  <si>
    <t>PLAN DE ACCIÓN</t>
  </si>
  <si>
    <t>Análisis de Impacto Riesgos de Corrupción</t>
  </si>
  <si>
    <t>Riesgo Inherente</t>
  </si>
  <si>
    <t>CONTROLES</t>
  </si>
  <si>
    <t>Diseño del Control</t>
  </si>
  <si>
    <t>Ejecución del Control</t>
  </si>
  <si>
    <t>Solidez Individual de cada Control</t>
  </si>
  <si>
    <t>Solidez del Conjunto de Controles</t>
  </si>
  <si>
    <t>Riesgo Residual</t>
  </si>
  <si>
    <t>N°</t>
  </si>
  <si>
    <t>PROCESO</t>
  </si>
  <si>
    <t>OBJETIVO DEL PROCESO</t>
  </si>
  <si>
    <t xml:space="preserve"> RIESGO</t>
  </si>
  <si>
    <t>TRÁMITE U OPA ASOCIADO AL RIESGO</t>
  </si>
  <si>
    <t>FUENTE DE RIESGO</t>
  </si>
  <si>
    <t>AREA DE IMPACTO</t>
  </si>
  <si>
    <t>CAUSA</t>
  </si>
  <si>
    <t>Clasificación de la Causa</t>
  </si>
  <si>
    <t xml:space="preserve">NIVEL ORGANIZACIONAL </t>
  </si>
  <si>
    <t>CONSECUENCIAS</t>
  </si>
  <si>
    <t>1. ¿Afecta al grupo de funcionarios del proceso?</t>
  </si>
  <si>
    <t>2. ¿Afecta el cumplimiento de metas y objetivos de la dependencia?</t>
  </si>
  <si>
    <t>3. ¿Afecta el cumplimiento de misión de la Entidad?</t>
  </si>
  <si>
    <t>4. ¿Afecta el cumplimiento de la misión del sector al que pertenece la Entidad?</t>
  </si>
  <si>
    <t>5. ¿Genera pérdida de confianza de la entidad, afectando la reputación?</t>
  </si>
  <si>
    <t>6. ¿Genera pérdida de Recursos Económicos?</t>
  </si>
  <si>
    <t>7. ¿Afecta la generación de los productos o la prestación de servicios?</t>
  </si>
  <si>
    <t>8. ¿Da lugar al detrimento de calidad de vida de la comunidad por la pérdida del bien, servicios o recursos públicos?</t>
  </si>
  <si>
    <t>9. ¿Genera pérdida de información de la Entidad?</t>
  </si>
  <si>
    <t>10. ¿Genera intervención de los órganos de control, de la Fiscalía u otro ente?</t>
  </si>
  <si>
    <t>11. ¿Da lugar a procesos sancionatorios?</t>
  </si>
  <si>
    <t>12. ¿Da lugar a procesos disciplinarios?</t>
  </si>
  <si>
    <t>13. ¿Da lugar a procesos fiscales?</t>
  </si>
  <si>
    <t>14. ¿Da lugar a procesos penales</t>
  </si>
  <si>
    <t>15. ¿Genera pérdida de credibilidad del sector?</t>
  </si>
  <si>
    <t>16. ¿Ocasiona lesiones físicas o pérdida de vidas humanas?</t>
  </si>
  <si>
    <t>17. ¿Afecta la imagen regional?</t>
  </si>
  <si>
    <t>18. ¿Afecta la imagen nacional?</t>
  </si>
  <si>
    <t>19. ¿Genera daño ambiental?</t>
  </si>
  <si>
    <t>CONTADOR DE IMPACTO</t>
  </si>
  <si>
    <t>PROBABILIDAD</t>
  </si>
  <si>
    <t>IMPACTO</t>
  </si>
  <si>
    <t xml:space="preserve">EVALUACIÓN </t>
  </si>
  <si>
    <t>DESCRIPCIÓN DEL CONTROL</t>
  </si>
  <si>
    <t>Causa que ataca</t>
  </si>
  <si>
    <t>CLASE DE CONTROL EXISTENTE</t>
  </si>
  <si>
    <t>1. ¿Existe un responsable asignado de la ejecución?</t>
  </si>
  <si>
    <t>2. ¿El responsable tiene la autoridad y adecuada segregación de funciones en la ejecución del control?</t>
  </si>
  <si>
    <t>3. ¿La oportunidad en que se ejecuta el control ayuda a prevenir la mitigación del riesgo o a detectar la materialización del riesgo en manera oportuna?</t>
  </si>
  <si>
    <t>4. ¿Las actividades que desarrollan en el control realmente buscan por si sola prevenir o detectar las causas que puedan dar origen al riesgo, ejemplo: Verificar, Validar, Cotejar, Comparar, Revisar?</t>
  </si>
  <si>
    <t>5. ¿La fuente de Información que se utiliza en el desarrollo del control es información confiable que permita mitigar el riesgo?</t>
  </si>
  <si>
    <t>6. ¿Las observaciones, desviaciones o diferencias identificadas como resultados de la ejecución del control son investigadas y resueltas de manera oportuna?</t>
  </si>
  <si>
    <t>7. ¿Se deja evidencia o rastro de la ejecución del control, que permita cualquier tercero con la evidencia, llegar a la misma conclusión?</t>
  </si>
  <si>
    <t>Total Diseño de Control</t>
  </si>
  <si>
    <t>RANGO DE CALIFICACIÓN DEL DISEÑO</t>
  </si>
  <si>
    <t>NIVEL DE EJECUCIÓN DEL CONTROL</t>
  </si>
  <si>
    <t>RANGO DE CALIFICACIÓN DE LA EJECUCIÓN</t>
  </si>
  <si>
    <t>SOLIDEZ INDIVIDUAL DE CADA CONTROL</t>
  </si>
  <si>
    <t>Total Solidez Individual</t>
  </si>
  <si>
    <t xml:space="preserve">Promedio de los Controles de  Riesgo </t>
  </si>
  <si>
    <t xml:space="preserve">CALIFICACIÓN DE LA SOLIDEZ DEL CONJUNTO DE CONTROLES </t>
  </si>
  <si>
    <t>Casillas que mueve en Probabilidad</t>
  </si>
  <si>
    <t>OPCIONES DE MANEJO</t>
  </si>
  <si>
    <t>RESPONSABLE</t>
  </si>
  <si>
    <t>FECHA DE IMPLEMENTACIÓN
(DD/MM/AAAA)</t>
  </si>
  <si>
    <t>FECHA DE SEGUIMIENTO
(DD/MM/AAAA)</t>
  </si>
  <si>
    <t>SEGUIMIENTO</t>
  </si>
  <si>
    <t>ESTADO</t>
  </si>
  <si>
    <t>R1</t>
  </si>
  <si>
    <t>Planeación Institucional</t>
  </si>
  <si>
    <t>Establecer la ruta de la gestión de la Entidad en los niveles estratégico, táctico y operativo a través del diseño, aplicación y monitoreo de metodologías que, de manera articulada, participativa y técnica; conduzcan al logro eficaz, eficiente y efectivo de los resultados esperados en cumplimiento del objeto de la Entidad.</t>
  </si>
  <si>
    <t>Procesos</t>
  </si>
  <si>
    <t>Credibilidad, buen nombre y reputación</t>
  </si>
  <si>
    <t xml:space="preserve">Interna </t>
  </si>
  <si>
    <t xml:space="preserve">Estratégico </t>
  </si>
  <si>
    <t>No</t>
  </si>
  <si>
    <t>Si</t>
  </si>
  <si>
    <t>Improbable</t>
  </si>
  <si>
    <t>Preventivo</t>
  </si>
  <si>
    <t>Prevenir</t>
  </si>
  <si>
    <t>Completa</t>
  </si>
  <si>
    <t>Siempre</t>
  </si>
  <si>
    <t>Investigaciones disciplinarias</t>
  </si>
  <si>
    <t>R2</t>
  </si>
  <si>
    <t>Gestión Corporativa Institucional</t>
  </si>
  <si>
    <t>Adquirir, suministrar y administrar los bienes y servicios requeridos para el cumplimiento de las funciones de la Entidad, bajo un enfoque de gestión orientada a resultados y manejo eficaz y eficiente de los recursos.</t>
  </si>
  <si>
    <t>Omisión o debilidad en la aplicación de control, en la obligación de publicación de la información contractual.</t>
  </si>
  <si>
    <t>Operativo</t>
  </si>
  <si>
    <t xml:space="preserve">No hay una correcta divulgación de la información. </t>
  </si>
  <si>
    <t>Rara Vez</t>
  </si>
  <si>
    <t>Posibles hallazgos de entes de control</t>
  </si>
  <si>
    <t>R3</t>
  </si>
  <si>
    <t xml:space="preserve">Comunicación Estratégica </t>
  </si>
  <si>
    <t>Divulgar y socializar la gestión de la entidad por medio de la formulación y el desarrollo de estrategias comunicativas, para garantizar la disponibilidad de la información y la interacción con las partes interesadas internas y externas.</t>
  </si>
  <si>
    <t xml:space="preserve">Que exista un interés particular en la información a divulgar por parte de algunos de los actores que intervienen de manera deliberada  en la elaboración de la información. </t>
  </si>
  <si>
    <t xml:space="preserve">Afectación negativa de la imagen institucional de la entidad.  </t>
  </si>
  <si>
    <t>Posible</t>
  </si>
  <si>
    <t xml:space="preserve"> Omisión o entrega inoportuna de manera intencional  de la información a publicar, por parte de cualquiera de los actores que intervienen en el proceso de elaboración de la información. </t>
  </si>
  <si>
    <t xml:space="preserve">Pérdida de credibilidad y confianza por parte de los ciudadanos frente a la entidad. </t>
  </si>
  <si>
    <t xml:space="preserve">Omisión en el cumplimiento de las normas relacionadas con el acceso, publicación y divulgación de la información pública para tener un beneficio particular. </t>
  </si>
  <si>
    <t>Detectivo</t>
  </si>
  <si>
    <t>Detectar</t>
  </si>
  <si>
    <t>Limitación de la participación ciudadana y entidades privadas en la formulación de proyectos de impacto y estrategias de desarrollo y en los procesos de contratación correspondientes.</t>
  </si>
  <si>
    <t>Afectación económica por incumplimiento de las normas.</t>
  </si>
  <si>
    <t>R4</t>
  </si>
  <si>
    <t>Relaciones Estratégicas</t>
  </si>
  <si>
    <t>Coordinar las relaciones políticas de la administración distrital con las corporaciones públicas de elección popular del nivel local, distrital y nacional para impulsar y facilitar el cumplimiento de las políticas, planes, programas y proyectos trazados para la ciudad.</t>
  </si>
  <si>
    <t>Personas</t>
  </si>
  <si>
    <t>No atender oportunamente los procedimientos definidos internamente para tal fin (publicado en la intranet - SIG) y los establecidos en la norma (Decreto Distrital 438 de 2019).</t>
  </si>
  <si>
    <t>Externa</t>
  </si>
  <si>
    <t xml:space="preserve"> Incumplimiento de los principios de imparcialidad y transparencia.</t>
  </si>
  <si>
    <t>No atender oportunamente los procedimientos definidos internamente para tal fin (publicado en la intranet - SIG) y los establecidos en la norma (Decreto Distrital 190 de 2010).</t>
  </si>
  <si>
    <t>Falta de ética por parte de los sectores de la Administración Distrital</t>
  </si>
  <si>
    <t>R5</t>
  </si>
  <si>
    <t>Control Disciplinario</t>
  </si>
  <si>
    <t xml:space="preserve">Salvaguardar la función pública mediante el ejercicio del control disciplinario adelantando los procesos por la presunta incursión en conductas que afecten la función o el cargo en ejercicio por parte de los/las servidores/as públicos/as, atendiendo la finalidad prevista en el Artículo 22 de la ley 734 de 2002 (Código Único Disciplinario).
</t>
  </si>
  <si>
    <t xml:space="preserve">Debilidad en los mecanismos previos de verificación que garanticen la imparcialidad en la toma de decisiones de fondo dentro del proceso disciplinario.
</t>
  </si>
  <si>
    <t>Falta de credibilidad en la decisión que se adoptan por la oficina disciplinaria.</t>
  </si>
  <si>
    <t>Trimestral</t>
  </si>
  <si>
    <t>Pendiente de iniciar</t>
  </si>
  <si>
    <t>La acción u omisión de un colaborador en desarrollo del proceso disciplinario  para favorecer o desfavorecer a los sujetos procesales.</t>
  </si>
  <si>
    <t>Incursión en falta disciplinaria por parte del servidor público beneficiado con las decisiones.</t>
  </si>
  <si>
    <t>La posible dilación de las actuaciones dentro del proceso disciplinario por parte de quienes puedan intervenir en el mismo.</t>
  </si>
  <si>
    <t>Impunidad</t>
  </si>
  <si>
    <t>Efectuar un seguimiento y revisión mensual de todas las decisiones que el despacho suscriba por parte del grupo revisor de la OAD.</t>
  </si>
  <si>
    <t>Semestral</t>
  </si>
  <si>
    <t xml:space="preserve"> Debilidades en seguimiento y control del estado actual de las actuaciones.</t>
  </si>
  <si>
    <t>R6</t>
  </si>
  <si>
    <t>Gerencia del Talento Humano</t>
  </si>
  <si>
    <t>Administrar y gestionar el desarrollo de los servidores(as) de la Secretaría Distrital de Gobierno, a través de la formulación, implementación y evaluación de los planes, programas, proyectos y/o estrategias institucionales de Gestión del Talento Humano en términos constitucionales y legales, promoviendo el trabajo digno y el fortalecimiento institucional</t>
  </si>
  <si>
    <t>Omisión en la aplicación de las normas en materia de vinculación de personal para beneficio propio o de un particular.</t>
  </si>
  <si>
    <t xml:space="preserve">Vulneración de derechos adquiridos de los servidores públicos de la entidad. </t>
  </si>
  <si>
    <t>Falta de rigurosidad en la aplicación de las normas en materia de administración de personal.</t>
  </si>
  <si>
    <t>Sanción disciplinaria por no aplicación de la normatividad.</t>
  </si>
  <si>
    <t>Detrimento patrimonial</t>
  </si>
  <si>
    <t>Vinculación de personal no idóneo</t>
  </si>
  <si>
    <t>R7</t>
  </si>
  <si>
    <t>Omisión en la aplicación de los controles de verificación de requisitos en la actividad de causación.</t>
  </si>
  <si>
    <t>Apertura de investigaciones disciplinarias, penales o fiscales.</t>
  </si>
  <si>
    <t>R8</t>
  </si>
  <si>
    <t>Gestión Patrimonio Documental</t>
  </si>
  <si>
    <t>Emitir lineamientos y gestionar adecuadamente los documentos mediante el trámite, Organización, Transferencia, Disposición y Preservación de los documentos que se produzcan o ingresen a la entidad con el fin de proteger su patrimonio documental y su memoria histórica</t>
  </si>
  <si>
    <t>Debilidad en la aplicación de lineamientos existentes para el seguimiento efectivo al cumplimiento del proceso de gestión documental de la Entidad.</t>
  </si>
  <si>
    <t>Táctico</t>
  </si>
  <si>
    <t xml:space="preserve"> Incumplimiento de los principios de imparcialidad, eficiencia y economía.</t>
  </si>
  <si>
    <t xml:space="preserve">Posible generación de procesos sancionatorios, disciplinarios y penales. </t>
  </si>
  <si>
    <t xml:space="preserve">Se afecta la imagen reputacional de la entidad </t>
  </si>
  <si>
    <t>R9</t>
  </si>
  <si>
    <t>Calidad</t>
  </si>
  <si>
    <t>Deficiencias en la verificación efectuada sobre las necesidades de adquisición y/o compra de bienes muebles, inmuebles o servicios.</t>
  </si>
  <si>
    <t>Afectación del presupuesto de la entidad.</t>
  </si>
  <si>
    <t>No inclusión de las características técnicas correspondientes en los estudios previos y pliego de condiciones de los procesos de adquisición de bienes muebles e inmuebles.</t>
  </si>
  <si>
    <t>Incumplimiento de los principios de transparencia, economía y responsabilidad en la contratación estatal.</t>
  </si>
  <si>
    <t>Conflicto de intereses en el proceso de contratación</t>
  </si>
  <si>
    <t>Apertura de investigaciones disciplinarias, penales y fiscales.</t>
  </si>
  <si>
    <t>R10</t>
  </si>
  <si>
    <t>Tráfico de influencias</t>
  </si>
  <si>
    <t xml:space="preserve">Imposibilidad de seleccionar a la persona natural o jurídica más idónea para la ejecución del contrato. 
</t>
  </si>
  <si>
    <t>Omisión de normativa legal y/o de procedimientos internos.</t>
  </si>
  <si>
    <t xml:space="preserve">Pérdida de oportunidad para la entidad de optimizar los recursos. </t>
  </si>
  <si>
    <t>R11</t>
  </si>
  <si>
    <t>implementación de medidas restrictivas de indole tecnico,  financiero o juridico que no permita la pluralidad de oferentes</t>
  </si>
  <si>
    <t>Vulneración a los principios de la contratación estatal principalmente el de transparencia y selección objetiva, entre otros.</t>
  </si>
  <si>
    <t xml:space="preserve"> Debilidad en los controles efectuados por el comité de contratación.</t>
  </si>
  <si>
    <t>R12</t>
  </si>
  <si>
    <t>Deficiencias en la programación financiera y física de las metas de los proyectos de inversión.</t>
  </si>
  <si>
    <t xml:space="preserve">Detrimento patrimonial </t>
  </si>
  <si>
    <t>R13</t>
  </si>
  <si>
    <t xml:space="preserve">Gerencia de TIC </t>
  </si>
  <si>
    <t>Formular e implementar las estrategias de Tecnologías e Información (TI) en materia de seguridad digital, uso y apropiación de los Sistemas de Información y disponibilidad de los servicios de TIC, en el marco de la arquitectura empresarial con procedimientos sistemáticos y eficientes; con el fin de contribuir al logro de los resultados esperados por la Secretaría Distrital de Gobierno, la satisfacción de los diferentes grupos de interés y la toma de decisiones en la Entidad.</t>
  </si>
  <si>
    <t>Tecnologìa</t>
  </si>
  <si>
    <t>Información</t>
  </si>
  <si>
    <t>Omisión de los lineamientos establecidos en el manual de seguridad de la información de la entidad.</t>
  </si>
  <si>
    <t>Incumplimiento de los principios de imparcialidad y transparencia.</t>
  </si>
  <si>
    <t>Toma de decisiones sobre la base de información inexacta.</t>
  </si>
  <si>
    <t>Afectación de la imagen institucional.</t>
  </si>
  <si>
    <t>R14</t>
  </si>
  <si>
    <t>Evaluación Independiente</t>
  </si>
  <si>
    <t>Evaluar la efectividad de sistema de Control Interno de manera independiente, objetiva y oportuna, a través de seguimientos y auditorías que permitan generar alertas tempranas para contribuir con el mejoramiento continuo en la gestión institucional.</t>
  </si>
  <si>
    <t>Perdida de independencia por conflicto de intereses o favorecimiento a terceros para el desarrollo del ejercicio auditor.</t>
  </si>
  <si>
    <t xml:space="preserve">Perdida de imagen, credibilidad y confianza  de la OCI frente a la entidad. </t>
  </si>
  <si>
    <t>Rara vez</t>
  </si>
  <si>
    <t>Omision de la normativa legal y/o instrumentos de auditoría  con el fin de no develar irregularidades para favorecer al auditado.</t>
  </si>
  <si>
    <t>Investigación Disciplinaria</t>
  </si>
  <si>
    <t>R15</t>
  </si>
  <si>
    <t>Servidor público o contratista</t>
  </si>
  <si>
    <t>Conductas delictivas de uno o más servidores públicos responsable de alguna de las funciones de liquidación de la nómina, para beneficio propio de terceros</t>
  </si>
  <si>
    <t xml:space="preserve"> Investigaciones penales, fiscales y disciplinarias, que llevan a sanciones.</t>
  </si>
  <si>
    <t>Conductas delictivas de uno o más servidores públicos responsable de alguna de las funciones de liquidación de la nómina</t>
  </si>
  <si>
    <t>Afectación económica</t>
  </si>
  <si>
    <t>R16</t>
  </si>
  <si>
    <t>Orientar con calidad y oportunidad a todos los ciudadanos que acudan a la Secretaría Distrital de Gobierno. Así mismo, atender las peticiones, quejas, reclamos, sugerencias, consultas, denuncias por actos de corrupción, felicitaciones, solicitud de acceso a la información y copias en el marco de los trámites y servicios de la entidad, a través de sus canales presencial, telefónico, virtual y redes sociales, reportando periódicamente la percepción de los ciudadanos en relación con la calidad del servicio prestado, lo anterior, con el fin de garantizar sus derechos y brindar una adecuada atención.</t>
  </si>
  <si>
    <t>Desconocimiento de los protocolos de atención a la ciudadanía por parte de los servidores y colaboradores asignados a la Oficina de Atención a la Ciudadanía de la Secretaría Distrital de Gobierno.</t>
  </si>
  <si>
    <t>Afectación de la imagen y buen nombre de la Secretaría Distrital de Gobierno frente a la cuidadanía y los distintos usuarios y grupos de valor interesados.</t>
  </si>
  <si>
    <t>Desconocimiento de la información contenida en la oferta de trámites y OPAs de la entidad.</t>
  </si>
  <si>
    <t>Profesional Especializado código 222 grado 24 y líder metodológico del proceso de Servicio a la Ciudadanía</t>
  </si>
  <si>
    <t>Insatisfacción de los ciudadanos y demás usuarios y grupos de valor que reciben información de los trámites y OPAs sobre los cuales es responsable funcional la Oficina de Servicio a la Ciudadanía.</t>
  </si>
  <si>
    <t>Orientaciones que inducen al error al ciudadano, producto de información desactualizada.</t>
  </si>
  <si>
    <t xml:space="preserve">Desactualización del contenido de los trámites y OPAs (requisitos, tiempos de gestión y medios para realizarlos). </t>
  </si>
  <si>
    <t>Investigaciones penales y disciplinarias, que pueden desembocar a su vez en procesos sancionatorios contra los servidores públicos y colaboradores de la Secretaría Distrital de Gobierno.</t>
  </si>
  <si>
    <t>R17</t>
  </si>
  <si>
    <t>Ambiente</t>
  </si>
  <si>
    <t>Falta de ética y/o omisión de la normatividad en beneficio particular</t>
  </si>
  <si>
    <t xml:space="preserve">Pérdida de imagen reputacional. </t>
  </si>
  <si>
    <t>Proceso sancionatorio para la entidad</t>
  </si>
  <si>
    <t>Inadecuada disposición de residuos</t>
  </si>
  <si>
    <t>R18</t>
  </si>
  <si>
    <t>Gestión del Conocimiento</t>
  </si>
  <si>
    <t xml:space="preserve">Establecer los lineamientos de gestión de conocimiento, mediante la implementación de acciones e instrumentos orientados a facilitar procesos de innovación y preservación del conocimiento, en el marco del mejoramiento continuo, la evaluación institucional, la gestión estadística, la analítica institucional, la cultura de compartir y difundir, las herramientas de uso y apropiación, y la generación y producción de conocimiento,  con el fin de mejorar la prestación de bienes y servicios a los grupos de valor de la SDG. </t>
  </si>
  <si>
    <t xml:space="preserve">Intereses particulares y/o conflicto de intereses por parte de los involucrados en la divulgación y publicación de la información de los Observatorios </t>
  </si>
  <si>
    <t>Afectación a la imagen institucional</t>
  </si>
  <si>
    <t>Toma de decisiones inoportuna y/o basada en información no confiable</t>
  </si>
  <si>
    <t>R19</t>
  </si>
  <si>
    <t>Intereses particulares y/o conflicto de intereses por parte de los involucrados en la gestión de información de las evaluaciones institucionales, y/o soborno y/o ofrecimiento de dadivas para manipular y/o alterar la información</t>
  </si>
  <si>
    <t>Recomendaciones erroneas y/o toma inadecuada de decisiones para la gestión de las políticas, programas y/o estrategias institucionales</t>
  </si>
  <si>
    <t>Afectaciones en el diseño de las políticas, programas y estrategias institucionales</t>
  </si>
  <si>
    <t>R20</t>
  </si>
  <si>
    <t>Intereses particulares y/o conflicto de intereses por parte de los involucrados en la divulgación y publicación de los resultados de las evaluaciones institucionales</t>
  </si>
  <si>
    <t>Insatisfacción de los usuarios por desconocimiento de la gestión institucional realizada</t>
  </si>
  <si>
    <t>R21</t>
  </si>
  <si>
    <t>Sanciones disciplinarias</t>
  </si>
  <si>
    <t>R22</t>
  </si>
  <si>
    <t>Convivencia y Diálogo Social</t>
  </si>
  <si>
    <t xml:space="preserve">Omisión de la normativa vigente </t>
  </si>
  <si>
    <t>Perdida de la credibilidad en la entidad y sus procesos</t>
  </si>
  <si>
    <t>Uso inadecuado de prendas institucionales para beneficio personal o de terceros.</t>
  </si>
  <si>
    <t>Búsqueda de privilegio para acceso a eventos.</t>
  </si>
  <si>
    <t>R23</t>
  </si>
  <si>
    <t>Posible debilidad de los controles para verificación del cumplimiento de los requisitos que deben presentar para obtener el beneficio.</t>
  </si>
  <si>
    <t>Pérdida de credibilidad en los procesos de iniciativas ciudadanas juveniles y favorecimiento de un colectivo que no cuente con el perfil idóneo para la ejecución de las iniciativas.</t>
  </si>
  <si>
    <t>El profesional designado por el/la director(a) o el aliado, cada vez que se vaya a implementar una iniciativa ciudadana  verifica el cumplimiento de los criterios de selección de iniciativas, acatando los lineamentos para grupos de particular  atención en el marco del proceso, realiza socialización por diferentes medios que permita dar igualdad de acceso a la información, el cual se registra en el formato de evidencia de reunión GDI-GPD-F029, con el fin de dar transparencia e igualdad al proceso. 
En caso de que se identifique el incumplimiento de lo establecido en la propuesta de la iniciativa luego de surtidas las verificaciones correspondientes  y que sin embargo, esta se haya aprobado beneficiándose sin principio de igualdad y oportunidad;  se debe informar al Profesional delegado para iniciativas ciudadanas, de forma que se realice las medidas correspondientes, para que sea en su lugar elegida la iniciativa que por orden continúe en la lista y cumpla los requisitos según modalidad. Como evidencia queda los correos electrónicos y/o registro en el formato evidencia de reunión GDI-GPD-F029.</t>
  </si>
  <si>
    <t>Desconocimiento de los requisitos para que se pueda postular la iniciativa</t>
  </si>
  <si>
    <t>En curso</t>
  </si>
  <si>
    <t>Finalizada</t>
  </si>
  <si>
    <t>Recuerde que el Riesgo de CORRUPCIÓN debe contar con los cuatro elementos descritos a continuación, para cada riesgo que ud describa, identifique claramente si esta presente cada elemento colocando una X</t>
  </si>
  <si>
    <t>Riesgo No.</t>
  </si>
  <si>
    <t>Descripción</t>
  </si>
  <si>
    <t>Acción u omisión</t>
  </si>
  <si>
    <t>Uso del poder</t>
  </si>
  <si>
    <t>Desviar la gestión de lo público</t>
  </si>
  <si>
    <t>Beneficio privado</t>
  </si>
  <si>
    <t>PIN</t>
  </si>
  <si>
    <t>x</t>
  </si>
  <si>
    <t>GCI</t>
  </si>
  <si>
    <t xml:space="preserve">Posibilidad de afectación reputacional por omisión o inoportuna divulgación/publicación de información sobre la gestión contractual en las plataformas de contratación pública, limitando el conocimiento a la ciudadanía por beneficiar a un particular.
</t>
  </si>
  <si>
    <t>CES</t>
  </si>
  <si>
    <t>Posibilidad de afectación reputacional por la omisión en el cumplimiento de los lineamientos legales vigentes, para la elaboración y expedición de conceptos a las iniciativas normativas para beneficio de un particular.</t>
  </si>
  <si>
    <t>Beneficiar un grupo de interés con una iniciativa ciudadana sin garantizar la igualdad, imparcialidad  y limitando la publicidad para la participación.</t>
  </si>
  <si>
    <t>Cdis</t>
  </si>
  <si>
    <t>Posibilidad de afectación reputacional por proferir decisiones disciplinarias contrarias a derecho en beneficio del sujeto procesal o de un interés particular</t>
  </si>
  <si>
    <t>DTH</t>
  </si>
  <si>
    <t>Posibilidad de afectación reputacional por vinculación de personal a la planta de la SDG sin el cumplimiento de los requerimientos mínimos establecidos en el Manual de funciones y de competencias laborales, normatividad y lineamientos establecidos en materia de administración de personal o de conflictos de interés con el objeto de favorecer a un particular.</t>
  </si>
  <si>
    <t xml:space="preserve">Posibilidad de riesgo económico al efectuar pagos, omitiendo el debido cumplimiento de requisitos, de manera intencional para beneficio propio o de un tercero. </t>
  </si>
  <si>
    <t>GPD</t>
  </si>
  <si>
    <t>Posibilidad de afectacion reputacional por la pérdida, manipulación o alteración intencional de la información y de los expedientes físicos de los procesos, para beneficio propio o de particulares.</t>
  </si>
  <si>
    <t>Pérdida o alteración intencional de la información física de las comunicaciones oficiales que ingresan o salen de la Entidad</t>
  </si>
  <si>
    <t>Utilización inadecuada de bienes muebles o inmuebles de la SDG para beneficios propios o de particulares.</t>
  </si>
  <si>
    <t xml:space="preserve">Posibilidad de afectación económica y reputacional por adquirir y/o comprar bienes muebles e inmuebles o servicios sin el lleno de los requisitos legales y/o técnicos en beneficio propio o de un particular. </t>
  </si>
  <si>
    <t>Posibilidad de afectación reputacional por el direccionamiento de contratación en favor propio y/o de un tercero</t>
  </si>
  <si>
    <t>Posibilidad de afectación económica y reputacional por la modificación sin justificación de condiciones iniciales establecidas en los pliegos, para el beneficio propio o de un tercero.</t>
  </si>
  <si>
    <t>Posibilidad de afectación económica por sobrecosto en las actividades de los proyectos de inversión para el beneficio de un particular.</t>
  </si>
  <si>
    <t>TIC</t>
  </si>
  <si>
    <t>Probabiidad de afectación reputacional por pérdida, manipulación o adulteración de la información en repositorios datos institucionales en beneficio de un tercero.</t>
  </si>
  <si>
    <t>EIN</t>
  </si>
  <si>
    <t>Posibilidad de afectación reputacional por la manipulación por parte del(los) profesionales de la OCI, en su rol de auditores, de los resultados de la evaluación independiente, para beneficio propio o de terceros, entorpeciendo la contribución para la mejora de los procesos</t>
  </si>
  <si>
    <t>Pérdida, manipulación de expedientes físicos y/o mutilación de documentos e información electrónica para desviar la gestión de lo público hacia un beneficio privado</t>
  </si>
  <si>
    <t>Posibilidad de afectación económica y reputacional por fraude en la liquidación de la nómina en beneficio propio o de un tercero.</t>
  </si>
  <si>
    <t>SAC</t>
  </si>
  <si>
    <t xml:space="preserve">Posibilidad de afectación  reputacional, por cobros a la ciudadanía de trámites y OPAs gratuitos que presta la entidad, para obtener un beneficio particular. </t>
  </si>
  <si>
    <t>Posibilidad de afectación reputacional por realizar la entrega de residuos sólidos a una organización a cambio de beneficios económicos y/o materiales para favorecer a un particular</t>
  </si>
  <si>
    <t>GCN</t>
  </si>
  <si>
    <t>Posibilidad de afectación reputacional por la omisión o inoportuna divulgación de información de los Observatorios para toma de decisiones en beneficio privado o de un tercero</t>
  </si>
  <si>
    <t>Posibilidad de afectación reputacional por la manipulación o alteración de la información sobre las evaluaciones institucionales para beneficio propio o de un tercero</t>
  </si>
  <si>
    <t>Posibilidad de afectación reputacional por la omisión o inoportuna divulgación de los resultados de las evaluaciones institucionales para beneficio privado o de un tercero</t>
  </si>
  <si>
    <t>Posibilidad de afectación reputacional por la manipulación y/o uso inapropiado de la información contenida en las bases de datos trabajadas en analítica institucional para beneficio privado o favorecimiento de terceros</t>
  </si>
  <si>
    <t>CDS</t>
  </si>
  <si>
    <t>Descripción  del control 1</t>
  </si>
  <si>
    <t>Descripción  del control 2</t>
  </si>
  <si>
    <t>Descripción  del control 3</t>
  </si>
  <si>
    <t>Descripción  del control 4</t>
  </si>
  <si>
    <t>En el Nivel Central los colaboradores  designados por el/la Director/a de Contratación, de manera permanente adelantan la verificación de ausencias documentales de la totalidad de procesos contractuales de la Entidad diligenciando la "Matriz de verificación documental". 
Cuando se detecta la falta de algún documento de la etapa contractual se envía un memorando trimestral al supervisor del contrato para que subsane la ausencia documental.
Como evidencia de la ejecución del control queda la "Matriz de verificación documental" que consolida la revisión de la totalidad de procesos y las comunicaciones (correos electrónicos y memorandos).
En el Nivel Local, el/la Alcalde (sa) Local, apoyado en la persona que él designe, de manera permanente adelantan la verificación de ausencias documentales de la totalidad de procesos precontractuales y contractuales de la Alcaldía Local.  Cuando se detecta la falta de algún documento en la plataforma de Secop II, el abogado responsable del proceso solicita al proveedor (y/o contratista)  a través de correo electrónico el cargue del mismo cuando se trate de modalidad de contratación directa.
Cuando se detecta la falta de algún documento de la etapa precontractual y contractual en las diferentes modalidades de contractación en la plataforma de Secop II, el abogado responsable del proceso solicita a través de correo electrónico, al profesional designado como apoyo a la supervisión o interventoría del contrato para que subsane la ausencia documental.
Como evidencia de la ejecución del control, quedan los correos eléctronicos institucionales y las evidencias de verificación de publicación en la plataforma Secop II.</t>
  </si>
  <si>
    <t xml:space="preserve">Al inicio de cada vigencia el Jefe(a) de la Oficina Asesora de Comunicaciones envía el formato CES- F002 "Formato Planeador de necesidades de comunicación" para diligenciamiento de los directivos de las diferentes dependencias de la SDG, quienes deben remitirlo diligenciado con la programación de las comunicaciones para todo el año, como evidencia de la ejecución de este control quedará el formato CES -F002 y el correo electrónico o memorando enviado. 
Cada vez que se realice una solicitud a la Oficina Asesora de Comunicaciones el/la jefe (a) de la Oficina Asesora de Comunicaciones garantizará que solo se tramitarán los servicios de comunicaciones que lleguen debidamente diligenciados y  firmados por el directivo de la dependecia solicitante a través del formato CES-F001 "Formato de Solicitud de Servicios de Comunicaciones".  Como evidencia de ejecución del control queda el formato CES-F001. </t>
  </si>
  <si>
    <t xml:space="preserve">El profesional designado por el/la Jefe(a) de la Oficina Asesora de Comunicaciones realiza un informe trimestral consolidado correspondiente al seguimiento a la publicación de información de acuerdo con los lineamientos de la "Ley 1712 de 2014 de Transparencia y acceso a la información pública", con el fin de determinar la información no publicada tanto del nivel central como del nivel local. De encontrar faltantes de información se informa a la dependencia o alcaldía local responsable a través de los medios institucionales establecidos (memorando o correo institucional). La evidencia de la ejecución del control corresponde al informe de seguimiento a la publicación de información en el sitio web y las comunicaciones remitidas a las dependencias o Alcaldías Locales.
</t>
  </si>
  <si>
    <t>RES</t>
  </si>
  <si>
    <t>Los profesionales de Asuntos Normativos designados por el Director (a) de Relaciones Políticas, cada vez que realicen el análisis de los conceptos emitidos por los sectores de la administración a las iniciativas normativas, identifican  incumplimiento de lo establecido en el Decreto 438 del 2019 deberán devolver el concepto al sector correspondiente manifestando el tipo de incumplimiento y solicitando la revisión y posible ajuste del concepto emitido. 
Como evidencia de la ejecución del control quedan los correos electrónicos enviados a los enlaces de cada uno de los sectores.</t>
  </si>
  <si>
    <t>Cdisc</t>
  </si>
  <si>
    <t>El Auditor designado por el jefe  de la Oficina de Asuntos Disciplinarios cada vez que reciba un proyecto de decisión  interlocutoria por parte de los profesionales del equipo de la Oficina de Asuntos Disciplinarios verifica que la decisión este ajustada a la ley  (constitución, leyes, normas, convenios internacionales) a través del cotejo normativo sobre el tema a tratar. Como evidecia de la ejecucion de control queda la base de datos control de decisiones del despacho, donde se relacionan las observaciones de cada uno de los expedientes.
En caso de requerir ajuste en el sentido de la decisión de fondo se remitirá al abogado que proyectó la decisión para que lo adecúe,  dejando evidencia en el formato de revisión de decisiones interlocutorias CDS-F001 debidamente diligenciado.</t>
  </si>
  <si>
    <t>Cada vez que se va a realizar una vinculación a la planta de personal de la SDG, el(la) profesional designado(a) por la Dirección de Gestión de Talento Humano para realizar el trámite, verifica si la persona a vincular cumple con los requisitos mínimos establecidos en el manual específico de funciones y competencias laborales y normatividad vigente. Así como también, verifica el debido diligenciamiento del Formato de Declaración de Inhabilidades, Incompatibilidades e Inexistencias de Conflicto de Interés y Obligaciones GCO-GTH-F047.
En caso de no cumplir con los requisitos el(a) director(a) de Gestión de Talento Humano informa al nominador o a la Comisión Nacional del Servicio Civil según el tipo de nombramiento, dando cumplimiento a lo establecido en el Procedimiento vinculación a la planta de personal GCO-GTH-P001. Como evidencia del control se entrega una muestra aleatoria por tipo de vinculación del Formato verificación y certificación cumplimiento de requisitos mínimos GCO-GTH-F045.</t>
  </si>
  <si>
    <t>El profesional de apoyo de la Dirección Financiera designado por el/la Director/a  Financiera con una periodicidad mensual, ingresa al correo electrónico y reenvia las cuentas de cobro/factura de ventas recibidas por cada supervisor/apoyo a la supervisión y lo asigna en estricto sentido de orden de llegada para el Nivel Central por la misma vía, a cada uno de los profesionales del grupo de contabilidad de la Dirección Financiera, el profesional de contabilidad procede a la revisión de los soportes que cumplan con todos los requisitos establecidos en los instructivos GCO-GCI-IN019-Instrucciones para pagos, GCO-GCI-IN003-Instrucciones Contables, en caso de encontrar que los soportes de pago no cumplen con los requisitos, este pago no se trámita y se informará vía correo electrónico al supervisor para que informe al contratista y/o proveedor las subsanciones a realizar, como evidencia se generar un soporte en pdf   del correo electrónico enviado.   
Una vez revisados y avalados los soportes, se realiza el correspondiente reconocimiento contable y/o causación de la cuenta.
Posteriormente cada profesional de contabilidad archiva el reconocimiento contable y/o causación de la cuenta de cobro en la carpeta compatidad de la Dirección Financiera,  e informa vía correo electrónico al grupo de giros de la Dirección Financiera, para que se continúe con el trámite. 
Como evidencia de ejecución del control quedan los soportes de causación y órdenes de pago lo cuales quedan cargados  en la base de datos "Financiera/pluton/base de datos" y los correos electrónicos solicitando la subsanación de los documentos cuando haya lugar.
El profesional designado por el (la) Alcalde (sa) Local como apoyo a la supervisión, revisa mensualmente los soportes de pago verificando el cumplimiento de los requisitos establecidos en los instructivos GCO-GCI-IN019-Instrucciones para pagos, GCO-GCI-IN003-Instrucciones Contables. En caso de encontrar inconsistencias, solicita por correo electrónico los ajustes respectivos.
Como evidencia de ejecución del control quedan los soportes de causación y órdenes de pago y los correos electrónicos solicitando la subsanación de los documentos cuando haya lugar.</t>
  </si>
  <si>
    <t xml:space="preserve"> El Referente documental del Archivo de Gestión o Central,  cada vez que se va a realizar un préstamo  de un documento en medio físico se realiza el registro en las planillas correspondientes de el proceso de gestión documental.</t>
  </si>
  <si>
    <t>El Referente documental del Archivo de Gestión Local, cada vez que se va a digitalizar un expediente, interviene y digitaliza los expedientes contractuales en el Aplicativo de Gestión Documental para consulta. En caso de encontrar faltantes en la documentación informa al abogado del fondo y/o a la instancia competente. Como evidencia queda el registro de digitalización en el aplicativos y las comunicaciones oficiales.</t>
  </si>
  <si>
    <t xml:space="preserve"> El abogado del fondo, cada vez que adelanten procesos contractuales, realizan el cargue la totalidad de los documentos en la Plataforma de SECOP II, dejando registrada toda la trazabilidad de los ajustes realizados sobre estos. En caso de que se efectúe alguna modificación esta no será aplicada hasta no contar con la previa autorización en el flujo de aprobación del SECOP II. Como evidencia queda la trazabilidad en el SECOP II.</t>
  </si>
  <si>
    <t>El servidor del archivo central designado por el/la Director/a Administrativo/a (para el nivel central) y  el servidor designado por el/la Alcalde(sa) local (para el nivel local), cada vez que realice el préstamo de un documento o expediente diligenciará el formato GDI-GPD-F018 o GDI-GPD-F021, según corresponda. Al momento de la devolución realizará la revisión de los documentos y/o expedientes para comprobar el estado en que se reciben. Según lo anterior para generar este reporte de los préstamos de documentos, se debe remitir a la Dirección Administrativa por parte del encargado del Archivo Central o Alcaldía Local el formato GDI-GPD-F018 (formato excel) de manera mensual, en caso de que no se remita este reporte se entenderá que no se realizaron préstamos durante el periodo de reporte. 
Si en el momento de la devolución del expediente, el encargado del Archivo Central o Alcaldía Local evidencia que no se encuentra completo frente al estado en el que fue prestado, informará al funcionario y al jefe o director de la dependencia a la que le realizó el préstamo a través de una comunicación oficial con copia a la Dirección Administrativa y se dejará registro en el formato GDI-GPD-F023 de acuerdo con los lineamientos establecidos en las instrucciones GDI-GPD-IN012.
Como evidencia de la ejecución del control quedan los formatos GDI-GPD-F018, GDI-GPD-F021, GDI-GPD-F023 y las comunicaciones oficiales.</t>
  </si>
  <si>
    <t>El abogado asignado por la Dirección de Contratación, cada vez que va a realizar un contrato para adquirir y/o comprar bienes y/o servicios, verifica el cumplimiento de los lineamientos establecidos en el procedimiento GCO-GCI-P001. En caso de que se identifique que la necesidad de contratación no está cumpliendo con el lleno de requisitos legales y/o técnicos, se regresa al área que estructuró la necesidad. Como evidencia queda la trazabilidad del aplicativo SIPSE.</t>
  </si>
  <si>
    <t xml:space="preserve">  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</si>
  <si>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El abogado del FDL, cada vez que adelante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 II.</t>
  </si>
  <si>
    <t>Los miembros del Comité de Contratación Local,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</si>
  <si>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 xml:space="preserve">El Director(a) de Contratación y el abogado designado por él, cada vez que realicen un proceso de contratación, verifica el cumplimiento de la totalidad de los requisitos y los lineamientos establecidos para la adquisición y/o compra de bienes inmuebles, muebles o servicios de la SDG, de acuerdo con el Procedimiento para la adquisión y administración de bienes y servicios GCO-GCI-P001, Manual de contratación GCO-GCI-M003. 
En caso de que se identifique que la necesidad de contratación no está cumpliendo los requisitos legales y/o técnicos, esta se regresa al área que estructuró la necesidad mediante el aplicativo SIPSE. 
Como soporte queda la trazabilidad del aplicativo SIPSE y una muestra de pantallazos aleatorios del 1% del total de procesos.
En el nivel local, el abogado designado por el (la) Alcalde (sa) Local y el Comite de Contratación cada vez se adelante un proceso de contratación, verifica el cumplimiento de los requisitos y los lineamientos establecidos para la adquisición y/o compra de bienes inmuebles, muebles o servicios de la SDG, de acuerdo con la normatividad vigente y los manuales, procedimientos e instrucciones establecidos y publicados en MATIZ. 
En caso que se incumpla con la normatividad y/o requisitos legales se devuelve al profesional responsable a través del aplicativo SIPSE. 
Como soporte quedan las actas de comite de contratación, estudios previos, y/o las bases de datos con los respectivos enlaces de SIPSE </t>
  </si>
  <si>
    <t>El abogado designado por el Director(a) de Contratación, cada vez que va a realizar un  contrato para adquirir y/o comprar bienes y/o servicios, verifica el cumplimiento de los lineamientos establecidos en el procedimiento GCO-GCI-P001 "Procedimiento  para la adquisición y administración de bienes y servicios" 
En caso de que se idenfique que la necesidad de contratación no está cumpliendo con el lleno de requisitos legales y/o técnicos, se regresa al área que estructuró la necesidad. Como evidencia queda la trazabilidad del aplicativo SIPSE.</t>
  </si>
  <si>
    <t>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el Comité dará la recomendación de no adelantar el proceso de contratación. 
Como soporte quedan las actas del Comité de Contratación.</t>
  </si>
  <si>
    <t>El Alcalde (sa) Local, el abogado (a) del FDL y el Comité de contratación desde el marco de las competencias de cada miembro del comité, previo al proceso de adjudicación revisan y verifican que los requisitos habilitantes, de evaluación o ponderación y de desempate, establecidos en los estudios previos cumplan con lo dispuesto en el manual de contratación GCO-GCI-M003 y en el procedimiento GCO-GCI-P001 realizando la respectiva recomendación para la aprobación por el ordenador del gasto del proceso de contratación. 
En caso que el proceso no cumpla con los requisitos legales y/o técnicos, no es recomendado por el Comité de Contratación y regresará al area tecnica que lo originó. 
Como soporte quedan las actas del Comité de Contratación.</t>
  </si>
  <si>
    <t>En el Nivel Central, los abogados designados por el Director de Contratación cada vez que adelantan los procesos contractuales en la Plataforma  SECOP II, registran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En el Nivel Local, el Alcalde (sa) Local, el abogado (a) del FDL y el Comité de contratación,cada vez que adelante los procesos contractuales en la Plataforma de SECOP II, registra la trazabilidad de los ajustes realizados sobre estos. En caso de que se efectúe alguna modificación esta no será aplicada salvo la disposición de la resolución 0253 de 14de junio de 2018, que regula el comité de contratación de los FDL. 
Como evidencia queda la trazabilidad en el SECOP II.</t>
  </si>
  <si>
    <t xml:space="preserve">Se establece el Plan Anual de Adquisiciones como insumo primario para adelantar cualquier proceso de contratación, el cual es aprobado por el ordenador del gasto previas recomendaciones del Comité de Contratación según la Resolución 1614 del 04 de diciembre de 2017. 
Los profesionales designados por el Director de Contratación (Nivel central) / Alcalde Local (Nivel Local) realizan reuniones mensuales de seguimiento al Plan Anual de Adquisiciones con las áreas de la entidad. 
Como evidencia queda el Plan Anual de Adquisiciones actualizado, Link de publicación en Secop, Link de publicación en la página web de la localidad y el formato GDI-GPD-F029 Evidencia de reunión. 
Las Alcaldías Locales que utilicen herramientas tecnológicas para el seguimiento del Plan Anual de Adquisiciones aportaran como evidencia el enlace del tablero de seguimiento.
</t>
  </si>
  <si>
    <t>DTI</t>
  </si>
  <si>
    <t xml:space="preserve">
El profesional designado por el (la) Director(a) de Tecnologias e Información,  responsable de la plataforma de seguridad perimetral realizará el monitoreo permanente a la plataforma tecnológica institucional para identificar las vulnerabilidades ó alertas que se puedan presentar.  El seguimiento es a partir de la generación del reporte de cada uno de los elementos utilizados como controles: el Firewall, Web Aplication Firewall - WAF, Antivirus, accesos a las bases de datos y aplicaciones. 
En caso de encontrar vulnerabilidades, se aplicará los ajustes de configuración que corresponda según el caso.  Como evidencia quedará el reporte mensual con el registro de las vulnerabilidades y los informes de los ajustes aplicados a la configuración.   Dicho control se sustenta en el manual GDI-TIC-M004 Manual de Gestión de Seguridad, ítem de seguridad de la información.</t>
  </si>
  <si>
    <t>El (la) jefe de la oficina de control Interno y/o el profesional que designe, verificará que  cada vez que ingrese al área un auditor nuevo, se dará a conocer los siguientes   documentos: Estatuto de Auditoría Interna EIN-IN-001 y el Código de ética del auditor interno  EIN-IN-002 y solicitará la suscripción del formato Compromiso ético del Auditor interno.  Como evidencia de la ejecución del control quedan los soportes de la socialización de documentos a través de correo electrónico  y el compromiso debidamente firmado el cual es archivado en las carpetas de gestión propios de la Oficina de Control Interno.</t>
  </si>
  <si>
    <t>El (la) Jefe de la Oficina de Control Interno, cada vez que se realiza  una auditoría o seguimiento, revisa los informes preliminares y los papeles de trabajo que sustentan los hallazgos, recomendaciones y conclusiones realizados por el equipo auditor, teniendo en cuenta los criterios y resultados obtenidos con el fin de garantizar su pertinencia, análisis normativo y objetividad , en caso tal de encontrar incongruencias remitirá las observaciones correspondientes al profesional para realizar el ajuste. Las evidencias de la ejecución del control, son los correos con revisiones de informes en el cual se incorporan los ajustes requeridos, informes definitivos de auditorías y/o seguimientos y el cargue de los papeles de trabajo en la herramienta Sharepoint - Grupo Oficina de Control Interno.</t>
  </si>
  <si>
    <t>El encargado y/o responsable de la gestión documental de la Dirección de Gestión Policiva, cada vez que evidencie la pérdida parcial o total de un folio, documento o expediente, realiza un informe por escrito en el Formato GDI-GPD-F023 junto con el productor responsable del documento enviando al director(a) de Gestión Policiva, con copia al jefe de la dependencia responsable del documento.  En caso de que la pérdida y/o extravío total o parcial de los documentos sea responsabilidad de un funcionario o contratista, este debe dar a conocer de manera inmediata al encargado y/o responsable de la gestión documental de la Dirección de Gestión Policiva, a fin de realizar en conjunto el informe basados en el formato lista de chequeo de cada proceso. Como evidencia queda el formato GDI-GPD-F023, formato listo de chequeo según proceso y comunicación oficial.</t>
  </si>
  <si>
    <t>El profesional Universitario Grado 219-18 y/o el referente de Gestión Documental responsables de la administración de archivos del FDL, cada vez que evidencie la pérdida parcial o total de un folio, documento o expediente, realizan un informe por escrito en el Formato GDI-GPD-F023, dicho informe será dirigido al profesional especializado 222-24 del Área de Gestión para el Desarrollo Local – Administrativa y Financiera y el alcalde (sa) local.  En caso de que la pérdida y/o extravío total o parcial de los documentos sea responsabilidad de un funcionario o contratista, este debe dar a conocer de manera inmediata al Profesional Universitario Grado 219-18 del Área de Gestión Policiva y Jurídica y/o al Referente de Gestión Documental del FDL del Área de Gestión para el Desarrollo Local – Administrativa y Financiera, a fin de realizar en conjunto el informe basados en el formato lista de chequeo de cada proceso. Como evidencia queda el formato GDI-GPD-F023, formato listo de chequeo según proceso y comunicación oficial.</t>
  </si>
  <si>
    <t>Si el encargado  y/o responsable de la gestión documental, una vez recibido el expediente en la Dirección para la Gestión Administrativa Especial de Policía para el estudio del recurso, evidencia la pérdida parcial o total de un folio, documento o expediente, realiza un informe por escrito en el Formato GDI-GPD-F023 al Director Administrativo con copia a la dependencia responsable del documento. 
En caso de que la pérdida y/o extravío total o parcial de los documentos sea responsabilidad de un funcionario o contratista, este debe dar a conocer de manera inmediata al encargado y/o responsable de la gestión documental de la DGAEP, a fin de realizar en conjunto el informe basado en el formato lista de chequeo de cada proceso. Como evidencia queda el formato GDI-GPD-F023, formato lista de chequeo según proceso y comunicación oficial.</t>
  </si>
  <si>
    <t xml:space="preserve">El Profesional Especializado de nómina, cada vez que va a liquidar la nómina de la SDG da estricto cumplimiento a lo establecido en los lineamientos institucionales del Proceso Gerencia del Talento Humano en lo pertinente a liquidación de nómina. Remite a la Subsecretaría de Gestión Institucional la liquidación para revisión, previa a la afectación del rubro correspondiente. 
En caso de que existan observaciones sobre los reportes consolidados para el ajuste de la liquidación de nómina, la Subsecretaria envía comunicación a la Dirección de Talento Humano para que se realicen los ajustes pertinentes. 
Como evidencia quedan los registros de las operaciones en el SIAP y las comunicaciones oficiales generadas. </t>
  </si>
  <si>
    <t>El Profesional Especializado código 222 grado 24 y líder metodologico del proceso de Servicio a la Ciudadanía, efectuará la validación y actualización de la información contenida en cada trámite y OPA publicado en el sitio WEB de la Secretaría Distrital de Gobierno, la Guía de Trámites y Servicios del Distrito y el SUIT del Departamento Administrativo de la Función Pública de manera mensual. 
Como evidencia queda el certificado de confiabilidad de la información de servicios ofertado por la entidad; y los correos de validación del contenido de un trámite u OPA por parte de la dependencia responsable funcional del servicio en el caso de realizar una actualización.</t>
  </si>
  <si>
    <t>El profesional del equipo ambiental designado por el jefe de la Oficina Asesora de Planeación realiza seguimiento cada vez que se entregan residuos al gestor del nivel central, a través del formato PLE-PIN-F005 Evaluación de transporte de residuos; de igual manera revisa que el gestor se encuentre en el listado de gestores autorizados por las autoridades ambientales competentes y en el caso de ser residuos de programas pos-consumo, verifica que se entregue los residuos a estos gestores en los puntos o canales determinados. Para el caso de residuos aprovechables se debe garantizar la existencia de Contratos de Condiciones Uniformes y/o acuerdos de corresponsabilidad en los que se evidencie que no se reciben recursos económicos y/o materiales por la entrega de este tipo de residuos. En caso de que el gestor no cumpla con los requisitos establecidos en el formato PLE-PIN-F005, no se procede a realizar la entrega de residuos y se deja constancia en dicho formato. Cuando cumplen los requisitos se deja constancia en dicho formato y un manifiesto de la entrega realizada por parte del gestor. Como evidencia de la ejecución del control se deja el formato PLE-PIN-F005  Evaluación de transporte de residuos debidamente diligenciado y el manifiesto de la entrega recibido del gestor.</t>
  </si>
  <si>
    <t>El profesional designado por el jefe de la Oficina Asesora de Planeación recibe cuatrimestralmente el reporte de los tres (3) observatorios de la entidad por parte de los Líderes de los observatorios, verifica la información de acuerdo con lo establecido en la Resolución 0949 de 2022 y elabora un informe. En caso de que se presente una inconsistencia en el reporte se notificará a través de comunicación oficial al líder del observatorio para que se subsane. Como evidencia de la ejecución del control queda el informe cuatrimestral de los observatorios de la entidad y la publicación en la página web.</t>
  </si>
  <si>
    <t xml:space="preserve">Los profesionales designados por el jefe de la Oficina Asesora de Planeación realizan documentos e informes donde se describe de dónde proviene la información que sirve de insumo para las evaluaciones de los programas, políticas y proyectos. Esta información es validada tanto por el equipo de Evaluaciones de la Oficina Asesora de Planeación, como por la dependencia a cargo del programa/política que se este evaluando, cada vez que es programado en la agenda de evaluación. En caso de que se presente alguna inconsistencia, se notificará a través de una comunicación oficial al jefe de la dependencia correspondiente. Como evidencia de la ejecición del control se deja el informe final de la evaluación institucional adelantada. </t>
  </si>
  <si>
    <t xml:space="preserve">El profesional del equipo de evaluación designado por el jefe de la Oficina Asesora de Planeación establece el cronograma de manera anual incluyendo como una de las actividades la divulgación y socialización de los resultados de las evaluaciones, y dentro de la socialización que se realice se presentan los hallazgos y resultados documentados en el informe final de la evaluación realizada, el cual es validado y revisado previamente por la dependencia que lidera el programa o política. Cuando no se da cumplimiento al cronograma, el jefe de la OAP realiza la observación correspondiente mediante comunicación al equipo de evaluación. Como evidencia de la ejecución del control se tiene el cronograma de evaluación y las evidencias de la socialización o divulgación realizada. </t>
  </si>
  <si>
    <t>El director/a de convivencia y diálogo social y/o El/la/los profesional(es) designado(a), para cada tema de la dirección, cada vez que ingrese un integrante nuevo a la dirección debe realizar una capacitación acerca de las obligaciones o funciones/obligaciones según modalidad de contratación, normativa, actividades a desarrollar, documentos y formatos vigentes para garantizar el conocimiento y funcionamiento del tema y hacer buen uso de las prendas y elementos institucionales entregados para el desarrollo de sus obligaciones y registrarlo en el formato GDI-GPD-F029 Evidencia de Reunión.</t>
  </si>
  <si>
    <t>El director/a o el servidor(a) designado(a), cada vez que un contratista termine su contrato de prestación de servicios o un funcionario se desvincule de la entidad o cambie de área, debe hacer entrega de prendas y material de uso exclusivo de la dirección para garantizar que no se tenga uso diferente a los fines institucionales y registrar la entrega en el formato GDI-GPD-F029 Evidencia de Reunión.</t>
  </si>
  <si>
    <t>Fuente de riesgo</t>
  </si>
  <si>
    <t>Area de impacto</t>
  </si>
  <si>
    <t>Nivel organizacional</t>
  </si>
  <si>
    <t>Tipo_de_Riesgo</t>
  </si>
  <si>
    <t>Clase de Causa</t>
  </si>
  <si>
    <t>Probabilidad</t>
  </si>
  <si>
    <t>Impacto</t>
  </si>
  <si>
    <t>Opciones_de_Manejo</t>
  </si>
  <si>
    <t>Control_Existente</t>
  </si>
  <si>
    <t>Evaluación</t>
  </si>
  <si>
    <t>Medidas_de_Respuesta</t>
  </si>
  <si>
    <t>Solidez Controles</t>
  </si>
  <si>
    <t xml:space="preserve">Calidad </t>
  </si>
  <si>
    <t>Interna</t>
  </si>
  <si>
    <t>Raro</t>
  </si>
  <si>
    <t>Insignificante</t>
  </si>
  <si>
    <t>Aceptar el Riesgo</t>
  </si>
  <si>
    <t>Rara vezInsignificante</t>
  </si>
  <si>
    <t>Bajo</t>
  </si>
  <si>
    <t>Asumir el riesgo</t>
  </si>
  <si>
    <t>Fuerte</t>
  </si>
  <si>
    <t>Buen nombre y reputación</t>
  </si>
  <si>
    <t>Menor</t>
  </si>
  <si>
    <t>Evitar el Riesgo</t>
  </si>
  <si>
    <t>Correctivo</t>
  </si>
  <si>
    <t>Rara vezMenor</t>
  </si>
  <si>
    <t>Moderado</t>
  </si>
  <si>
    <t xml:space="preserve"> Reducir el riesgo</t>
  </si>
  <si>
    <t>Ambientales</t>
  </si>
  <si>
    <t>Moderada</t>
  </si>
  <si>
    <t>Compartir el Riesgo</t>
  </si>
  <si>
    <t>Rara vezModerado</t>
  </si>
  <si>
    <t>Alto</t>
  </si>
  <si>
    <t>Reducir el riesgo</t>
  </si>
  <si>
    <t>Débil</t>
  </si>
  <si>
    <t>Infraestructura</t>
  </si>
  <si>
    <t>Probable</t>
  </si>
  <si>
    <t>Mayor</t>
  </si>
  <si>
    <t>Reducir el Riesgo</t>
  </si>
  <si>
    <t>Rara vezMayor</t>
  </si>
  <si>
    <t>Extremo</t>
  </si>
  <si>
    <t>Evitar el riesgo</t>
  </si>
  <si>
    <t>Externos (Eventos Naturales/ Terceros)</t>
  </si>
  <si>
    <t>Casi seguro</t>
  </si>
  <si>
    <t>Catastrófico</t>
  </si>
  <si>
    <t>Rara vezCatastrófico</t>
  </si>
  <si>
    <t>ImprobableInsignificante</t>
  </si>
  <si>
    <t>ImprobableMenor</t>
  </si>
  <si>
    <t>ImprobableModerado</t>
  </si>
  <si>
    <t>ImprobableMayor</t>
  </si>
  <si>
    <t>ImprobableCatastrófico</t>
  </si>
  <si>
    <t>PosibleInsignificante</t>
  </si>
  <si>
    <t>PosibleMenor</t>
  </si>
  <si>
    <t>PosibleModerado</t>
  </si>
  <si>
    <t>PosibleMayor</t>
  </si>
  <si>
    <t>PosibleCatastrófico</t>
  </si>
  <si>
    <t>ProbableInsignificante</t>
  </si>
  <si>
    <t>ProbableMenor</t>
  </si>
  <si>
    <t>ProbableModerado</t>
  </si>
  <si>
    <t>ProbableMayor</t>
  </si>
  <si>
    <t>ProbableCatastrófico</t>
  </si>
  <si>
    <t>Casi seguroInsignificante</t>
  </si>
  <si>
    <t>Casi seguroMenor</t>
  </si>
  <si>
    <t>Calificación de Impacto</t>
  </si>
  <si>
    <t>Evidencia</t>
  </si>
  <si>
    <t>Control</t>
  </si>
  <si>
    <t>Casi seguroModerado</t>
  </si>
  <si>
    <t>Casi seguroMayor</t>
  </si>
  <si>
    <t>Incompleta</t>
  </si>
  <si>
    <t>Algunas Veces</t>
  </si>
  <si>
    <t>Casi seguroCatastrófico</t>
  </si>
  <si>
    <t>No existe</t>
  </si>
  <si>
    <t xml:space="preserve">No es un control </t>
  </si>
  <si>
    <t>No se ejecuta</t>
  </si>
  <si>
    <t>Detectivo/Correctivo</t>
  </si>
  <si>
    <t>30 de enero de 2024</t>
  </si>
  <si>
    <t>Se presenta matriz de riesgos de corrupción en sesión 01 del Comité Institucional de Gestión y Desempeño y fue aprobada y publicada bajo caso HOLA 14683 del 30 de enero de 2024. Se realizaron las siguientes actualizaciones:
Caso HOLA 357981: Proceso Control Disciplinario: Actualización de Plan de acción para la vigencia 2024
Caso HOLA 358059: Proceso Servicio a la Ciudadanía: Actualización de Plan de acción para la vigencia 2024
Caso HOLA 357941: Proceso Gestión Corporativa Institucional: Actualización Análisis de impacto riesgos de corrupción (Contratación R9 y R10)
Caso HOLA 358702: Proceso Gerencia del Talento Humano: Actualización Análisis de impacto riesgos de corrupción y nivel de probabilidad (R6 y R15)</t>
  </si>
  <si>
    <t>XX de enero de 2025</t>
  </si>
  <si>
    <t>Los servicios de responsabilidad funcional del proceso atención a la ciudadanía son:
1. Certificado de Residencia
2. Recepción, custodia entrega o devolución de documentos de identidad extraviados.
3. Ventanilla virtual de radicación de documentos para trámites ante las 20 Localidades y Nivel Central.</t>
  </si>
  <si>
    <t>El Profesional Especializado código 222 grado 24 y líder metodológico del proceso de Servicio de Atención a la Ciudadanía, garantizará que, cada vez que ingrese un servidor publico o colaborador nuevo asignado al proceso de atención a la ciudadanía, este reciba la respectiva inducción y capacitación con énfasis en el conocimiento y apropiación de los protocolos del servicio, así como, respecto de la documentación y normatividad asociada antes de ser asignado a un punto de atención.
Como evidencia de la ejecución del control se registra planilla de asistencia y Formato Evidencia de Reunión GDI-GPD-F029.</t>
  </si>
  <si>
    <t>El Profesional Especializado código 222 grado 24 y líder metodológico del proceso de Servicio a la Ciudadanía, garantiza que, de forma anual cada uno de los servidores publicos y colaboradores vinculados al proceso, realice y apruebe el(los) curso(s) correspondiente(s) a Servicio a la Ciudadanía (según su nivel de aprendizaje, experticia o necesidades de retroalimentación), ubicado en la plataforma Moodle, en aras de cualificar, afianzar y reforzar conocimientos y competencias asociadas al proceso.
Como evidencia de la ejecución del control se expide el certificado de aprobación del curso moodle.</t>
  </si>
  <si>
    <t>El Profesional Especializado código 222 grado 24 y líder metodologico del proceso de Servicio a la Ciudadanía, en articulación con la Oficina de Control Disciplinario Interno, gestionará una capacitación semestral a todos los servidores publicos y colaboradores vinculados al proceso de atención a la ciudadanía enfocada a la explicación del régimen legal y disicplinario de estos en el marco de los procesos, procedimientos y actividades desarrolladas.
Como evidencia de la ejecución del control queda la planilla de asistencia y Formato Evidencia de Reunión GDI-GPD-F029.</t>
  </si>
  <si>
    <t>Gestionar con la Oficina Asesora de Comunicaciones, el diseño, proyección y publicación en los medios y canales oficiales de la Secretaría Distrital de Gobierno, una pieza publicitaria semestral que permita a la ciudadanía identificar la gratuidad de los trámites y servicios dispuestos por la entidad.</t>
  </si>
  <si>
    <t>1/01/2025 a 31/12/2025</t>
  </si>
  <si>
    <t>30/06/2025
15/12/2025</t>
  </si>
  <si>
    <t>Servicio a la Ciudadanía</t>
  </si>
  <si>
    <t>Posibilidad de afectación reputacional por la manipulación de información de seguimiento a la gestión e indicadores institucionales asociados al Plan Estratégico Institucional, Planes Institucionales del Decreto 612 de 2018 y planes de gestión, e información del monitoreo de riesgos de gestión y corrupción en beneficio particular</t>
  </si>
  <si>
    <t>Existencia de conflicto de interés o de intereses particulares entre el funcionario responsable del seguimiento /monitoreo y el responsable de aportar las evidencias y reportes de las áreas /Alcaldías Locales.</t>
  </si>
  <si>
    <t xml:space="preserve">Reducción de la credibilidad sobre la gestión y los impactos de la entidad. </t>
  </si>
  <si>
    <t>Toma de decisiones basada en información no confiable o sesgada.</t>
  </si>
  <si>
    <t xml:space="preserve">Los profesionales designados por el jefe de la Oficina Asesora de Planeación trimestralmente realizan la revisión al reporte de seguimiento y  las evidencias aportadas al Plan Estratégico Institucional, Planes Institucionales Decreto 612 de 2018 y planes de gestión; y de forma cuatrimestral el monitoreo de evidencias aportadas frente a los riesgos de gestión y corrupción, por parte de las dependencias del nivel central y Alcaldías Locales verificando la coherencia metodológica de acuerdo con lo establecido en los procedimientos  PLE-PIN-P009 Gestión del Plan Estratégico Institucional, PLE-PIN-P013 Formulación y seguimiento de los Planes Institucionales, PLE-PIN-P005 Formulación y Seguimiento del Plan de Gestión y PLE-PIN-P015 Administración y monitoreo de riesgos de gestión y corrupción.
Cuando el reporte del Plan Estratégico Institucional, Planes Institucionales Decreto 612 de 2018 y planes de gestión no presenten coherencia con relación a los criterios de revisión, el analista de la OAP podrá realizar las modificaciones técnicas al plan de gestión que considere necesarias y pertinentes y/o solicitar aclaración al responsable, a través de correo electrónico.
Para el caso de monitoreo de riesgos, se realiza el Informe de Monitoreo de Riesgos, en el que se incluyen las observaciones encontradas en la revisión de las evidencias y recomendaciones para tener en cuenta por parte de los responsables.
Como evidencia de ejecución del control para el Plan Estratégico Institucional, Planes Institucionales Decreto 612 de 2018 y planes de gestión quedan los reportes de seguimiento publicados en la página web de la entidad, las comunicaciones oficiales (correo electrónico institucional) con las observaciones y las respuestas recibidas.
Como evidencia de ejecución del control para el Monitoreo de riesgos queda el Informe Cuatrimestral de Monitoreo de riesgos publicado en la página web de la entidad. </t>
  </si>
  <si>
    <t>El jefe de la Oficina Asesora de Planeación cuando recibe una comunicación de conflicto de interés por parte del funcionario responsable de la revisión del reporte del Plan Estratégico Institucional, planes Institucionales Decreto 612 de 2018, Plnaes de Gestión y monitoreo de riesgos, o de otra fuente (interna/externa), debe reasignar esta labor de control a otro profesional de la Oficina Asesora de Planeación antes de realizar la elaboración del reporte oficial/monitoreo, con el fin de evitar la materialización del riesgo, en el marco de las instruciones GCO-GCI-IN036 Instrucciones para el trámite de Impedimentos y recusaciones en los conflictos de interés..
Como evidencia de ejecución del control queda las comunicaciones oficiales de la reasignación.</t>
  </si>
  <si>
    <t>R24</t>
  </si>
  <si>
    <t>Planeación y Gestión Sectorial</t>
  </si>
  <si>
    <t>Coordinar la planeación sectorial mediante la orientación metodológica en la definición, formulación, implementación y seguimiento en los diferentes niveles de planeación que permitan mejorar continuamente la gestión del sector gobierno.</t>
  </si>
  <si>
    <t>Posibilidad de afectación reputacional por la manipulación de información de reportes de seguimiento de avances de cumplimiento de metas e indicadores de la Planeación Estratégica Sectorial en beneficio particular</t>
  </si>
  <si>
    <t>Reportes de seguimiento de cumplimiento de las metas e indicadores del Plan Estratégico Sectorial que carecen de un detalle suficiente para soportar la gestión del sector y/o sus evidencias resultan incoherentes con los reportes suministrados.</t>
  </si>
  <si>
    <t>Existencia de conflicto de interés entre persona y/o entidad responsable del reporte y el profesional que realiza el control al seguimiento del Plan Estrátegico Sectorial</t>
  </si>
  <si>
    <t>Hallazgos administrativos</t>
  </si>
  <si>
    <t xml:space="preserve">Investigaciones Disciplinarias
</t>
  </si>
  <si>
    <t>Disminución de la credibilidad sobre la gestión del sector gobierno.</t>
  </si>
  <si>
    <t>El profesional designado por el jefe de la Oficina Asesora de Planeación recibe trimestralmente el reporte del Plan Estratégico Sectorial por parte de los responsables de cada meta/entidad, y verifica la coherencia metodológica del reporte, realizando la verificación del seguimiento de acuerdo con lo establecido en el Procedimiento PLE-PGS-P002 Formulación, aprobación y seguimiento del Plan Estratégico Sectorial. En caso de que se presente una inconsistencia en el reporte se notificará a través de comunicación oficial al responsable del reporte de la meta para que se subsane.
Como evidencia queda el registro de las comunicaciones oficiales y el reporte final publicado en la página web.</t>
  </si>
  <si>
    <t>PGS</t>
  </si>
  <si>
    <t>El jefe de la Oficina Asesora de Planeación cuando recibe una comunicación de conflicto de interés por parte del funcionario responsable de la revisión del reporte del Plan Estratégico Sectorial, o de otra fuente (interna/externa), debe reasignar esta labor de control a otro profesional de la Oficina Asesora de Planeación antes de realizar la elaboración del reporte oficial, con el fin de evitar la materialización del riesgo, en el marco de las instruciones GCO-GCI-IN036 Instrucciones para el trámite de Impedimentos y recusaciones en los conflictos de interés..
Como evidencia de ejecución del control queda las comunicaciones oficiales de la reasignación.</t>
  </si>
  <si>
    <t>PGS
R24</t>
  </si>
  <si>
    <t>R25</t>
  </si>
  <si>
    <t>Posibilidad de afectación reputacional por la manipulación de información de reportes de seguimiento de avances de las políticas públicas sectoriales en beneficio particular</t>
  </si>
  <si>
    <t>Reportes de seguimiento de avance de las políticas públicas  carecen de un detalle suficiente para soportar la gestión y las evidencias con base en las que se hacen resultan incoherentes con los reportes suministrados.</t>
  </si>
  <si>
    <t>Por presión de un superior para ocultar el estado real de la gestión relacionada.</t>
  </si>
  <si>
    <t xml:space="preserve">Reducción de la credibilidad sobre los impactos de la gestión de la entidad. </t>
  </si>
  <si>
    <t>PGS
R25</t>
  </si>
  <si>
    <t>El Profesional designado por el jefe de la Oficina Asesora de Planeación verifica la coherencia entre los reportes y las evidencias relacionadas de cada uno de los productos mediante una revisión de los mismos, esto se realiza mínimo de manera semestral o de acuerdo a los lineamientos distritales. Cuando se evidencia inconsistencias se solicita al jefe del área que implementa las aclaraciones del caso. Como evidencia quedan las posibles observaciones que se realizan a los profesionales de la áreas en las que se elabora el reporte mediante correo elctrónico. Si no existen observaciones queda como evidencia la comunicación de envío a Secretaría de Planeación o el líder de la política según sea el caso</t>
  </si>
  <si>
    <t>R26</t>
  </si>
  <si>
    <t>Inspección Vigilancia y Control</t>
  </si>
  <si>
    <t>Ejercer la Inspección, la Vigilancia y el Control en el Distrito Capital, a través de acciones, actuaciones, operaciones y decisiones de las autoridades administrativas y policivas a cargo de la Secretaría Distrital de Gobierno, para garantizar la gobernabilidad y el ejercicio de derechos y libertades ciudadanas.</t>
  </si>
  <si>
    <t>Posibilidad de afectación reputacional por recibir o solicitar cualquier dádiva o beneficio a nombre propio o de terceros con el fin de influir en el estudio y sustanciación para la toma de decisión de un expediente radicado en la DGAEP</t>
  </si>
  <si>
    <t>La acción u omisión de un colaborador en desarrollo del proceso o de las actuaciones policivas para favorecer o desfavorecer a los sujetos procesales.</t>
  </si>
  <si>
    <t>Reducción de la credibilidad sobre los impactos de la gestión de la entidad.</t>
  </si>
  <si>
    <t xml:space="preserve">Los (las) Profesionales Especializados que designe el Director(a) para la Gestión Administrativa Especial de Policía realizarán en reuniones semanales la socialización de los casos de cada expediente y la decisión proyectada por el (la) Abogado(a) Sustanciador, los cuales a través de un riguroso estudio emitirán las recomendaciones pertinentes frente a la decisión. Como evidencia queda el diligenciamiento en Excel de las Fichas de control de cada reunión con los expedientes analizados y el GDI-GPD-F029 Formato Evidencia de Reunión
En caso de evidenciarse un presunto favorecimiento a un tercero, o alguna afectación reputacional se dejará constancia en la ficha que quedará como evidencia del control realizado, adicionalmente se informará al Director(a) para la Gestión Administrativa Especial de Policía y se compulsarán las copias a los organismos competentes. </t>
  </si>
  <si>
    <t>IVC
26</t>
  </si>
  <si>
    <t>Desarrollar, articular y orientar acciones de formulación, adopción y ejecución de planes, programas y proyectos orientados a garantizar la participación de los habitantes en las decisiones que los afecten, a través de la promoción y fortalecimiento del diálogo social y la convivencia ciudadana y la gestión de conflictividades de Bogotá D.C.</t>
  </si>
  <si>
    <t>Posibilidad de afectación reputacional por inadecuado uso de prendas y elementos institucionales en beneficio propio o de un tercero para acceder a eventos públicos o privados de complejidad alta en el SUGA y partidos de fútbol acompañados por el programa de goles en paz</t>
  </si>
  <si>
    <t>Desconocimiento de los decretos 599 del 2013, 470 de 2021 así como de las resoluciones 569 de 2014 y 0846 de 2020, así como los alcances de la secretaria técnica del SUGA y otros eventos</t>
  </si>
  <si>
    <t>Cada vez que se acompañe un evento en representación de la dirección de convivencia y diálogo social el director de la DCDS o el profesional que él  delegue envía un correo a los administradores de escenarios relacionando el equipo  requerido para garantizar el ingreso solo de personal autorizado para el cumplimiento de las funciones.
En caso que una persona diferente al listado llegue al evento se dará aviso al director para su respectiva validación, de ser autorizado se deja soportado en el formato GDI-GPD-F029 Evidencia de Reunión y/o mediante correo electrónico, de no tener autorización el director de convivencia y diálogo social, realiza el seguimiento y requerimiento en el marco del contrato de prestación servicios por parte del supervisor soportado en el formato GDI-GPD-F029 Evidencia de Reunión.
Con relación a los funcionarios públicos que realicen esta acción, se da traslado a la oficina de asuntos disciplinarios, mediante memorando, para que se determine si se incurrio en una falta disciplinaria y se tomen las medidas correspondientes. 
Finalmente, en caso de que la persona que ingrese sea un tercero ajeno a la Secretaria Distrital de Gobierno, portando implementos de uso exclusivo de esta entidad, se realiza la denuncia  respectiva ante las autoridades correspondientes.</t>
  </si>
  <si>
    <t>Posibilidad de afectación económica y reputacional por beneficiar un grupo de interés con una iniciativa ciudadana sin garantizar la igualdad e imparcialidad.</t>
  </si>
  <si>
    <t>R27</t>
  </si>
  <si>
    <t>Fomento y Protección de Derechos Humanos</t>
  </si>
  <si>
    <t>Dirigir la formulación, adopción y ejecución de políticas, planes y proyectos orientados a la promoción, garantía, protección, participación ciudadana y apropiación de los derechos, deberes, libertades individuales y colectivas de la ciudadanía en el Distrito Capital, con enfoque territorial, diferencial-poblacional y de manera coordinada interinstitucionalmente, activa y participativa.</t>
  </si>
  <si>
    <t>Posibilidad de afectación reputacional por pérdida, manipulación o adulteración de la información en el sistema de información de  derechos humanos  institucional en beneficio de un tercero.</t>
  </si>
  <si>
    <t>FPD</t>
  </si>
  <si>
    <t>ETN</t>
  </si>
  <si>
    <t>Omisión de los lineamientos establecidos en los contratos de prestación e servicios que contienen la cláusual de confidencialidad que garantizan la seguridad de la información del proceso de la Dirección</t>
  </si>
  <si>
    <t xml:space="preserve">Perdida de imagen, credibilidad y confianza por parte de los ciudadanos frente a la Dirección de DDHH y la entidad. </t>
  </si>
  <si>
    <t>FPD
27</t>
  </si>
  <si>
    <t>EL Director(a) de Derechos Humanos o la persona que este designe verificará que cada vez que se suscriba un contrato para brindar atención jurídica y psicosocial en las rutas  distritales de atención en derechos humanos, en las obligaciones contractuales generales de estos contratos de prestación de servicios se incorpore una obligación específica de confidencialidad de la información.  
Lo anterior con el fin de que las personas que brinden esta atención en estas rutas guarden reserva de la información que les es suministrada y deben registrarla en el Sistema de Información de Derechos Humanos. En caso, de existir incumplimiento, se adelantarán las acciones a que haya lugar en el marco del incumplimiento contractual. 
Como evidencia del control se tendra el contrato legalizado de este equipo de trabajo, donde se registre en las clausulas generales este requerimiento de confidencialidad.</t>
  </si>
  <si>
    <t>R28</t>
  </si>
  <si>
    <t>Fomento y Protección de los Derechos Étnicos</t>
  </si>
  <si>
    <t>Dirigir la formulación, adopción, ejecución, seguimiento y apoyo a la evaluación de políticas, planes y proyectos orientados a la garantía, participación y apropiación de los derechos, deberes, libertades individuales y colectivas de los pueblos y comunidades étnicas residentes en el Distrito Capital, a través de acciones encaminadas a la protección y promoción de sus derechos, costumbres, tradiciones y cultura desde el enfoque étnico y de manera coordinada interinstitucional y territorialmente, contribuyendo al cierre de brechas de desigualdad y la protección de la identidad cultural de los pueblos étnicos.</t>
  </si>
  <si>
    <t xml:space="preserve">Posibilidad de manipulación y extracción indebida de información personal y/o sensible, registrada en la matriz de identificación de personas atendidas en el servicio de orientación de los espacios de atención diferenciada para grupos étnicos, con el proposito de obtener beneficios privaos o fvorecer a terceros  </t>
  </si>
  <si>
    <t>Falta de controles robustos en la gestión y protección de información sensible, combinada con la posibilidad de ofrecimientos, solicitudes de dádivas, presiones y/o amenazas por parte de terceros hacia funcionarios o servidores públicos, con el fin de obtener acceso a datos personales para beneficio privado o favorecimiento indebido.</t>
  </si>
  <si>
    <t>Pérdida y deterioro de la imagen institucional.</t>
  </si>
  <si>
    <t>El Director/a de Asuntos Étnicos o la persona que este designe, deberá realizar un seguimiento trimestral a las matrices de identificación de personas atendidas en el Servicio de Orientación Inicial de los Espacios de Atención Diferenciada para Grupos Étnicos. Este seguimiento tiene como objetivo verificar los roles y permisos asignados al personal autorizado para el diligenciamiento de dichas matrices, asegurando que solo personas con autorización tengan acceso a ellas, para evitar la fuga o perdida de la información.
Como evidencia del control, se elaborará un informe trimestral detallado que incluya: Información general de las matrices supervisadas y posibles situaciones relacionadas con la manipulación o extracción indebida de información personal y/o sensible. En caso de detectarse irregularidades, estas deberán ser reportadas de inmediato al Director/a de Asuntos Étnicos para la adopción de acciones correctivas pertinentes, a través de correo electronico institucional. 
El informe deberá incluir los datos del responsable de su elaboración y será firmado por el Director/a de Asuntos Étnicos o por la persona que este designe, quien será el encargado de supervisar e implementar este control.</t>
  </si>
  <si>
    <t>ETN
28</t>
  </si>
  <si>
    <t>Realizar dos (2) mesas de trabajo trimestrales, con el fin de unificar criterios en materia disciplinaria para la proyección de las decisiones que el despacho adopta, a fin de garantizar decisiones en derecho en prevalencia de las garantías constitucionales y legales de los sujetos procesales dentro de la actuación disciplinaria.
Como evidencia de la ejecución del Plan de Acción quedará el registro de asistencia de las mesas de trabajo,en acta de reunión.</t>
  </si>
  <si>
    <t>Director (a) Oficina de Control Discplinario Interno.</t>
  </si>
  <si>
    <t>01/01/2025 al 31/12/2025</t>
  </si>
  <si>
    <t>14/02/2025, 20/03/2025, 15/04/2025, 30/07/2025, 15/08/2025, 30/09/2025, 10/11/2025,     01/12/2025</t>
  </si>
  <si>
    <t>30/01/2025, 28/02/2025, 29/03/2025, 30/04/2025, 30/05/2025, 27/06/2025, 30/07/2025, 29/08/2025, 30/09/2025, 30/10/2025, 28/11/20225, 19/12/2025</t>
  </si>
  <si>
    <t xml:space="preserve">Mensual </t>
  </si>
  <si>
    <t>R29</t>
  </si>
  <si>
    <t>Gestión Jurídica</t>
  </si>
  <si>
    <t>Ejercer la defensa judicial y extrajudicial, la asesoría jurídica y el liderazgo en la identificación y difusión de las normas de forma acertada, oportuna, ágil y eficaz, para prevenir el daño
antijurídico y brindar seguridad jurídica a la Secretaría Distrital de Gobierno.</t>
  </si>
  <si>
    <t xml:space="preserve">Posibilidad de daño reputacional por la dilatación del trámite o la manipulación en favor de terceros del proceso de autorización de aglomeraciones de público o solicitudes de prestámo de la plaza de Bolivar </t>
  </si>
  <si>
    <t>GJR</t>
  </si>
  <si>
    <t>Procedimiento de Autorización de actividades de aglomeración de público
en el Distrito Capital</t>
  </si>
  <si>
    <t>El trámite y procedimiento tanto para la autorización de aglomeraciones de público, la habilitación de escenarios y el prestámo de la plaza de Bolivar podría llegar a verse influenciado por presiones indebidas de los organizadores de los eventos, presión política (concejales) u eventuales ofrecimientos para agilizar los trámites o simplificar los requisitos listados en el sistema SUGA y en la normatividad vigente (Decreto 599/2013 y 622 de 2016)</t>
  </si>
  <si>
    <t>Hallazgos que tengan incidencia penal (Tráfico de Influencias/Cohecho</t>
  </si>
  <si>
    <t>El/La Director/a Jurídico/a delega al profesional lider del grupo de Aglomeraciones la verificación y el control del listado de chequeo de documentos y exigencias requeridas para que una persona natural o jurídica pueda obtener un acto administrativo de AUTORIZACIÓN de realización del evento o aglomeración de público, teniendo en cuenta el aforo, la póliza de seguro, la estructura del evento, la necesidad de un puesto de mando unificado así como la definición de la complejidad de la aglomeración. Cada solicitud para la realización de un evento es aignada por reparto a los profesionales del grupo de Aglomeraciones a través de ORFEO/Correo Electrónico y a través de estos mismos canales se efectua el control permanente de la proyección y posterior emisión del acto administrativo. 
Previo a la firma de la Resolución de APROBACIÖN/NEGACIÖN de la solicitud de AGLOMERACION por parte de la DIRECTOR JURIDICA, se presentan al menos dos revisiones del proceso, los documentos, la naturaleza del evento y el cumplimiento de la totalidad de requisitos contenidos en el SUGA (Sistema Único de Gestión para el Registro, Evaluación y Autorización de Actividades de Aglomeración de Publico en el Distrito Capital), lo anterior porque la Resolución expedida está debidamente motivada y obedece a las características, atributos y especificaciones técnicas del evento/solicitud atendida en particular. 
Evidencia: Lista de Chequeo documentos y exigencias para realizar aglomeraciones en el Distrito Capital: (No codificada), está contenida en el Capíotulo II, Artículo 7 de la Resoulición 569 de 2014
Periodicidad del Control: Permanente, a demanda según el flujo o recepción de solicitudes de autorización de aglomeraciones de público</t>
  </si>
  <si>
    <t>GJR
29</t>
  </si>
  <si>
    <t>Se aprueba matriz de riesgos de corrupción en sesión XX del Comité Institucional de Gestión y Desempeño y se publica bajo caso HOLA XXXX del XX de enero de 2025. Se realizaron las siguientes actualizaciones: 
Caso HOLA XXXX: R1: Proceso Planeación Institucional: Se realizan ajustes en la redacción del riesgo, causas, nivel organizacional, consecuencias, análisis de impacto del riesgo, probabilidad, ajuste de redacción del control 1 e inclusión del control 2.
Caso HOLA XXXX: R5: Proceso Control Disciplinario:  Se establece plan de acción para la vigencia 2025.
Caso HOLA XXXX: R16: Proceso Servicio a la Ciudadanía: Se realizan ajustes a la información de trámites u OPAs asociadas al riesgo, redacción de los cuatro controles, y plan de acción en lo referente a vigencia y periodicidad.
Caso HOLA XXXX: R21: Proceso Gestión del Conocimiento: Se realizan ajustes a la causa, calificación de impacto del riesgo y la descripción del control.
Caso HOLA XXXX: R22: Proceso Convivencia y Diálogo Social: Se realizan ajustes al objetivo del proceso, redacción del riesgo, redacción de causa, y de controles. R23: Proceso Convivencia y Diálogo Social:  Se realizan ajustes al objetivo del proceso y redacción del riesgo.
Caso HOLA XXXX: R24 y R25: Proceso Planeación y Gestión Sectorial: Se identifican dos nuevos riesgos de corrupción.
Caso HOLA XXXX: R26: Proceso Inspección Vigilancia y Control: Se identifica nuevo riesgo de corrupción.
Caso HOLA XXXX: R27: Proceso Fomento y protección de Derechos Humanos: Se identifica nuevo riesgo de corrupción.
Caso HOLA XXXX: R28: Proceso Fomento y protección de Derechos étnicos: Se identifica nuevo riesgo de corrupción.
Caso HOLA XXXX: R29: Proceso Gestión Jurídica: Se identifica nuevo riesgo de corrupción.</t>
  </si>
  <si>
    <t>Uso indebido de la información contenida en bases de datos en beneficio propio o de un tercero.</t>
  </si>
  <si>
    <t xml:space="preserve">El profesional del equipo de analítica institucional designado por el jefe de la Oficina Asesora de Planeación junto con los delegados de las dependencias, identifican y validan anualmente las bases de datos o fuentes de información utilizadas y priorizadas por la dependencia, de acuerdo con lo establecido en el Procedimiento GCN-P006 Herramientas para uso y apropiación y analítica institucional, con el fin de determinar que la información allí registrada refleje la realidad de la operación. En caso que se presente una inconsistencia en la fase de limpieza y validación, se deja consignado en el formato GCN-F016 Diagnóstico y Score de analítica de datos, y se comunica a la dependencia. Como evidencia, queda el seguimiento en el  formato GCN-F019 Plan de Trabajo de analítica institucional, en la casilla de "Observaciones al cumplimiento de las actividades".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</si>
</sst>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0"/>
      <name val="Arial"/>
      <family val="2"/>
    </font>
    <font>
      <b/>
      <sz val="9"/>
      <color indexed="81"/>
      <name val="Tahoma"/>
      <family val="2"/>
    </font>
    <font>
      <sz val="9"/>
      <color indexed="81"/>
      <name val="Tahoma"/>
      <family val="2"/>
    </font>
    <font>
      <sz val="8"/>
      <name val="Calibri"/>
      <family val="2"/>
      <scheme val="minor"/>
    </font>
    <font>
      <sz val="11"/>
      <color indexed="8"/>
      <name val="Calibri"/>
      <family val="2"/>
    </font>
    <font>
      <b/>
      <sz val="11"/>
      <color theme="0" tint="-0.14999847407452621"/>
      <name val="Calibri"/>
      <family val="2"/>
      <scheme val="minor"/>
    </font>
    <font>
      <sz val="11"/>
      <color theme="0" tint="-0.14999847407452621"/>
      <name val="Calibri"/>
      <family val="2"/>
      <scheme val="minor"/>
    </font>
    <font>
      <sz val="11"/>
      <color theme="0" tint="-0.14999847407452621"/>
      <name val="Calibri"/>
      <family val="2"/>
    </font>
    <font>
      <sz val="16"/>
      <color theme="0" tint="-0.14999847407452621"/>
      <name val="Calibri"/>
      <family val="2"/>
      <scheme val="minor"/>
    </font>
    <font>
      <b/>
      <sz val="11"/>
      <color theme="0" tint="-0.14999847407452621"/>
      <name val="Arial"/>
      <family val="2"/>
    </font>
    <font>
      <b/>
      <sz val="11"/>
      <color theme="0"/>
      <name val="Calibri"/>
      <family val="2"/>
      <scheme val="minor"/>
    </font>
    <font>
      <b/>
      <sz val="11"/>
      <color theme="1"/>
      <name val="Calibri"/>
      <family val="2"/>
      <scheme val="minor"/>
    </font>
    <font>
      <sz val="12"/>
      <name val="Calibri"/>
      <family val="2"/>
      <scheme val="minor"/>
    </font>
    <font>
      <b/>
      <sz val="9"/>
      <color rgb="FF000000"/>
      <name val="Tahoma"/>
      <family val="2"/>
    </font>
    <font>
      <sz val="9"/>
      <color rgb="FF000000"/>
      <name val="Tahoma"/>
      <family val="2"/>
    </font>
    <font>
      <b/>
      <sz val="12"/>
      <name val="Calibri"/>
      <family val="2"/>
      <scheme val="minor"/>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indexed="60"/>
        <bgColor indexed="64"/>
      </patternFill>
    </fill>
    <fill>
      <patternFill patternType="solid">
        <fgColor indexed="9"/>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rgb="FFDEE2E6"/>
      </top>
      <bottom/>
      <diagonal/>
    </border>
    <border>
      <left/>
      <right/>
      <top style="thin">
        <color indexed="9"/>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4"/>
      </left>
      <right/>
      <top style="thin">
        <color theme="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1" fillId="0" borderId="0"/>
    <xf numFmtId="0" fontId="5" fillId="0" borderId="0"/>
  </cellStyleXfs>
  <cellXfs count="207">
    <xf numFmtId="0" fontId="0" fillId="0" borderId="0" xfId="0"/>
    <xf numFmtId="0" fontId="0" fillId="0" borderId="0" xfId="0" applyAlignment="1">
      <alignment horizontal="center" wrapText="1"/>
    </xf>
    <xf numFmtId="0" fontId="0" fillId="0" borderId="0" xfId="0" applyAlignment="1">
      <alignment wrapText="1"/>
    </xf>
    <xf numFmtId="0" fontId="6" fillId="2" borderId="0" xfId="0" applyFont="1" applyFill="1"/>
    <xf numFmtId="0" fontId="7" fillId="2" borderId="0" xfId="0" applyFont="1" applyFill="1"/>
    <xf numFmtId="0" fontId="8" fillId="2" borderId="0" xfId="2" applyFont="1" applyFill="1" applyAlignment="1">
      <alignment vertical="center"/>
    </xf>
    <xf numFmtId="0" fontId="9" fillId="2" borderId="0" xfId="0" applyFont="1" applyFill="1"/>
    <xf numFmtId="0" fontId="10" fillId="2" borderId="3" xfId="0" applyFont="1" applyFill="1" applyBorder="1" applyAlignment="1">
      <alignment vertical="center" wrapText="1"/>
    </xf>
    <xf numFmtId="0" fontId="8" fillId="2" borderId="0" xfId="2" applyFont="1" applyFill="1" applyAlignment="1">
      <alignment vertical="center" wrapText="1"/>
    </xf>
    <xf numFmtId="0" fontId="9" fillId="2" borderId="0" xfId="0" applyFont="1" applyFill="1" applyAlignment="1">
      <alignment wrapText="1"/>
    </xf>
    <xf numFmtId="0" fontId="0" fillId="7" borderId="0" xfId="0" applyFill="1"/>
    <xf numFmtId="0" fontId="0" fillId="0" borderId="0" xfId="0" applyAlignment="1">
      <alignment horizontal="left" vertical="top" wrapText="1"/>
    </xf>
    <xf numFmtId="0" fontId="11" fillId="7" borderId="9" xfId="0" applyFont="1" applyFill="1" applyBorder="1"/>
    <xf numFmtId="0" fontId="0" fillId="2" borderId="0" xfId="0" applyFill="1" applyAlignment="1">
      <alignment horizontal="center"/>
    </xf>
    <xf numFmtId="0" fontId="0" fillId="2" borderId="0" xfId="0" applyFill="1"/>
    <xf numFmtId="0" fontId="0" fillId="7" borderId="1" xfId="0" applyFill="1" applyBorder="1"/>
    <xf numFmtId="0" fontId="0" fillId="7" borderId="1" xfId="0" applyFill="1" applyBorder="1" applyAlignment="1">
      <alignment horizontal="center"/>
    </xf>
    <xf numFmtId="0" fontId="12" fillId="0" borderId="1" xfId="0" applyFont="1" applyBorder="1" applyAlignment="1">
      <alignment horizontal="center" vertical="center"/>
    </xf>
    <xf numFmtId="0" fontId="0" fillId="0" borderId="1" xfId="0" applyBorder="1" applyAlignment="1">
      <alignment horizontal="left" vertical="top" wrapText="1"/>
    </xf>
    <xf numFmtId="0" fontId="0" fillId="0" borderId="1" xfId="0" applyBorder="1"/>
    <xf numFmtId="0" fontId="0" fillId="2" borderId="1" xfId="0" applyFill="1" applyBorder="1" applyAlignment="1">
      <alignment horizontal="left" vertical="top" wrapText="1"/>
    </xf>
    <xf numFmtId="0" fontId="13" fillId="5" borderId="1" xfId="0" applyFont="1" applyFill="1" applyBorder="1" applyAlignment="1" applyProtection="1">
      <alignment horizontal="center" vertical="center"/>
      <protection locked="0"/>
    </xf>
    <xf numFmtId="0" fontId="13" fillId="5" borderId="16" xfId="0" applyFont="1" applyFill="1" applyBorder="1" applyAlignment="1" applyProtection="1">
      <alignment horizontal="center" vertical="center"/>
      <protection locked="0"/>
    </xf>
    <xf numFmtId="0" fontId="13" fillId="0" borderId="1" xfId="0" applyFont="1" applyBorder="1" applyAlignment="1" applyProtection="1">
      <alignment vertical="center" wrapText="1"/>
      <protection locked="0"/>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3" fillId="0" borderId="1"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3" fillId="0" borderId="1" xfId="0" applyFont="1" applyBorder="1" applyAlignment="1" applyProtection="1">
      <alignment horizontal="justify" vertical="center" wrapText="1"/>
      <protection locked="0"/>
    </xf>
    <xf numFmtId="0" fontId="13" fillId="0" borderId="1" xfId="0" applyFont="1" applyBorder="1" applyAlignment="1">
      <alignment horizontal="justify" vertical="center" wrapText="1"/>
    </xf>
    <xf numFmtId="0" fontId="13" fillId="0" borderId="13" xfId="0" applyFont="1" applyBorder="1" applyAlignment="1" applyProtection="1">
      <alignment vertical="center" wrapText="1"/>
      <protection locked="0"/>
    </xf>
    <xf numFmtId="0" fontId="13" fillId="0" borderId="0" xfId="0" applyFont="1" applyAlignment="1" applyProtection="1">
      <alignment vertical="center" wrapText="1"/>
      <protection locked="0"/>
    </xf>
    <xf numFmtId="0" fontId="13" fillId="5" borderId="11" xfId="0" applyFont="1" applyFill="1" applyBorder="1" applyAlignment="1" applyProtection="1">
      <alignment horizontal="center" vertical="center"/>
      <protection locked="0"/>
    </xf>
    <xf numFmtId="0" fontId="13" fillId="0" borderId="12" xfId="0" applyFont="1" applyBorder="1" applyAlignment="1" applyProtection="1">
      <alignment vertical="center" wrapText="1"/>
      <protection locked="0"/>
    </xf>
    <xf numFmtId="0" fontId="13" fillId="2" borderId="1" xfId="0" applyFont="1" applyFill="1" applyBorder="1" applyAlignment="1" applyProtection="1">
      <alignment horizontal="center" vertical="center"/>
      <protection locked="0"/>
    </xf>
    <xf numFmtId="0" fontId="13" fillId="2" borderId="0" xfId="0" applyFont="1" applyFill="1" applyAlignment="1" applyProtection="1">
      <alignment horizontal="center" vertical="center"/>
      <protection locked="0"/>
    </xf>
    <xf numFmtId="0" fontId="13" fillId="2" borderId="0" xfId="0" applyFont="1" applyFill="1" applyAlignment="1" applyProtection="1">
      <alignment horizontal="left" vertical="center" wrapText="1"/>
      <protection locked="0"/>
    </xf>
    <xf numFmtId="0" fontId="13" fillId="8" borderId="1" xfId="0" applyFont="1" applyFill="1" applyBorder="1" applyAlignment="1" applyProtection="1">
      <alignment horizontal="center" vertical="center"/>
      <protection locked="0"/>
    </xf>
    <xf numFmtId="0" fontId="13" fillId="8" borderId="1" xfId="0" applyFont="1" applyFill="1" applyBorder="1" applyAlignment="1" applyProtection="1">
      <alignment vertical="center" wrapText="1"/>
      <protection locked="0"/>
    </xf>
    <xf numFmtId="0" fontId="13" fillId="8"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11" xfId="0"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8" borderId="1" xfId="0" applyFont="1" applyFill="1" applyBorder="1" applyAlignment="1">
      <alignment horizontal="center" vertical="center" wrapText="1"/>
    </xf>
    <xf numFmtId="0" fontId="13" fillId="8" borderId="1" xfId="0" applyFont="1" applyFill="1" applyBorder="1" applyAlignment="1">
      <alignment horizontal="left" vertical="center" wrapText="1"/>
    </xf>
    <xf numFmtId="0" fontId="13" fillId="8" borderId="1" xfId="0" applyFont="1" applyFill="1" applyBorder="1" applyAlignment="1" applyProtection="1">
      <alignment horizontal="center" vertical="center" wrapText="1"/>
      <protection locked="0"/>
    </xf>
    <xf numFmtId="0" fontId="13" fillId="8" borderId="15" xfId="0" applyFont="1" applyFill="1" applyBorder="1" applyAlignment="1" applyProtection="1">
      <alignment horizontal="left" vertical="center" wrapText="1"/>
      <protection locked="0"/>
    </xf>
    <xf numFmtId="0" fontId="13" fillId="8" borderId="17" xfId="0" applyFont="1" applyFill="1" applyBorder="1" applyAlignment="1" applyProtection="1">
      <alignment horizontal="left" vertical="center" wrapText="1"/>
      <protection locked="0"/>
    </xf>
    <xf numFmtId="0" fontId="13" fillId="8" borderId="18" xfId="0" applyFont="1" applyFill="1" applyBorder="1" applyAlignment="1" applyProtection="1">
      <alignment horizontal="left" vertical="center" wrapText="1"/>
      <protection locked="0"/>
    </xf>
    <xf numFmtId="0" fontId="13" fillId="8" borderId="11" xfId="0" applyFont="1" applyFill="1" applyBorder="1" applyAlignment="1" applyProtection="1">
      <alignment horizontal="left" vertical="center" wrapText="1"/>
      <protection locked="0"/>
    </xf>
    <xf numFmtId="0" fontId="13" fillId="8" borderId="13" xfId="0" applyFont="1" applyFill="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13" fillId="5" borderId="15" xfId="0" applyFont="1" applyFill="1" applyBorder="1" applyAlignment="1" applyProtection="1">
      <alignment horizontal="left" vertical="center" wrapText="1"/>
      <protection locked="0"/>
    </xf>
    <xf numFmtId="0" fontId="13" fillId="5" borderId="17" xfId="0" applyFont="1" applyFill="1" applyBorder="1" applyAlignment="1" applyProtection="1">
      <alignment horizontal="left" vertical="center" wrapText="1"/>
      <protection locked="0"/>
    </xf>
    <xf numFmtId="0" fontId="13" fillId="5" borderId="18" xfId="0" applyFont="1" applyFill="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13" fillId="0" borderId="12" xfId="0" applyFont="1" applyBorder="1" applyAlignment="1" applyProtection="1">
      <alignment horizontal="left" vertical="center" wrapText="1"/>
      <protection locked="0"/>
    </xf>
    <xf numFmtId="0" fontId="13" fillId="8" borderId="1" xfId="0" applyFont="1" applyFill="1" applyBorder="1" applyAlignment="1">
      <alignment vertical="center" wrapText="1"/>
    </xf>
    <xf numFmtId="0" fontId="13" fillId="8" borderId="1" xfId="0" applyFont="1" applyFill="1" applyBorder="1" applyAlignment="1" applyProtection="1">
      <alignment vertical="center" wrapText="1"/>
      <protection locked="0"/>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3" fillId="8" borderId="1" xfId="0" applyFont="1" applyFill="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3" fillId="0" borderId="1" xfId="0" applyFont="1" applyBorder="1" applyAlignment="1">
      <alignment vertical="center" wrapText="1"/>
    </xf>
    <xf numFmtId="0" fontId="13" fillId="0" borderId="1" xfId="0" applyFont="1" applyBorder="1" applyAlignment="1" applyProtection="1">
      <alignment vertical="center" wrapText="1"/>
      <protection locked="0"/>
    </xf>
    <xf numFmtId="0" fontId="13" fillId="0" borderId="13" xfId="0" applyFont="1" applyBorder="1" applyAlignment="1" applyProtection="1">
      <alignment horizontal="center" vertical="center" wrapText="1"/>
      <protection locked="0"/>
    </xf>
    <xf numFmtId="0" fontId="13" fillId="0" borderId="11" xfId="0" applyFont="1" applyBorder="1" applyAlignment="1" applyProtection="1">
      <alignment vertical="center" wrapText="1"/>
      <protection locked="0"/>
    </xf>
    <xf numFmtId="0" fontId="13" fillId="0" borderId="12" xfId="0" applyFont="1" applyBorder="1" applyAlignment="1" applyProtection="1">
      <alignment vertical="center" wrapText="1"/>
      <protection locked="0"/>
    </xf>
    <xf numFmtId="0" fontId="13" fillId="0" borderId="13" xfId="0" applyFont="1" applyBorder="1" applyAlignment="1" applyProtection="1">
      <alignment vertical="center" wrapText="1"/>
      <protection locked="0"/>
    </xf>
    <xf numFmtId="0" fontId="13" fillId="0" borderId="11"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5" borderId="1" xfId="0" applyFont="1" applyFill="1" applyBorder="1" applyAlignment="1" applyProtection="1">
      <alignment horizontal="left" vertical="top" wrapText="1"/>
      <protection locked="0"/>
    </xf>
    <xf numFmtId="0" fontId="13" fillId="5" borderId="1" xfId="0" applyFont="1" applyFill="1" applyBorder="1" applyAlignment="1" applyProtection="1">
      <alignment horizontal="left" vertical="center" wrapText="1"/>
      <protection locked="0"/>
    </xf>
    <xf numFmtId="0" fontId="13" fillId="5" borderId="11" xfId="0" applyFont="1" applyFill="1" applyBorder="1" applyAlignment="1" applyProtection="1">
      <alignment horizontal="left" vertical="center" wrapText="1"/>
      <protection locked="0"/>
    </xf>
    <xf numFmtId="0" fontId="13" fillId="5" borderId="14" xfId="0" applyFont="1" applyFill="1" applyBorder="1" applyAlignment="1" applyProtection="1">
      <alignment horizontal="center" vertical="center" wrapText="1"/>
      <protection locked="0"/>
    </xf>
    <xf numFmtId="0" fontId="13" fillId="8" borderId="13" xfId="0" applyFont="1" applyFill="1" applyBorder="1" applyAlignment="1" applyProtection="1">
      <alignment horizontal="center" vertical="center" wrapText="1"/>
      <protection locked="0"/>
    </xf>
    <xf numFmtId="0" fontId="13" fillId="0" borderId="13" xfId="0" applyFont="1" applyBorder="1" applyAlignment="1">
      <alignment horizontal="center" vertical="center" wrapText="1"/>
    </xf>
    <xf numFmtId="0" fontId="13" fillId="8" borderId="13" xfId="0" applyFont="1" applyFill="1" applyBorder="1" applyAlignment="1">
      <alignment horizontal="center" vertical="center" wrapText="1"/>
    </xf>
    <xf numFmtId="0" fontId="13" fillId="8" borderId="12" xfId="0" applyFont="1" applyFill="1" applyBorder="1" applyAlignment="1" applyProtection="1">
      <alignment vertical="center" wrapText="1"/>
      <protection locked="0"/>
    </xf>
    <xf numFmtId="0" fontId="13" fillId="8" borderId="13" xfId="0" applyFont="1" applyFill="1" applyBorder="1" applyAlignment="1" applyProtection="1">
      <alignment vertical="center" wrapText="1"/>
      <protection locked="0"/>
    </xf>
    <xf numFmtId="0" fontId="13" fillId="0" borderId="13" xfId="0" applyFont="1" applyBorder="1" applyAlignment="1">
      <alignment vertical="center" wrapText="1"/>
    </xf>
    <xf numFmtId="0" fontId="13" fillId="2" borderId="13"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13" fillId="0" borderId="13" xfId="0" applyFont="1" applyBorder="1" applyAlignment="1" applyProtection="1">
      <alignment horizontal="left" vertical="top" wrapText="1"/>
      <protection locked="0"/>
    </xf>
    <xf numFmtId="0" fontId="13" fillId="8" borderId="12" xfId="0" applyFont="1" applyFill="1" applyBorder="1" applyAlignment="1" applyProtection="1">
      <alignment horizontal="left" vertical="center" wrapText="1"/>
      <protection locked="0"/>
    </xf>
    <xf numFmtId="0" fontId="13" fillId="2" borderId="15" xfId="0" applyFont="1" applyFill="1" applyBorder="1" applyAlignment="1" applyProtection="1">
      <alignment horizontal="left" vertical="center" wrapText="1"/>
      <protection locked="0"/>
    </xf>
    <xf numFmtId="0" fontId="13" fillId="2" borderId="17" xfId="0" applyFont="1" applyFill="1" applyBorder="1" applyAlignment="1" applyProtection="1">
      <alignment horizontal="left" vertical="center" wrapText="1"/>
      <protection locked="0"/>
    </xf>
    <xf numFmtId="0" fontId="13" fillId="2" borderId="18" xfId="0" applyFont="1" applyFill="1" applyBorder="1" applyAlignment="1" applyProtection="1">
      <alignment horizontal="left" vertical="center" wrapText="1"/>
      <protection locked="0"/>
    </xf>
    <xf numFmtId="0" fontId="13" fillId="8" borderId="30" xfId="0" applyFont="1" applyFill="1" applyBorder="1" applyAlignment="1">
      <alignment horizontal="left" vertical="center" wrapText="1"/>
    </xf>
    <xf numFmtId="0" fontId="13" fillId="8" borderId="12" xfId="0" applyFont="1" applyFill="1" applyBorder="1" applyAlignment="1">
      <alignment horizontal="left" vertical="center" wrapText="1"/>
    </xf>
    <xf numFmtId="0" fontId="13" fillId="8" borderId="13" xfId="0" applyFont="1" applyFill="1" applyBorder="1" applyAlignment="1">
      <alignment horizontal="left" vertical="center" wrapText="1"/>
    </xf>
    <xf numFmtId="0" fontId="13" fillId="8" borderId="11" xfId="0" applyFont="1" applyFill="1" applyBorder="1" applyAlignment="1">
      <alignment horizontal="left" vertical="center" wrapText="1"/>
    </xf>
    <xf numFmtId="0" fontId="0" fillId="6" borderId="0" xfId="0" applyFill="1" applyAlignment="1">
      <alignment horizontal="center" wrapText="1"/>
    </xf>
    <xf numFmtId="0" fontId="0" fillId="6" borderId="10" xfId="0" applyFill="1" applyBorder="1" applyAlignment="1">
      <alignment horizontal="center" wrapText="1"/>
    </xf>
    <xf numFmtId="0" fontId="7" fillId="2" borderId="0" xfId="0" applyFont="1" applyFill="1" applyAlignment="1">
      <alignment horizontal="center"/>
    </xf>
    <xf numFmtId="0" fontId="16" fillId="5" borderId="0" xfId="0" applyFont="1" applyFill="1" applyAlignment="1" applyProtection="1">
      <alignment horizontal="left" vertical="center" wrapText="1"/>
      <protection locked="0"/>
    </xf>
    <xf numFmtId="0" fontId="16" fillId="5" borderId="0" xfId="0" applyFont="1" applyFill="1" applyAlignment="1" applyProtection="1">
      <alignment horizontal="left" vertical="center"/>
      <protection locked="0"/>
    </xf>
    <xf numFmtId="0" fontId="16" fillId="5" borderId="0" xfId="1" applyFont="1" applyFill="1" applyAlignment="1" applyProtection="1">
      <alignment horizontal="left" vertical="center" wrapText="1"/>
      <protection locked="0"/>
    </xf>
    <xf numFmtId="0" fontId="16" fillId="5" borderId="0" xfId="1" applyFont="1" applyFill="1" applyAlignment="1" applyProtection="1">
      <alignment vertical="center" wrapText="1"/>
      <protection locked="0"/>
    </xf>
    <xf numFmtId="0" fontId="13" fillId="0" borderId="0" xfId="0" applyFont="1" applyAlignment="1" applyProtection="1">
      <alignment horizontal="right"/>
      <protection locked="0"/>
    </xf>
    <xf numFmtId="14" fontId="13" fillId="0" borderId="0" xfId="0" applyNumberFormat="1" applyFont="1" applyAlignment="1" applyProtection="1">
      <alignment horizontal="right"/>
      <protection locked="0"/>
    </xf>
    <xf numFmtId="2" fontId="13" fillId="5" borderId="0" xfId="1" applyNumberFormat="1" applyFont="1" applyFill="1" applyAlignment="1" applyProtection="1">
      <alignment horizontal="center" vertical="center" wrapText="1"/>
      <protection locked="0"/>
    </xf>
    <xf numFmtId="0" fontId="16" fillId="5" borderId="0" xfId="1" applyFont="1" applyFill="1" applyAlignment="1" applyProtection="1">
      <alignment horizontal="center" vertical="center" wrapText="1"/>
      <protection locked="0"/>
    </xf>
    <xf numFmtId="0" fontId="13" fillId="5" borderId="0" xfId="0" applyFont="1" applyFill="1" applyAlignment="1" applyProtection="1">
      <alignment horizontal="center" vertical="center" wrapText="1"/>
      <protection locked="0"/>
    </xf>
    <xf numFmtId="164" fontId="16" fillId="5" borderId="0" xfId="1" applyNumberFormat="1" applyFont="1" applyFill="1" applyAlignment="1" applyProtection="1">
      <alignment horizontal="center" vertical="center"/>
      <protection locked="0"/>
    </xf>
    <xf numFmtId="2" fontId="16" fillId="5" borderId="0" xfId="1" applyNumberFormat="1" applyFont="1" applyFill="1" applyAlignment="1" applyProtection="1">
      <alignment horizontal="center" vertical="center"/>
      <protection locked="0"/>
    </xf>
    <xf numFmtId="0" fontId="16" fillId="2" borderId="0" xfId="1" applyFont="1" applyFill="1" applyAlignment="1" applyProtection="1">
      <alignment horizontal="left" vertical="center" wrapText="1"/>
      <protection locked="0"/>
    </xf>
    <xf numFmtId="0" fontId="16" fillId="4" borderId="5" xfId="1" applyFont="1" applyFill="1" applyBorder="1" applyAlignment="1" applyProtection="1">
      <alignment horizontal="center" vertical="center" wrapText="1"/>
      <protection locked="0"/>
    </xf>
    <xf numFmtId="0" fontId="16" fillId="4" borderId="2" xfId="1" applyFont="1" applyFill="1" applyBorder="1" applyAlignment="1" applyProtection="1">
      <alignment horizontal="center" vertical="center" wrapText="1"/>
      <protection locked="0"/>
    </xf>
    <xf numFmtId="0" fontId="16" fillId="5" borderId="6" xfId="0" applyFont="1" applyFill="1" applyBorder="1" applyAlignment="1" applyProtection="1">
      <alignment horizontal="center" vertical="center" wrapText="1"/>
      <protection locked="0"/>
    </xf>
    <xf numFmtId="0" fontId="16" fillId="4" borderId="23" xfId="1" applyFont="1" applyFill="1" applyBorder="1" applyAlignment="1" applyProtection="1">
      <alignment horizontal="center" vertical="center" wrapText="1"/>
      <protection locked="0"/>
    </xf>
    <xf numFmtId="0" fontId="16" fillId="4" borderId="22" xfId="1" applyFont="1" applyFill="1" applyBorder="1" applyAlignment="1" applyProtection="1">
      <alignment horizontal="center" vertical="center" wrapText="1"/>
      <protection locked="0"/>
    </xf>
    <xf numFmtId="0" fontId="16" fillId="4" borderId="24" xfId="1" applyFont="1" applyFill="1" applyBorder="1" applyAlignment="1" applyProtection="1">
      <alignment horizontal="center" vertical="center" wrapText="1"/>
      <protection locked="0"/>
    </xf>
    <xf numFmtId="0" fontId="16" fillId="4" borderId="7" xfId="1" applyFont="1" applyFill="1" applyBorder="1" applyAlignment="1" applyProtection="1">
      <alignment horizontal="center" vertical="center" wrapText="1"/>
      <protection locked="0"/>
    </xf>
    <xf numFmtId="0" fontId="16" fillId="4" borderId="1" xfId="1" applyFont="1" applyFill="1" applyBorder="1" applyAlignment="1" applyProtection="1">
      <alignment horizontal="center" vertical="center" wrapText="1"/>
      <protection locked="0"/>
    </xf>
    <xf numFmtId="0" fontId="16" fillId="5" borderId="1" xfId="0" applyFont="1" applyFill="1" applyBorder="1" applyAlignment="1" applyProtection="1">
      <alignment horizontal="center" vertical="center" wrapText="1"/>
      <protection locked="0"/>
    </xf>
    <xf numFmtId="0" fontId="16" fillId="5" borderId="8" xfId="0" applyFont="1" applyFill="1" applyBorder="1" applyAlignment="1" applyProtection="1">
      <alignment horizontal="center" vertical="center" wrapText="1"/>
      <protection locked="0"/>
    </xf>
    <xf numFmtId="0" fontId="16" fillId="4" borderId="19" xfId="1" applyFont="1" applyFill="1" applyBorder="1" applyAlignment="1" applyProtection="1">
      <alignment horizontal="center" vertical="center" wrapText="1"/>
      <protection locked="0"/>
    </xf>
    <xf numFmtId="0" fontId="16" fillId="4" borderId="20" xfId="1" applyFont="1" applyFill="1" applyBorder="1" applyAlignment="1" applyProtection="1">
      <alignment horizontal="center" vertical="center" wrapText="1"/>
      <protection locked="0"/>
    </xf>
    <xf numFmtId="0" fontId="16" fillId="4" borderId="25" xfId="1" applyFont="1" applyFill="1" applyBorder="1" applyAlignment="1" applyProtection="1">
      <alignment horizontal="center" vertical="center" wrapText="1"/>
      <protection locked="0"/>
    </xf>
    <xf numFmtId="0" fontId="13" fillId="8" borderId="11" xfId="0" applyFont="1" applyFill="1" applyBorder="1" applyAlignment="1" applyProtection="1">
      <alignment horizontal="center" vertical="center" wrapText="1"/>
      <protection locked="0"/>
    </xf>
    <xf numFmtId="0" fontId="13" fillId="8" borderId="12" xfId="0" applyFont="1" applyFill="1" applyBorder="1" applyAlignment="1" applyProtection="1">
      <alignment horizontal="center" vertical="center" wrapText="1"/>
      <protection locked="0"/>
    </xf>
    <xf numFmtId="49" fontId="16" fillId="5" borderId="0" xfId="0" applyNumberFormat="1" applyFont="1" applyFill="1" applyAlignment="1" applyProtection="1">
      <alignment horizontal="center" vertical="center" wrapText="1"/>
      <protection locked="0"/>
    </xf>
    <xf numFmtId="0" fontId="13" fillId="5" borderId="0" xfId="0" applyFont="1" applyFill="1" applyProtection="1">
      <protection locked="0"/>
    </xf>
    <xf numFmtId="0" fontId="13" fillId="0" borderId="0" xfId="0" applyFont="1"/>
    <xf numFmtId="0" fontId="13" fillId="5" borderId="0" xfId="0" applyFont="1" applyFill="1" applyAlignment="1" applyProtection="1">
      <alignment horizontal="right" vertical="center" wrapText="1"/>
      <protection locked="0"/>
    </xf>
    <xf numFmtId="0" fontId="13" fillId="5" borderId="0" xfId="1" applyFont="1" applyFill="1" applyProtection="1">
      <protection locked="0"/>
    </xf>
    <xf numFmtId="0" fontId="13" fillId="5" borderId="0" xfId="1" applyFont="1" applyFill="1" applyAlignment="1" applyProtection="1">
      <alignment vertical="center" wrapText="1"/>
      <protection locked="0"/>
    </xf>
    <xf numFmtId="0" fontId="13" fillId="5" borderId="0" xfId="0" applyFont="1" applyFill="1" applyAlignment="1" applyProtection="1">
      <alignment horizontal="center"/>
      <protection locked="0"/>
    </xf>
    <xf numFmtId="0" fontId="16" fillId="5" borderId="0" xfId="0" applyFont="1" applyFill="1" applyAlignment="1" applyProtection="1">
      <alignment horizontal="right" vertical="center" wrapText="1"/>
      <protection locked="0"/>
    </xf>
    <xf numFmtId="0" fontId="13" fillId="5" borderId="0" xfId="0" applyFont="1" applyFill="1" applyAlignment="1" applyProtection="1">
      <alignment horizontal="left" vertical="center" wrapText="1"/>
      <protection locked="0"/>
    </xf>
    <xf numFmtId="14" fontId="13" fillId="5" borderId="0" xfId="0" applyNumberFormat="1" applyFont="1" applyFill="1" applyAlignment="1" applyProtection="1">
      <alignment horizontal="right" vertical="center" wrapText="1"/>
      <protection locked="0"/>
    </xf>
    <xf numFmtId="0" fontId="16" fillId="5" borderId="0" xfId="0" applyFont="1" applyFill="1" applyAlignment="1" applyProtection="1">
      <alignment horizontal="right" wrapText="1"/>
      <protection locked="0"/>
    </xf>
    <xf numFmtId="0" fontId="16" fillId="2" borderId="0" xfId="0" applyFont="1" applyFill="1" applyAlignment="1" applyProtection="1">
      <alignment horizontal="right" vertical="center" wrapText="1"/>
      <protection locked="0"/>
    </xf>
    <xf numFmtId="0" fontId="13" fillId="2" borderId="0" xfId="0" applyFont="1" applyFill="1" applyAlignment="1" applyProtection="1">
      <alignment horizontal="left" vertical="center" wrapText="1"/>
      <protection locked="0"/>
    </xf>
    <xf numFmtId="0" fontId="13" fillId="2" borderId="0" xfId="0" applyFont="1" applyFill="1" applyAlignment="1" applyProtection="1">
      <alignment vertical="center" wrapText="1"/>
      <protection locked="0"/>
    </xf>
    <xf numFmtId="0" fontId="13" fillId="5" borderId="0" xfId="0" applyFont="1" applyFill="1" applyAlignment="1" applyProtection="1">
      <alignment vertical="center" wrapText="1"/>
      <protection locked="0"/>
    </xf>
    <xf numFmtId="0" fontId="13" fillId="5" borderId="0" xfId="1" applyFont="1" applyFill="1" applyAlignment="1" applyProtection="1">
      <alignment horizontal="center" vertical="center" wrapText="1"/>
      <protection locked="0"/>
    </xf>
    <xf numFmtId="0" fontId="13" fillId="5" borderId="0" xfId="0" applyFont="1" applyFill="1" applyAlignment="1" applyProtection="1">
      <alignment horizontal="center" vertical="center"/>
      <protection locked="0"/>
    </xf>
    <xf numFmtId="0" fontId="13" fillId="5" borderId="0" xfId="0" applyFont="1" applyFill="1" applyAlignment="1" applyProtection="1">
      <alignment horizontal="left"/>
      <protection locked="0"/>
    </xf>
    <xf numFmtId="0" fontId="16" fillId="0" borderId="0" xfId="0" applyFont="1" applyAlignment="1" applyProtection="1">
      <alignment horizontal="center" vertical="center" wrapText="1"/>
      <protection locked="0"/>
    </xf>
    <xf numFmtId="0" fontId="16" fillId="5" borderId="0" xfId="0" applyFont="1" applyFill="1" applyAlignment="1" applyProtection="1">
      <alignment horizontal="center" vertical="center" wrapText="1"/>
      <protection locked="0"/>
    </xf>
    <xf numFmtId="0" fontId="16" fillId="5" borderId="0" xfId="0" applyFont="1" applyFill="1" applyAlignment="1" applyProtection="1">
      <alignment vertical="center" wrapText="1"/>
      <protection locked="0"/>
    </xf>
    <xf numFmtId="0" fontId="16" fillId="0" borderId="4"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3" fillId="0" borderId="0" xfId="0" applyFont="1" applyAlignment="1">
      <alignment horizontal="center" vertical="center"/>
    </xf>
    <xf numFmtId="0" fontId="13" fillId="0" borderId="0" xfId="0" applyFont="1" applyAlignment="1">
      <alignment horizontal="center"/>
    </xf>
    <xf numFmtId="0" fontId="13" fillId="0" borderId="0" xfId="0" applyFont="1" applyAlignment="1">
      <alignment horizontal="left"/>
    </xf>
    <xf numFmtId="0" fontId="13" fillId="0" borderId="0" xfId="0" applyFont="1" applyAlignment="1">
      <alignment wrapText="1"/>
    </xf>
    <xf numFmtId="0" fontId="13" fillId="0" borderId="22" xfId="0" applyFont="1" applyBorder="1"/>
    <xf numFmtId="0" fontId="16" fillId="6" borderId="26" xfId="0" applyFont="1" applyFill="1" applyBorder="1" applyAlignment="1">
      <alignment horizontal="center" vertical="center" wrapText="1"/>
    </xf>
    <xf numFmtId="0" fontId="16" fillId="6" borderId="27" xfId="0" applyFont="1" applyFill="1" applyBorder="1" applyAlignment="1">
      <alignment horizontal="center" vertical="center" wrapText="1"/>
    </xf>
    <xf numFmtId="0" fontId="16" fillId="6" borderId="27" xfId="0" applyFont="1" applyFill="1" applyBorder="1" applyAlignment="1">
      <alignment horizontal="center" vertical="center" textRotation="90" wrapText="1"/>
    </xf>
    <xf numFmtId="0" fontId="16" fillId="6" borderId="11"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13" fillId="0" borderId="29" xfId="0" applyFont="1" applyBorder="1"/>
    <xf numFmtId="0" fontId="13" fillId="6" borderId="21" xfId="0" applyFont="1" applyFill="1" applyBorder="1" applyAlignment="1">
      <alignment horizontal="center" vertical="center"/>
    </xf>
    <xf numFmtId="0" fontId="13" fillId="0" borderId="13" xfId="0" applyFont="1" applyBorder="1"/>
    <xf numFmtId="0" fontId="13" fillId="0" borderId="13" xfId="0" applyFont="1" applyBorder="1" applyAlignment="1">
      <alignment horizontal="center" vertical="center"/>
    </xf>
    <xf numFmtId="0" fontId="13" fillId="6" borderId="7" xfId="0" applyFont="1" applyFill="1" applyBorder="1" applyAlignment="1">
      <alignment horizontal="center" vertical="center"/>
    </xf>
    <xf numFmtId="0" fontId="13" fillId="0" borderId="1" xfId="0" applyFont="1" applyBorder="1"/>
    <xf numFmtId="0" fontId="13" fillId="0" borderId="1" xfId="0" applyFont="1" applyBorder="1" applyAlignment="1">
      <alignment horizontal="center" vertical="center"/>
    </xf>
    <xf numFmtId="14" fontId="13" fillId="8" borderId="1" xfId="0" applyNumberFormat="1" applyFont="1" applyFill="1" applyBorder="1" applyAlignment="1">
      <alignment horizontal="center" vertical="center" wrapText="1"/>
    </xf>
    <xf numFmtId="0" fontId="13" fillId="8" borderId="11" xfId="0" applyFont="1" applyFill="1" applyBorder="1" applyAlignment="1">
      <alignment horizontal="center" vertical="center" wrapText="1"/>
    </xf>
    <xf numFmtId="14" fontId="13" fillId="8" borderId="11" xfId="0" applyNumberFormat="1" applyFont="1" applyFill="1" applyBorder="1" applyAlignment="1">
      <alignment horizontal="center" vertical="center" wrapText="1"/>
    </xf>
    <xf numFmtId="0" fontId="13" fillId="8" borderId="12" xfId="0" applyFont="1" applyFill="1" applyBorder="1" applyAlignment="1">
      <alignment horizontal="center" vertical="center" wrapText="1"/>
    </xf>
    <xf numFmtId="14" fontId="13" fillId="8" borderId="12" xfId="0" applyNumberFormat="1" applyFont="1" applyFill="1" applyBorder="1" applyAlignment="1">
      <alignment horizontal="center" vertical="center" wrapText="1"/>
    </xf>
    <xf numFmtId="14" fontId="13" fillId="8" borderId="13" xfId="0" applyNumberFormat="1"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14" fontId="13" fillId="2"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0" fontId="13" fillId="6" borderId="1" xfId="0" applyFont="1" applyFill="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8" borderId="1" xfId="0" applyFont="1" applyFill="1" applyBorder="1" applyAlignment="1">
      <alignment horizontal="center" vertical="center"/>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2" fontId="16" fillId="0" borderId="1" xfId="0" applyNumberFormat="1" applyFont="1" applyBorder="1" applyAlignment="1">
      <alignment horizontal="center" vertical="center" wrapText="1"/>
    </xf>
    <xf numFmtId="0" fontId="16" fillId="8" borderId="11" xfId="0" applyFont="1" applyFill="1" applyBorder="1" applyAlignment="1">
      <alignment horizontal="center" vertical="center" wrapText="1"/>
    </xf>
    <xf numFmtId="2" fontId="16" fillId="8" borderId="1" xfId="0" applyNumberFormat="1" applyFont="1" applyFill="1" applyBorder="1" applyAlignment="1">
      <alignment horizontal="center" vertical="center" wrapText="1"/>
    </xf>
    <xf numFmtId="0" fontId="13" fillId="8" borderId="1" xfId="0" applyFont="1" applyFill="1" applyBorder="1"/>
    <xf numFmtId="0" fontId="16" fillId="8" borderId="12" xfId="0"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3" fillId="0" borderId="1" xfId="0" applyFont="1" applyBorder="1" applyAlignment="1">
      <alignment wrapText="1"/>
    </xf>
    <xf numFmtId="0" fontId="13" fillId="0" borderId="1" xfId="0" applyFont="1" applyBorder="1"/>
    <xf numFmtId="0" fontId="13" fillId="8" borderId="11" xfId="0" applyFont="1" applyFill="1" applyBorder="1" applyAlignment="1" applyProtection="1">
      <alignment horizontal="left" vertical="center" wrapText="1"/>
    </xf>
    <xf numFmtId="0" fontId="13" fillId="8" borderId="12" xfId="0" applyFont="1" applyFill="1" applyBorder="1" applyAlignment="1" applyProtection="1">
      <alignment horizontal="left" vertical="center" wrapText="1"/>
    </xf>
    <xf numFmtId="0" fontId="13" fillId="8" borderId="13" xfId="0" applyFont="1" applyFill="1" applyBorder="1" applyAlignment="1" applyProtection="1">
      <alignment horizontal="left" vertical="center" wrapText="1"/>
    </xf>
  </cellXfs>
  <cellStyles count="3">
    <cellStyle name="Excel Built-in Normal" xfId="2" xr:uid="{00000000-0005-0000-0000-000000000000}"/>
    <cellStyle name="Normal" xfId="0" builtinId="0"/>
    <cellStyle name="Normal 2" xfId="1" xr:uid="{00000000-0005-0000-0000-000002000000}"/>
  </cellStyles>
  <dxfs count="54">
    <dxf>
      <fill>
        <patternFill>
          <bgColor rgb="FFFF0000"/>
        </patternFill>
      </fill>
    </dxf>
    <dxf>
      <fill>
        <patternFill>
          <bgColor rgb="FFFFC000"/>
        </patternFill>
      </fill>
    </dxf>
    <dxf>
      <fill>
        <patternFill>
          <bgColor rgb="FFFFFF00"/>
        </patternFill>
      </fill>
    </dxf>
    <dxf>
      <font>
        <color auto="1"/>
      </font>
      <fill>
        <patternFill>
          <bgColor rgb="FF00B050"/>
        </patternFill>
      </fill>
    </dxf>
    <dxf>
      <fill>
        <patternFill>
          <bgColor rgb="FFFF0000"/>
        </patternFill>
      </fill>
    </dxf>
    <dxf>
      <fill>
        <patternFill>
          <bgColor rgb="FFFFC000"/>
        </patternFill>
      </fill>
    </dxf>
    <dxf>
      <fill>
        <patternFill>
          <bgColor rgb="FFFFFF00"/>
        </patternFill>
      </fill>
    </dxf>
    <dxf>
      <font>
        <color auto="1"/>
      </font>
      <fill>
        <patternFill>
          <bgColor rgb="FF00B050"/>
        </patternFill>
      </fill>
    </dxf>
    <dxf>
      <fill>
        <patternFill>
          <bgColor rgb="FFFFC000"/>
        </patternFill>
      </fill>
    </dxf>
    <dxf>
      <fill>
        <patternFill>
          <bgColor rgb="FFFFFF00"/>
        </patternFill>
      </fill>
    </dxf>
    <dxf>
      <font>
        <color auto="1"/>
      </font>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00"/>
        </patternFill>
      </fill>
    </dxf>
    <dxf>
      <font>
        <color auto="1"/>
      </font>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ont>
        <color auto="1"/>
      </font>
      <fill>
        <patternFill>
          <bgColor rgb="FF00B050"/>
        </patternFill>
      </fill>
    </dxf>
    <dxf>
      <fill>
        <patternFill>
          <bgColor rgb="FFFF0000"/>
        </patternFill>
      </fill>
    </dxf>
    <dxf>
      <fill>
        <patternFill>
          <bgColor rgb="FFFFC000"/>
        </patternFill>
      </fill>
    </dxf>
    <dxf>
      <fill>
        <patternFill>
          <bgColor rgb="FFFFFF00"/>
        </patternFill>
      </fill>
    </dxf>
    <dxf>
      <font>
        <color auto="1"/>
      </font>
      <fill>
        <patternFill>
          <bgColor rgb="FF00B050"/>
        </patternFill>
      </fill>
    </dxf>
    <dxf>
      <fill>
        <patternFill>
          <bgColor rgb="FFFFC000"/>
        </patternFill>
      </fill>
    </dxf>
    <dxf>
      <font>
        <color auto="1"/>
      </font>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ont>
        <b/>
        <i val="0"/>
      </font>
      <fill>
        <patternFill>
          <bgColor indexed="13"/>
        </patternFill>
      </fill>
    </dxf>
    <dxf>
      <font>
        <b/>
        <i val="0"/>
        <color indexed="9"/>
        <name val="Cambria"/>
        <scheme val="none"/>
      </font>
      <fill>
        <patternFill>
          <bgColor indexed="10"/>
        </patternFill>
      </fill>
    </dxf>
    <dxf>
      <font>
        <b/>
        <i val="0"/>
        <color indexed="9"/>
      </font>
      <fill>
        <patternFill>
          <bgColor indexed="10"/>
        </patternFill>
      </fill>
    </dxf>
    <dxf>
      <font>
        <color auto="1"/>
      </font>
      <fill>
        <patternFill>
          <bgColor rgb="FF00B050"/>
        </patternFill>
      </fill>
    </dxf>
    <dxf>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alignment horizontal="general" vertical="bottom" textRotation="0" wrapText="1" indent="0" justifyLastLine="0" shrinkToFit="0" readingOrder="0"/>
    </dxf>
    <dxf>
      <fill>
        <patternFill patternType="solid">
          <fgColor indexed="64"/>
          <bgColor theme="5"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18</xdr:row>
      <xdr:rowOff>0</xdr:rowOff>
    </xdr:from>
    <xdr:to>
      <xdr:col>8</xdr:col>
      <xdr:colOff>295275</xdr:colOff>
      <xdr:row>18</xdr:row>
      <xdr:rowOff>298251</xdr:rowOff>
    </xdr:to>
    <xdr:sp macro="" textlink="">
      <xdr:nvSpPr>
        <xdr:cNvPr id="5" name="AutoShape 38" descr="Resultado de imagen para boton agregar icono">
          <a:extLst>
            <a:ext uri="{FF2B5EF4-FFF2-40B4-BE49-F238E27FC236}">
              <a16:creationId xmlns:a16="http://schemas.microsoft.com/office/drawing/2014/main" id="{43B47744-9773-4B5B-A81D-BFD822C6E1A2}"/>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18</xdr:row>
      <xdr:rowOff>0</xdr:rowOff>
    </xdr:from>
    <xdr:to>
      <xdr:col>8</xdr:col>
      <xdr:colOff>295275</xdr:colOff>
      <xdr:row>18</xdr:row>
      <xdr:rowOff>298251</xdr:rowOff>
    </xdr:to>
    <xdr:sp macro="" textlink="">
      <xdr:nvSpPr>
        <xdr:cNvPr id="6" name="AutoShape 39" descr="Resultado de imagen para boton agregar icono">
          <a:extLst>
            <a:ext uri="{FF2B5EF4-FFF2-40B4-BE49-F238E27FC236}">
              <a16:creationId xmlns:a16="http://schemas.microsoft.com/office/drawing/2014/main" id="{97A22D3C-7332-48C4-B2ED-BF5F38249951}"/>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18</xdr:row>
      <xdr:rowOff>0</xdr:rowOff>
    </xdr:from>
    <xdr:to>
      <xdr:col>8</xdr:col>
      <xdr:colOff>295275</xdr:colOff>
      <xdr:row>18</xdr:row>
      <xdr:rowOff>298251</xdr:rowOff>
    </xdr:to>
    <xdr:sp macro="" textlink="">
      <xdr:nvSpPr>
        <xdr:cNvPr id="7" name="AutoShape 40" descr="Resultado de imagen para boton agregar icono">
          <a:extLst>
            <a:ext uri="{FF2B5EF4-FFF2-40B4-BE49-F238E27FC236}">
              <a16:creationId xmlns:a16="http://schemas.microsoft.com/office/drawing/2014/main" id="{5AE89DF1-29E7-436E-B52B-7C6D1E5AEBE9}"/>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17</xdr:row>
      <xdr:rowOff>123825</xdr:rowOff>
    </xdr:from>
    <xdr:to>
      <xdr:col>8</xdr:col>
      <xdr:colOff>0</xdr:colOff>
      <xdr:row>19</xdr:row>
      <xdr:rowOff>0</xdr:rowOff>
    </xdr:to>
    <xdr:sp macro="[7]!MostrarFuente_Impacto" textlink="">
      <xdr:nvSpPr>
        <xdr:cNvPr id="9" name="Rectangle 53">
          <a:extLst>
            <a:ext uri="{FF2B5EF4-FFF2-40B4-BE49-F238E27FC236}">
              <a16:creationId xmlns:a16="http://schemas.microsoft.com/office/drawing/2014/main" id="{717CE832-D82A-4BEA-BF78-C7E41693B458}"/>
            </a:ext>
          </a:extLst>
        </xdr:cNvPr>
        <xdr:cNvSpPr>
          <a:spLocks noChangeArrowheads="1"/>
        </xdr:cNvSpPr>
      </xdr:nvSpPr>
      <xdr:spPr bwMode="auto">
        <a:xfrm>
          <a:off x="6362700" y="2800350"/>
          <a:ext cx="0" cy="533400"/>
        </a:xfrm>
        <a:prstGeom prst="rect">
          <a:avLst/>
        </a:prstGeom>
        <a:noFill/>
        <a:ln>
          <a:noFill/>
        </a:ln>
      </xdr:spPr>
      <xdr:txBody>
        <a:bodyPr vertOverflow="clip" wrap="square" lIns="45720" tIns="41148" rIns="45720" bIns="0" anchor="t"/>
        <a:lstStyle/>
        <a:p>
          <a:pPr algn="ctr" rtl="0">
            <a:defRPr sz="1000"/>
          </a:pPr>
          <a:r>
            <a:rPr lang="es-CO" sz="2000" b="1" i="0" u="none" strike="noStrike" baseline="0">
              <a:solidFill>
                <a:srgbClr val="FFFFFF"/>
              </a:solidFill>
              <a:latin typeface="Arial"/>
              <a:cs typeface="Arial"/>
            </a:rPr>
            <a:t>?</a:t>
          </a:r>
        </a:p>
      </xdr:txBody>
    </xdr:sp>
    <xdr:clientData/>
  </xdr:twoCellAnchor>
  <xdr:twoCellAnchor editAs="absolute">
    <xdr:from>
      <xdr:col>2</xdr:col>
      <xdr:colOff>2953015</xdr:colOff>
      <xdr:row>0</xdr:row>
      <xdr:rowOff>0</xdr:rowOff>
    </xdr:from>
    <xdr:to>
      <xdr:col>4</xdr:col>
      <xdr:colOff>530112</xdr:colOff>
      <xdr:row>0</xdr:row>
      <xdr:rowOff>1752807</xdr:rowOff>
    </xdr:to>
    <xdr:pic>
      <xdr:nvPicPr>
        <xdr:cNvPr id="11" name="Imagen 135">
          <a:extLst>
            <a:ext uri="{FF2B5EF4-FFF2-40B4-BE49-F238E27FC236}">
              <a16:creationId xmlns:a16="http://schemas.microsoft.com/office/drawing/2014/main" id="{EA6A91FE-BDA4-4782-B2E0-9557D40CB0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1998" y="0"/>
          <a:ext cx="5445747" cy="1752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1696049</xdr:rowOff>
    </xdr:from>
    <xdr:to>
      <xdr:col>65</xdr:col>
      <xdr:colOff>1146480</xdr:colOff>
      <xdr:row>0</xdr:row>
      <xdr:rowOff>1714980</xdr:rowOff>
    </xdr:to>
    <xdr:cxnSp macro="">
      <xdr:nvCxnSpPr>
        <xdr:cNvPr id="10" name="Conector recto 9">
          <a:extLst>
            <a:ext uri="{FF2B5EF4-FFF2-40B4-BE49-F238E27FC236}">
              <a16:creationId xmlns:a16="http://schemas.microsoft.com/office/drawing/2014/main" id="{F46A8C2B-7047-454F-91BC-866FA799C19E}"/>
            </a:ext>
          </a:extLst>
        </xdr:cNvPr>
        <xdr:cNvCxnSpPr/>
      </xdr:nvCxnSpPr>
      <xdr:spPr>
        <a:xfrm>
          <a:off x="0" y="1696049"/>
          <a:ext cx="81940892" cy="18931"/>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0</xdr:colOff>
      <xdr:row>19</xdr:row>
      <xdr:rowOff>0</xdr:rowOff>
    </xdr:from>
    <xdr:ext cx="295275" cy="310215"/>
    <xdr:sp macro="" textlink="">
      <xdr:nvSpPr>
        <xdr:cNvPr id="12" name="AutoShape 38" descr="Resultado de imagen para boton agregar icono">
          <a:extLst>
            <a:ext uri="{FF2B5EF4-FFF2-40B4-BE49-F238E27FC236}">
              <a16:creationId xmlns:a16="http://schemas.microsoft.com/office/drawing/2014/main" id="{D7F3510E-07DF-4E72-9A6A-63855EDD765A}"/>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3" name="AutoShape 39" descr="Resultado de imagen para boton agregar icono">
          <a:extLst>
            <a:ext uri="{FF2B5EF4-FFF2-40B4-BE49-F238E27FC236}">
              <a16:creationId xmlns:a16="http://schemas.microsoft.com/office/drawing/2014/main" id="{7F7F2EF5-5BB6-40E2-844B-041ED08AD4B1}"/>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4" name="AutoShape 40" descr="Resultado de imagen para boton agregar icono">
          <a:extLst>
            <a:ext uri="{FF2B5EF4-FFF2-40B4-BE49-F238E27FC236}">
              <a16:creationId xmlns:a16="http://schemas.microsoft.com/office/drawing/2014/main" id="{9D5B5C31-533D-4EBB-B686-5F1D22F115C9}"/>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5" name="AutoShape 42" descr="Z">
          <a:extLst>
            <a:ext uri="{FF2B5EF4-FFF2-40B4-BE49-F238E27FC236}">
              <a16:creationId xmlns:a16="http://schemas.microsoft.com/office/drawing/2014/main" id="{59CD6524-15D0-4D4B-AF0D-56D91B8C46AD}"/>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6" name="AutoShape 38" descr="Resultado de imagen para boton agregar icono">
          <a:extLst>
            <a:ext uri="{FF2B5EF4-FFF2-40B4-BE49-F238E27FC236}">
              <a16:creationId xmlns:a16="http://schemas.microsoft.com/office/drawing/2014/main" id="{1D13DBBB-36A4-47DB-8367-3CD1CEAEE019}"/>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7" name="AutoShape 39" descr="Resultado de imagen para boton agregar icono">
          <a:extLst>
            <a:ext uri="{FF2B5EF4-FFF2-40B4-BE49-F238E27FC236}">
              <a16:creationId xmlns:a16="http://schemas.microsoft.com/office/drawing/2014/main" id="{2DE16CEA-835E-41DE-AB78-45CC09A925A9}"/>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8" name="AutoShape 40" descr="Resultado de imagen para boton agregar icono">
          <a:extLst>
            <a:ext uri="{FF2B5EF4-FFF2-40B4-BE49-F238E27FC236}">
              <a16:creationId xmlns:a16="http://schemas.microsoft.com/office/drawing/2014/main" id="{99DCF19C-9074-4BA8-988A-B4E20B7F6430}"/>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9" name="AutoShape 42" descr="Z">
          <a:extLst>
            <a:ext uri="{FF2B5EF4-FFF2-40B4-BE49-F238E27FC236}">
              <a16:creationId xmlns:a16="http://schemas.microsoft.com/office/drawing/2014/main" id="{D8D0E064-259F-40CD-8E41-B6560FA31ADE}"/>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0" name="AutoShape 38" descr="Resultado de imagen para boton agregar icono">
          <a:extLst>
            <a:ext uri="{FF2B5EF4-FFF2-40B4-BE49-F238E27FC236}">
              <a16:creationId xmlns:a16="http://schemas.microsoft.com/office/drawing/2014/main" id="{5DAFB2FD-91A9-4A1B-976D-DDCC73A274FB}"/>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1" name="AutoShape 39" descr="Resultado de imagen para boton agregar icono">
          <a:extLst>
            <a:ext uri="{FF2B5EF4-FFF2-40B4-BE49-F238E27FC236}">
              <a16:creationId xmlns:a16="http://schemas.microsoft.com/office/drawing/2014/main" id="{467789D8-6105-4688-A1E3-9089EF241307}"/>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2" name="AutoShape 40" descr="Resultado de imagen para boton agregar icono">
          <a:extLst>
            <a:ext uri="{FF2B5EF4-FFF2-40B4-BE49-F238E27FC236}">
              <a16:creationId xmlns:a16="http://schemas.microsoft.com/office/drawing/2014/main" id="{23098DA6-B7D7-43E1-B394-C692BD55FE18}"/>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3" name="AutoShape 42" descr="Z">
          <a:extLst>
            <a:ext uri="{FF2B5EF4-FFF2-40B4-BE49-F238E27FC236}">
              <a16:creationId xmlns:a16="http://schemas.microsoft.com/office/drawing/2014/main" id="{57B7B53F-CD38-4804-ABB0-D498FDD25F05}"/>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onardol/Dropbox/SGR/Gesti&#243;n%20de%20riesgos/Herramientas%20gesti&#243;n%20de%20riesgos/Formatos%20Matriz%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nacional33\meci\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pyate\Downloads\MC-FO-07%20MAPA%20DE%20RIEGOS%20DEL%20PROCESO%20(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nacional33\meci\Documents%20and%20Settings\JENITH%20%20LINARES\Mis%20documentos\CONTROL%20INTERNO%20CGC\TALLER\GESTION%20DEL%20RIESGO%20Y%20CONTRO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OSECAR\Downloads\2.%20Mapa%20de%20riesgos%20DIRyPLA__%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067a10e50767e371/Escritorio/PLE-PIN-F001%20Matriz%20de%20riesgos%2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arlos.espinosa\Downloads\ple-pin-f001_0%20(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FO-25"/>
      <sheetName val="SM-FO-26"/>
      <sheetName val="SM-FO-27"/>
      <sheetName val="CODIGOS INTERNOS"/>
      <sheetName val="SM-FO-28"/>
      <sheetName val="SM-FO-29"/>
      <sheetName val="SM-FO-30"/>
      <sheetName val="Descripcion Fte-Aimp"/>
      <sheetName val="Perfil riesgo Inh"/>
      <sheetName val="Perfil riesgo Res"/>
      <sheetName val="Nivel organizacional riesgo"/>
      <sheetName val="Tipos riesgo"/>
      <sheetName val="Triangulo del fraude"/>
      <sheetName val="Controles existentes"/>
      <sheetName val="Escala probabilidad"/>
      <sheetName val="Escalas impacto"/>
      <sheetName val="Escalas Valoracion Controles"/>
      <sheetName val="Escalas efectividad controles"/>
      <sheetName val="Escalas riesgo residual"/>
      <sheetName val="definicionPoliticasManejo"/>
      <sheetName val="Formatos Matriz de riesgos"/>
      <sheetName val="_Formatos_Matriz_de_riesgos_x_2"/>
    </sheetNames>
    <sheetDataSet>
      <sheetData sheetId="0" refreshError="1"/>
      <sheetData sheetId="1" refreshError="1"/>
      <sheetData sheetId="2" refreshError="1">
        <row r="476">
          <cell r="BP476" t="str">
            <v>Personas</v>
          </cell>
          <cell r="BQ476" t="str">
            <v>Vida, salud o Integridad Fìsica del usuario</v>
          </cell>
        </row>
        <row r="477">
          <cell r="BP477" t="str">
            <v>Tecnologìa</v>
          </cell>
          <cell r="BQ477" t="str">
            <v>Vida, salud o Integridad Fìsica
del Colaborador</v>
          </cell>
        </row>
        <row r="478">
          <cell r="BP478" t="str">
            <v>Procesos</v>
          </cell>
          <cell r="BQ478" t="str">
            <v>Recursos Financieros</v>
          </cell>
        </row>
        <row r="479">
          <cell r="BP479" t="str">
            <v>Infraestructura</v>
          </cell>
          <cell r="BQ479" t="str">
            <v>Credibilidad, Buen Nombre, Reputaciòn</v>
          </cell>
        </row>
        <row r="480">
          <cell r="BP480" t="str">
            <v>Externos (Eventos Naturales/Terceros)</v>
          </cell>
          <cell r="BQ480" t="str">
            <v>Instalaciones, equipos, insumos, elementos y demas bienes</v>
          </cell>
        </row>
        <row r="481">
          <cell r="BQ481" t="str">
            <v>Informaciòn y Conocimiento</v>
          </cell>
          <cell r="BR481" t="str">
            <v>Estratégicos</v>
          </cell>
        </row>
        <row r="482">
          <cell r="BQ482" t="str">
            <v>Medio Ambiente</v>
          </cell>
          <cell r="BR482" t="str">
            <v>Tácticos</v>
          </cell>
        </row>
        <row r="483">
          <cell r="BR483" t="str">
            <v>Operativos</v>
          </cell>
        </row>
        <row r="486">
          <cell r="BR486" t="str">
            <v>Financiero</v>
          </cell>
        </row>
        <row r="487">
          <cell r="BR487" t="str">
            <v>Social</v>
          </cell>
        </row>
        <row r="488">
          <cell r="BR488" t="str">
            <v>Tecnológico</v>
          </cell>
        </row>
        <row r="489">
          <cell r="BR489" t="str">
            <v>Medioambiental</v>
          </cell>
        </row>
        <row r="490">
          <cell r="BR490" t="str">
            <v>Legal</v>
          </cell>
        </row>
        <row r="491">
          <cell r="BR491" t="str">
            <v>Imagen</v>
          </cell>
        </row>
        <row r="492">
          <cell r="BR492" t="str">
            <v>Sistemas</v>
          </cell>
        </row>
        <row r="493">
          <cell r="BR493" t="str">
            <v>Salud Ocupacional y Seguridad Industrial</v>
          </cell>
        </row>
        <row r="494">
          <cell r="BR494" t="str">
            <v>Documental</v>
          </cell>
        </row>
        <row r="495">
          <cell r="BR495" t="str">
            <v>Fraude y/o Corrupción</v>
          </cell>
        </row>
        <row r="496">
          <cell r="BR496" t="str">
            <v>Seguridad del paciente - Procesos Institucionales seguros</v>
          </cell>
        </row>
        <row r="497">
          <cell r="BR497" t="str">
            <v>Seguridad del paciente - Procesos asistenciales seguros</v>
          </cell>
        </row>
        <row r="498">
          <cell r="BR498" t="str">
            <v>Seguridad del paciente - Usuarios y familia partícipes en la cultura de seguridad</v>
          </cell>
        </row>
        <row r="499">
          <cell r="BR499" t="str">
            <v>Seguridad del paciente -  
Equipo humano de salud idóneo para la atención segura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USAS"/>
      <sheetName val="NO BORRAR"/>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 BORRA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2"/>
      <sheetName val="Base de Datos"/>
      <sheetName val="Contexto Estratégico MJD"/>
      <sheetName val="Contexto Estratégico (2)"/>
      <sheetName val="Administración de Riesgos de G"/>
      <sheetName val="Administración de Riesgos de C"/>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proceso"/>
      <sheetName val="Matriz Riesgos Gestión"/>
      <sheetName val="Listados"/>
      <sheetName val="Riesgos Seg. Información"/>
      <sheetName val="Seguridad Información"/>
      <sheetName val="Probabilidad Seguridad Informac"/>
      <sheetName val="Corrupción"/>
      <sheetName val="CONTROLES"/>
      <sheetName val="Matriz de calificación"/>
    </sheetNames>
    <sheetDataSet>
      <sheetData sheetId="0"/>
      <sheetData sheetId="1"/>
      <sheetData sheetId="2">
        <row r="3">
          <cell r="M3" t="str">
            <v>Rara vezInsignificante</v>
          </cell>
        </row>
        <row r="8">
          <cell r="K8" t="str">
            <v>Rara Vez</v>
          </cell>
          <cell r="L8">
            <v>1</v>
          </cell>
        </row>
        <row r="9">
          <cell r="K9" t="str">
            <v>Improbable</v>
          </cell>
          <cell r="L9">
            <v>2</v>
          </cell>
        </row>
        <row r="10">
          <cell r="K10" t="str">
            <v>Posible</v>
          </cell>
          <cell r="L10">
            <v>3</v>
          </cell>
        </row>
        <row r="11">
          <cell r="K11" t="str">
            <v>Probable</v>
          </cell>
          <cell r="L11">
            <v>4</v>
          </cell>
        </row>
        <row r="12">
          <cell r="K12" t="str">
            <v>Casi seguro</v>
          </cell>
          <cell r="L12">
            <v>5</v>
          </cell>
        </row>
        <row r="13">
          <cell r="K13" t="str">
            <v>Insignificante</v>
          </cell>
          <cell r="L13">
            <v>1</v>
          </cell>
        </row>
        <row r="14">
          <cell r="K14" t="str">
            <v>Menor</v>
          </cell>
          <cell r="L14">
            <v>2</v>
          </cell>
        </row>
        <row r="15">
          <cell r="K15" t="str">
            <v>Moderado</v>
          </cell>
          <cell r="L15">
            <v>3</v>
          </cell>
        </row>
        <row r="16">
          <cell r="K16" t="str">
            <v>Mayor</v>
          </cell>
          <cell r="L16">
            <v>4</v>
          </cell>
        </row>
        <row r="17">
          <cell r="K17" t="str">
            <v>Catastrófico</v>
          </cell>
          <cell r="L17">
            <v>5</v>
          </cell>
        </row>
        <row r="19">
          <cell r="K19" t="str">
            <v>Rara Vez</v>
          </cell>
        </row>
        <row r="20">
          <cell r="K20" t="str">
            <v>Rara Vez</v>
          </cell>
        </row>
        <row r="21">
          <cell r="K21" t="str">
            <v>Improbable</v>
          </cell>
        </row>
        <row r="22">
          <cell r="K22" t="str">
            <v>Posible</v>
          </cell>
        </row>
        <row r="23">
          <cell r="K23" t="str">
            <v>Probable</v>
          </cell>
        </row>
        <row r="26">
          <cell r="K26" t="str">
            <v>Insignificante</v>
          </cell>
        </row>
        <row r="27">
          <cell r="K27" t="str">
            <v>Insignificante</v>
          </cell>
        </row>
        <row r="28">
          <cell r="K28" t="str">
            <v>Insignificante</v>
          </cell>
        </row>
        <row r="29">
          <cell r="K29" t="str">
            <v>Menor</v>
          </cell>
        </row>
        <row r="31">
          <cell r="K31" t="str">
            <v>Mayor</v>
          </cell>
        </row>
        <row r="32">
          <cell r="K32" t="str">
            <v>Catastrófico</v>
          </cell>
        </row>
      </sheetData>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PLE-PIN-F001"/>
      <sheetName val="FuenteRiesgo_AImpacto"/>
      <sheetName val="Mapa_Riesgo_Inherente"/>
      <sheetName val="Mapa_RResidual"/>
      <sheetName val="Nivel_Organizacional"/>
      <sheetName val="Caracteristicas_Controles"/>
      <sheetName val="Probabilidad"/>
      <sheetName val="Impacto"/>
      <sheetName val="Imp_Ambiental"/>
      <sheetName val="ple-pin-f001_0 (5) (1)"/>
    </sheetNames>
    <definedNames>
      <definedName name="MostrarFuente_Impacto"/>
    </definedNames>
    <sheetDataSet>
      <sheetData sheetId="0"/>
      <sheetData sheetId="1">
        <row r="354">
          <cell r="BN354" t="str">
            <v>Estratégico</v>
          </cell>
        </row>
      </sheetData>
      <sheetData sheetId="2"/>
      <sheetData sheetId="3"/>
      <sheetData sheetId="4">
        <row r="39">
          <cell r="C39">
            <v>0</v>
          </cell>
        </row>
      </sheetData>
      <sheetData sheetId="5"/>
      <sheetData sheetId="6"/>
      <sheetData sheetId="7"/>
      <sheetData sheetId="8"/>
      <sheetData sheetId="9"/>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C7:G58" totalsRowShown="0" headerRowDxfId="53">
  <tableColumns count="5">
    <tableColumn id="1" xr3:uid="{00000000-0010-0000-0000-000001000000}" name="Descripción" dataDxfId="52"/>
    <tableColumn id="2" xr3:uid="{00000000-0010-0000-0000-000002000000}" name="Acción u omisión"/>
    <tableColumn id="3" xr3:uid="{00000000-0010-0000-0000-000003000000}" name="Uso del poder"/>
    <tableColumn id="4" xr3:uid="{00000000-0010-0000-0000-000004000000}" name="Desviar la gestión de lo público"/>
    <tableColumn id="5" xr3:uid="{00000000-0010-0000-0000-000005000000}" name="Beneficio privado"/>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MR213"/>
  <sheetViews>
    <sheetView showGridLines="0" tabSelected="1" zoomScale="70" zoomScaleNormal="70" zoomScaleSheetLayoutView="50" workbookViewId="0">
      <selection activeCell="H31" sqref="H31"/>
    </sheetView>
  </sheetViews>
  <sheetFormatPr baseColWidth="10" defaultColWidth="11.42578125" defaultRowHeight="15.75" x14ac:dyDescent="0.25"/>
  <cols>
    <col min="1" max="1" width="7.7109375" style="162" customWidth="1"/>
    <col min="2" max="2" width="33.42578125" style="140" customWidth="1"/>
    <col min="3" max="3" width="59.42578125" style="140" customWidth="1"/>
    <col min="4" max="4" width="54.140625" style="163" customWidth="1"/>
    <col min="5" max="5" width="43.42578125" style="163" customWidth="1"/>
    <col min="6" max="6" width="22.85546875" style="163" customWidth="1"/>
    <col min="7" max="7" width="28.85546875" style="163" customWidth="1"/>
    <col min="8" max="8" width="49.85546875" style="163" customWidth="1"/>
    <col min="9" max="9" width="27.28515625" style="163" customWidth="1"/>
    <col min="10" max="10" width="25.42578125" style="163" customWidth="1"/>
    <col min="11" max="11" width="56.140625" style="164" customWidth="1"/>
    <col min="12" max="12" width="15.7109375" style="140" customWidth="1"/>
    <col min="13" max="13" width="16.7109375" style="140" customWidth="1"/>
    <col min="14" max="14" width="18.85546875" style="140" customWidth="1"/>
    <col min="15" max="15" width="17.42578125" style="140" customWidth="1"/>
    <col min="16" max="16" width="15" style="140" customWidth="1"/>
    <col min="17" max="17" width="14.42578125" style="140" customWidth="1"/>
    <col min="18" max="18" width="16.140625" style="140" customWidth="1"/>
    <col min="19" max="19" width="18.7109375" style="140" customWidth="1"/>
    <col min="20" max="20" width="14" style="140" customWidth="1"/>
    <col min="21" max="21" width="15.42578125" style="140" customWidth="1"/>
    <col min="22" max="22" width="17.140625" style="140" customWidth="1"/>
    <col min="23" max="23" width="15.140625" style="140" customWidth="1"/>
    <col min="24" max="24" width="14.140625" style="140" customWidth="1"/>
    <col min="25" max="25" width="16.28515625" style="140" customWidth="1"/>
    <col min="26" max="26" width="13.85546875" style="140" customWidth="1"/>
    <col min="27" max="27" width="16.28515625" style="140" customWidth="1"/>
    <col min="28" max="28" width="13.85546875" style="140" customWidth="1"/>
    <col min="29" max="29" width="13" style="140" customWidth="1"/>
    <col min="30" max="30" width="15.42578125" style="140" customWidth="1"/>
    <col min="31" max="31" width="16" style="140" customWidth="1"/>
    <col min="32" max="32" width="13.42578125" style="165" customWidth="1"/>
    <col min="33" max="33" width="8.5703125" style="165" hidden="1" customWidth="1"/>
    <col min="34" max="34" width="15.42578125" style="165" customWidth="1"/>
    <col min="35" max="35" width="0.42578125" style="165" customWidth="1"/>
    <col min="36" max="36" width="20.28515625" style="165" customWidth="1"/>
    <col min="37" max="37" width="156.42578125" style="140" customWidth="1"/>
    <col min="38" max="38" width="52.7109375" style="140" customWidth="1"/>
    <col min="39" max="39" width="17.85546875" style="140" customWidth="1"/>
    <col min="40" max="40" width="19.140625" style="140" customWidth="1"/>
    <col min="41" max="41" width="9.140625" style="140" hidden="1" customWidth="1"/>
    <col min="42" max="42" width="18.7109375" style="140" customWidth="1"/>
    <col min="43" max="43" width="10" style="140" hidden="1" customWidth="1"/>
    <col min="44" max="44" width="24.140625" style="140" customWidth="1"/>
    <col min="45" max="45" width="5.7109375" style="140" hidden="1" customWidth="1"/>
    <col min="46" max="46" width="27.28515625" style="140" customWidth="1"/>
    <col min="47" max="47" width="10.42578125" style="140" hidden="1" customWidth="1"/>
    <col min="48" max="48" width="20.140625" style="140" customWidth="1"/>
    <col min="49" max="49" width="5.7109375" style="140" hidden="1" customWidth="1"/>
    <col min="50" max="50" width="21.140625" style="140" customWidth="1"/>
    <col min="51" max="51" width="5.140625" style="140" hidden="1" customWidth="1"/>
    <col min="52" max="52" width="23.5703125" style="140" customWidth="1"/>
    <col min="53" max="53" width="7.7109375" style="140" hidden="1" customWidth="1"/>
    <col min="54" max="54" width="15.85546875" style="140" customWidth="1"/>
    <col min="55" max="55" width="27" style="140" customWidth="1"/>
    <col min="56" max="57" width="20.42578125" style="140" customWidth="1"/>
    <col min="58" max="60" width="15.42578125" style="140" customWidth="1"/>
    <col min="61" max="61" width="18.85546875" style="140" customWidth="1"/>
    <col min="62" max="62" width="15.42578125" style="140" customWidth="1"/>
    <col min="63" max="63" width="14.140625" style="140" hidden="1" customWidth="1"/>
    <col min="64" max="64" width="22.28515625" style="165" customWidth="1"/>
    <col min="65" max="65" width="23.7109375" style="165" customWidth="1"/>
    <col min="66" max="66" width="19.42578125" style="140" customWidth="1"/>
    <col min="67" max="67" width="33" style="140" customWidth="1"/>
    <col min="68" max="82" width="0" style="140" hidden="1" customWidth="1"/>
    <col min="83" max="83" width="29.28515625" style="140" customWidth="1"/>
    <col min="84" max="84" width="23.140625" style="140" customWidth="1"/>
    <col min="85" max="85" width="25.42578125" style="140" customWidth="1"/>
    <col min="86" max="88" width="23.140625" style="140" customWidth="1"/>
    <col min="89" max="16384" width="11.42578125" style="140"/>
  </cols>
  <sheetData>
    <row r="1" spans="1:81" ht="147.75" customHeight="1" x14ac:dyDescent="0.25">
      <c r="A1" s="138" t="s">
        <v>0</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9"/>
      <c r="BY1" s="139"/>
      <c r="BZ1" s="139"/>
      <c r="CA1" s="139"/>
      <c r="CB1" s="139"/>
      <c r="CC1" s="139"/>
    </row>
    <row r="2" spans="1:81" x14ac:dyDescent="0.25">
      <c r="A2" s="111"/>
      <c r="B2" s="111"/>
      <c r="C2" s="111"/>
      <c r="D2" s="111"/>
      <c r="E2" s="111"/>
      <c r="F2" s="111"/>
      <c r="G2" s="139"/>
      <c r="H2" s="139"/>
      <c r="I2" s="111"/>
      <c r="J2" s="111"/>
      <c r="K2" s="111"/>
      <c r="L2" s="111"/>
      <c r="M2" s="111"/>
      <c r="P2" s="111"/>
      <c r="Q2" s="111"/>
      <c r="R2" s="111"/>
      <c r="S2" s="111"/>
      <c r="T2" s="111"/>
      <c r="U2" s="111"/>
      <c r="V2" s="111"/>
      <c r="W2" s="111"/>
      <c r="X2" s="111"/>
      <c r="Y2" s="111"/>
      <c r="Z2" s="111"/>
      <c r="AA2" s="111"/>
      <c r="AB2" s="111"/>
      <c r="AC2" s="111"/>
      <c r="AD2" s="111"/>
      <c r="AE2" s="111"/>
      <c r="AF2" s="111"/>
      <c r="AG2" s="111"/>
      <c r="AH2" s="111"/>
      <c r="AI2" s="111"/>
      <c r="AJ2" s="111"/>
      <c r="AK2" s="111"/>
      <c r="AL2" s="112" t="s">
        <v>1</v>
      </c>
      <c r="AM2" s="141" t="s">
        <v>2</v>
      </c>
      <c r="AN2" s="113"/>
      <c r="AO2" s="113"/>
      <c r="AP2" s="113"/>
      <c r="AQ2" s="113"/>
      <c r="AR2" s="142"/>
      <c r="AS2" s="142"/>
      <c r="AT2" s="142"/>
      <c r="AU2" s="142"/>
      <c r="AV2" s="114"/>
      <c r="AW2" s="114"/>
      <c r="AX2" s="114"/>
      <c r="AY2" s="114"/>
      <c r="AZ2" s="114"/>
      <c r="BA2" s="114"/>
      <c r="BB2" s="114"/>
      <c r="BC2" s="114"/>
      <c r="BD2" s="114"/>
      <c r="BE2" s="114"/>
      <c r="BF2" s="114"/>
      <c r="BG2" s="114"/>
      <c r="BH2" s="114"/>
      <c r="BI2" s="139"/>
      <c r="BJ2" s="139"/>
      <c r="BK2" s="139"/>
      <c r="BL2" s="139"/>
      <c r="BM2" s="139"/>
      <c r="BN2" s="139"/>
      <c r="BO2" s="143"/>
      <c r="BP2" s="143"/>
      <c r="BQ2" s="139"/>
      <c r="BR2" s="139"/>
      <c r="BS2" s="144"/>
      <c r="BT2" s="139"/>
      <c r="BU2" s="139"/>
      <c r="BV2" s="139"/>
      <c r="BW2" s="144"/>
      <c r="BX2" s="139"/>
      <c r="BY2" s="139"/>
      <c r="BZ2" s="139"/>
      <c r="CA2" s="139"/>
      <c r="CB2" s="139"/>
      <c r="CC2" s="139"/>
    </row>
    <row r="3" spans="1:81" ht="31.5" customHeight="1" x14ac:dyDescent="0.25">
      <c r="A3" s="111"/>
      <c r="B3" s="111"/>
      <c r="C3" s="111"/>
      <c r="D3" s="111"/>
      <c r="E3" s="111"/>
      <c r="F3" s="111"/>
      <c r="G3" s="139"/>
      <c r="H3" s="139"/>
      <c r="I3" s="111"/>
      <c r="J3" s="111"/>
      <c r="K3" s="111"/>
      <c r="L3" s="111"/>
      <c r="M3" s="111"/>
      <c r="P3" s="111"/>
      <c r="Q3" s="111"/>
      <c r="R3" s="111"/>
      <c r="S3" s="111"/>
      <c r="T3" s="111"/>
      <c r="U3" s="111"/>
      <c r="V3" s="111"/>
      <c r="W3" s="111"/>
      <c r="X3" s="111"/>
      <c r="Y3" s="111"/>
      <c r="Z3" s="111"/>
      <c r="AA3" s="111"/>
      <c r="AB3" s="111"/>
      <c r="AC3" s="111"/>
      <c r="AD3" s="111"/>
      <c r="AE3" s="111"/>
      <c r="AF3" s="111"/>
      <c r="AG3" s="111"/>
      <c r="AH3" s="111"/>
      <c r="AI3" s="111"/>
      <c r="AJ3" s="111"/>
      <c r="AK3" s="111"/>
      <c r="AL3" s="111" t="s">
        <v>3</v>
      </c>
      <c r="AM3" s="141">
        <v>5</v>
      </c>
      <c r="AN3" s="113"/>
      <c r="AO3" s="113"/>
      <c r="AP3" s="115"/>
      <c r="AQ3" s="113"/>
      <c r="AR3" s="142"/>
      <c r="AS3" s="142"/>
      <c r="AT3" s="142"/>
      <c r="AU3" s="142"/>
      <c r="AV3" s="114"/>
      <c r="AW3" s="114"/>
      <c r="AX3" s="114"/>
      <c r="AY3" s="114"/>
      <c r="AZ3" s="114"/>
      <c r="BA3" s="114"/>
      <c r="BB3" s="114"/>
      <c r="BC3" s="114"/>
      <c r="BD3" s="114"/>
      <c r="BE3" s="114"/>
      <c r="BF3" s="114"/>
      <c r="BG3" s="114"/>
      <c r="BH3" s="114"/>
      <c r="BI3" s="139"/>
      <c r="BJ3" s="139"/>
      <c r="BK3" s="139"/>
      <c r="BL3" s="139"/>
      <c r="BM3" s="139"/>
      <c r="BN3" s="139"/>
      <c r="BO3" s="143"/>
      <c r="BP3" s="143"/>
      <c r="BQ3" s="139"/>
      <c r="BR3" s="139"/>
      <c r="BS3" s="144"/>
      <c r="BT3" s="139"/>
      <c r="BU3" s="139"/>
      <c r="BV3" s="139"/>
      <c r="BW3" s="144"/>
      <c r="BX3" s="139"/>
      <c r="BY3" s="139"/>
      <c r="BZ3" s="139"/>
      <c r="CA3" s="139"/>
      <c r="CB3" s="139"/>
      <c r="CC3" s="139"/>
    </row>
    <row r="4" spans="1:81" ht="31.5" customHeight="1" x14ac:dyDescent="0.25">
      <c r="A4" s="111"/>
      <c r="B4" s="145" t="s">
        <v>4</v>
      </c>
      <c r="C4" s="146" t="s">
        <v>5</v>
      </c>
      <c r="D4" s="146"/>
      <c r="E4" s="146"/>
      <c r="F4" s="146"/>
      <c r="G4" s="146"/>
      <c r="H4" s="139"/>
      <c r="I4" s="111"/>
      <c r="J4" s="111"/>
      <c r="K4" s="111"/>
      <c r="L4" s="111"/>
      <c r="M4" s="111"/>
      <c r="P4" s="111"/>
      <c r="Q4" s="111"/>
      <c r="R4" s="111"/>
      <c r="S4" s="111"/>
      <c r="T4" s="111"/>
      <c r="U4" s="111"/>
      <c r="V4" s="111"/>
      <c r="W4" s="111"/>
      <c r="X4" s="111"/>
      <c r="Y4" s="111"/>
      <c r="Z4" s="111"/>
      <c r="AA4" s="111"/>
      <c r="AB4" s="111"/>
      <c r="AC4" s="111"/>
      <c r="AD4" s="111"/>
      <c r="AE4" s="111"/>
      <c r="AF4" s="111"/>
      <c r="AG4" s="111"/>
      <c r="AH4" s="111"/>
      <c r="AI4" s="111"/>
      <c r="AJ4" s="111"/>
      <c r="AK4" s="111"/>
      <c r="AL4" s="111" t="s">
        <v>6</v>
      </c>
      <c r="AM4" s="147">
        <v>44890</v>
      </c>
      <c r="AN4" s="113"/>
      <c r="AO4" s="113"/>
      <c r="AP4" s="115"/>
      <c r="AQ4" s="113"/>
      <c r="AR4" s="142"/>
      <c r="AS4" s="142"/>
      <c r="AT4" s="142"/>
      <c r="AU4" s="142"/>
      <c r="AV4" s="114"/>
      <c r="AW4" s="114"/>
      <c r="AX4" s="114"/>
      <c r="AY4" s="114"/>
      <c r="AZ4" s="114"/>
      <c r="BA4" s="114"/>
      <c r="BB4" s="114"/>
      <c r="BC4" s="114"/>
      <c r="BD4" s="114"/>
      <c r="BE4" s="139"/>
      <c r="BF4" s="139"/>
      <c r="BG4" s="139"/>
      <c r="BH4" s="139"/>
      <c r="BI4" s="139"/>
      <c r="BJ4" s="139"/>
      <c r="BK4" s="148"/>
      <c r="BL4" s="139"/>
      <c r="BM4" s="139"/>
      <c r="BN4" s="139"/>
      <c r="BO4" s="143"/>
      <c r="BP4" s="143"/>
      <c r="BQ4" s="139"/>
      <c r="BR4" s="139"/>
      <c r="BS4" s="144"/>
      <c r="BT4" s="139"/>
      <c r="BU4" s="139"/>
      <c r="BV4" s="139"/>
      <c r="BW4" s="144"/>
      <c r="BX4" s="139"/>
      <c r="BY4" s="139"/>
      <c r="BZ4" s="139"/>
      <c r="CA4" s="139"/>
      <c r="CB4" s="139"/>
      <c r="CC4" s="139"/>
    </row>
    <row r="5" spans="1:81" ht="31.5" customHeight="1" x14ac:dyDescent="0.25">
      <c r="A5" s="111"/>
      <c r="B5" s="149" t="s">
        <v>7</v>
      </c>
      <c r="C5" s="150" t="s">
        <v>8</v>
      </c>
      <c r="D5" s="150"/>
      <c r="E5" s="150"/>
      <c r="F5" s="150"/>
      <c r="G5" s="150"/>
      <c r="H5" s="139"/>
      <c r="I5" s="111"/>
      <c r="J5" s="111"/>
      <c r="K5" s="111"/>
      <c r="L5" s="111"/>
      <c r="M5" s="111"/>
      <c r="P5" s="111"/>
      <c r="Q5" s="111"/>
      <c r="R5" s="111"/>
      <c r="S5" s="111"/>
      <c r="T5" s="111"/>
      <c r="U5" s="111"/>
      <c r="V5" s="111"/>
      <c r="W5" s="111"/>
      <c r="X5" s="111"/>
      <c r="Y5" s="111"/>
      <c r="Z5" s="111"/>
      <c r="AA5" s="111"/>
      <c r="AB5" s="111"/>
      <c r="AC5" s="111"/>
      <c r="AD5" s="111"/>
      <c r="AE5" s="111"/>
      <c r="AF5" s="111"/>
      <c r="AG5" s="111"/>
      <c r="AH5" s="111"/>
      <c r="AI5" s="111"/>
      <c r="AJ5" s="111"/>
      <c r="AK5" s="111"/>
      <c r="AL5" s="111" t="s">
        <v>9</v>
      </c>
      <c r="AM5" s="141">
        <v>278926</v>
      </c>
      <c r="AN5" s="113"/>
      <c r="AO5" s="113"/>
      <c r="AP5" s="116"/>
      <c r="AQ5" s="113"/>
      <c r="AR5" s="142"/>
      <c r="AS5" s="142"/>
      <c r="AT5" s="142"/>
      <c r="AU5" s="142"/>
      <c r="AV5" s="114"/>
      <c r="AW5" s="114"/>
      <c r="AX5" s="114"/>
      <c r="AY5" s="114"/>
      <c r="AZ5" s="114"/>
      <c r="BA5" s="114"/>
      <c r="BB5" s="114"/>
      <c r="BC5" s="114"/>
      <c r="BD5" s="117"/>
      <c r="BE5" s="117"/>
      <c r="BF5" s="117"/>
      <c r="BG5" s="117"/>
      <c r="BH5" s="117"/>
      <c r="BI5" s="117"/>
      <c r="BJ5" s="117"/>
      <c r="BK5" s="117"/>
      <c r="BL5" s="117"/>
      <c r="BM5" s="117"/>
      <c r="BN5" s="117"/>
      <c r="BO5" s="117"/>
      <c r="BP5" s="143"/>
      <c r="BQ5" s="139"/>
      <c r="BR5" s="139"/>
      <c r="BS5" s="144"/>
      <c r="BT5" s="139"/>
      <c r="BU5" s="139"/>
      <c r="BV5" s="139"/>
      <c r="BW5" s="144"/>
      <c r="BX5" s="139"/>
      <c r="BY5" s="139"/>
      <c r="BZ5" s="139"/>
      <c r="CA5" s="139"/>
      <c r="CB5" s="139"/>
      <c r="CC5" s="139"/>
    </row>
    <row r="6" spans="1:81" ht="42" customHeight="1" x14ac:dyDescent="0.25">
      <c r="A6" s="119"/>
      <c r="B6" s="149" t="s">
        <v>10</v>
      </c>
      <c r="C6" s="151" t="s">
        <v>8</v>
      </c>
      <c r="D6" s="151"/>
      <c r="E6" s="151"/>
      <c r="F6" s="151"/>
      <c r="G6" s="151"/>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19"/>
      <c r="AT6" s="119"/>
      <c r="AU6" s="119"/>
      <c r="AV6" s="119"/>
      <c r="AW6" s="119"/>
      <c r="AX6" s="119"/>
      <c r="AY6" s="119"/>
      <c r="AZ6" s="118"/>
      <c r="BA6" s="118"/>
      <c r="BB6" s="118"/>
      <c r="BC6" s="118"/>
      <c r="BD6" s="117"/>
      <c r="BE6" s="117"/>
      <c r="BF6" s="117"/>
      <c r="BG6" s="117"/>
      <c r="BH6" s="117"/>
      <c r="BI6" s="117"/>
      <c r="BJ6" s="117"/>
      <c r="BK6" s="117"/>
      <c r="BL6" s="117"/>
      <c r="BM6" s="117"/>
      <c r="BN6" s="117"/>
      <c r="BO6" s="117"/>
      <c r="BP6" s="153"/>
      <c r="BQ6" s="154"/>
      <c r="BR6" s="154"/>
      <c r="BS6" s="154"/>
      <c r="BT6" s="154"/>
      <c r="BU6" s="154"/>
      <c r="BV6" s="154"/>
      <c r="BW6" s="154"/>
      <c r="BX6" s="154"/>
      <c r="BY6" s="154"/>
      <c r="BZ6" s="154"/>
      <c r="CA6" s="154"/>
      <c r="CB6" s="154"/>
      <c r="CC6" s="154"/>
    </row>
    <row r="7" spans="1:81" x14ac:dyDescent="0.25">
      <c r="A7" s="119"/>
      <c r="B7" s="139"/>
      <c r="C7" s="139"/>
      <c r="D7" s="139"/>
      <c r="E7" s="139"/>
      <c r="F7" s="139"/>
      <c r="G7" s="139"/>
      <c r="H7" s="139"/>
      <c r="I7" s="139"/>
      <c r="J7" s="139"/>
      <c r="K7" s="155"/>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56"/>
      <c r="AT7" s="157"/>
      <c r="AU7" s="156"/>
      <c r="AV7" s="152"/>
      <c r="AW7" s="152"/>
      <c r="AX7" s="119"/>
      <c r="AY7" s="119"/>
      <c r="AZ7" s="113"/>
      <c r="BA7" s="113"/>
      <c r="BB7" s="113"/>
      <c r="BC7" s="113"/>
      <c r="BD7" s="117"/>
      <c r="BE7" s="117"/>
      <c r="BF7" s="117"/>
      <c r="BG7" s="117"/>
      <c r="BH7" s="117"/>
      <c r="BI7" s="117"/>
      <c r="BJ7" s="117"/>
      <c r="BK7" s="117"/>
      <c r="BL7" s="117"/>
      <c r="BM7" s="117"/>
      <c r="BO7" s="117"/>
      <c r="BP7" s="143"/>
      <c r="BQ7" s="139"/>
      <c r="BR7" s="139"/>
      <c r="BS7" s="139"/>
      <c r="BT7" s="139"/>
      <c r="BU7" s="139"/>
      <c r="BV7" s="139"/>
      <c r="BW7" s="144">
        <v>25</v>
      </c>
      <c r="BX7" s="139" t="s">
        <v>11</v>
      </c>
      <c r="BY7" s="139"/>
      <c r="BZ7" s="139"/>
      <c r="CA7" s="139"/>
      <c r="CB7" s="139"/>
      <c r="CC7" s="139"/>
    </row>
    <row r="8" spans="1:81" x14ac:dyDescent="0.25">
      <c r="A8" s="119"/>
      <c r="B8" s="139"/>
      <c r="C8" s="158"/>
      <c r="D8" s="158"/>
      <c r="E8" s="158"/>
      <c r="F8" s="158"/>
      <c r="G8" s="159" t="s">
        <v>12</v>
      </c>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39"/>
      <c r="AO8" s="139"/>
      <c r="AP8" s="139"/>
      <c r="AQ8" s="139"/>
      <c r="AR8" s="139"/>
      <c r="AS8" s="157"/>
      <c r="AT8" s="157"/>
      <c r="AU8" s="156"/>
      <c r="AV8" s="152"/>
      <c r="AW8" s="152"/>
      <c r="AX8" s="119"/>
      <c r="AY8" s="119"/>
      <c r="AZ8" s="113"/>
      <c r="BA8" s="113"/>
      <c r="BB8" s="113"/>
      <c r="BC8" s="113"/>
      <c r="BD8" s="117"/>
      <c r="BE8" s="117"/>
      <c r="BF8" s="117"/>
      <c r="BG8" s="117"/>
      <c r="BH8" s="117"/>
      <c r="BI8" s="117"/>
      <c r="BJ8" s="117"/>
      <c r="BK8" s="117"/>
      <c r="BL8" s="117"/>
      <c r="BM8" s="117"/>
      <c r="BO8" s="117"/>
      <c r="BP8" s="143"/>
      <c r="BQ8" s="139"/>
      <c r="BR8" s="139"/>
      <c r="BS8" s="139"/>
      <c r="BT8" s="139"/>
      <c r="BU8" s="139"/>
      <c r="BV8" s="139"/>
      <c r="BW8" s="144"/>
      <c r="BX8" s="139"/>
      <c r="BY8" s="139"/>
      <c r="BZ8" s="139"/>
      <c r="CA8" s="139"/>
      <c r="CB8" s="139"/>
      <c r="CC8" s="139"/>
    </row>
    <row r="9" spans="1:81" x14ac:dyDescent="0.25">
      <c r="A9" s="112"/>
      <c r="B9" s="139"/>
      <c r="C9" s="139"/>
      <c r="D9" s="139"/>
      <c r="E9" s="139"/>
      <c r="F9" s="139"/>
      <c r="G9" s="160" t="s">
        <v>13</v>
      </c>
      <c r="H9" s="160" t="s">
        <v>14</v>
      </c>
      <c r="I9" s="161" t="s">
        <v>15</v>
      </c>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39"/>
      <c r="AO9" s="139"/>
      <c r="AP9" s="139"/>
      <c r="AQ9" s="139"/>
      <c r="AR9" s="139"/>
      <c r="AS9" s="157"/>
      <c r="AT9" s="119"/>
      <c r="AU9" s="119"/>
      <c r="AV9" s="113"/>
      <c r="AW9" s="113"/>
      <c r="AX9" s="113"/>
      <c r="AY9" s="113"/>
      <c r="AZ9" s="113"/>
      <c r="BA9" s="113"/>
      <c r="BB9" s="113"/>
      <c r="BC9" s="113"/>
      <c r="BD9" s="117"/>
      <c r="BE9" s="117"/>
      <c r="BF9" s="117"/>
      <c r="BG9" s="117"/>
      <c r="BH9" s="117"/>
      <c r="BI9" s="117"/>
      <c r="BJ9" s="117"/>
      <c r="BK9" s="117"/>
      <c r="BL9" s="117"/>
      <c r="BM9" s="117"/>
      <c r="BO9" s="117"/>
      <c r="BP9" s="143"/>
      <c r="BQ9" s="139"/>
      <c r="BR9" s="139"/>
      <c r="BS9" s="139"/>
      <c r="BT9" s="139"/>
      <c r="BU9" s="139"/>
      <c r="BV9" s="139"/>
      <c r="BW9" s="144"/>
      <c r="BX9" s="139"/>
      <c r="BY9" s="139"/>
      <c r="BZ9" s="139"/>
      <c r="CA9" s="139"/>
      <c r="CB9" s="139"/>
      <c r="CC9" s="139"/>
    </row>
    <row r="10" spans="1:81" ht="74.25" customHeight="1" x14ac:dyDescent="0.25">
      <c r="A10" s="112"/>
      <c r="B10" s="139"/>
      <c r="C10" s="139"/>
      <c r="D10" s="139"/>
      <c r="E10" s="139"/>
      <c r="F10" s="139"/>
      <c r="G10" s="31">
        <v>1</v>
      </c>
      <c r="H10" s="29" t="s">
        <v>16</v>
      </c>
      <c r="I10" s="80" t="s">
        <v>17</v>
      </c>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139"/>
      <c r="AO10" s="139"/>
      <c r="AP10" s="139"/>
      <c r="AQ10" s="139"/>
      <c r="AR10" s="139"/>
      <c r="AS10" s="157"/>
      <c r="AT10" s="119"/>
      <c r="AU10" s="119"/>
      <c r="AV10" s="113"/>
      <c r="AW10" s="113"/>
      <c r="AX10" s="113"/>
      <c r="AY10" s="113"/>
      <c r="AZ10" s="113"/>
      <c r="BA10" s="113"/>
      <c r="BB10" s="113"/>
      <c r="BC10" s="113"/>
      <c r="BD10" s="117"/>
      <c r="BE10" s="117"/>
      <c r="BF10" s="117"/>
      <c r="BG10" s="117"/>
      <c r="BH10" s="117"/>
      <c r="BI10" s="117"/>
      <c r="BJ10" s="117"/>
      <c r="BK10" s="117"/>
      <c r="BL10" s="117"/>
      <c r="BM10" s="117"/>
      <c r="BO10" s="117"/>
      <c r="BP10" s="143"/>
      <c r="BQ10" s="139"/>
      <c r="BR10" s="139"/>
      <c r="BS10" s="139"/>
      <c r="BT10" s="139"/>
      <c r="BU10" s="139"/>
      <c r="BV10" s="139"/>
      <c r="BW10" s="144"/>
      <c r="BX10" s="139"/>
      <c r="BY10" s="139"/>
      <c r="BZ10" s="139"/>
      <c r="CA10" s="139"/>
      <c r="CB10" s="139"/>
      <c r="CC10" s="139"/>
    </row>
    <row r="11" spans="1:81" ht="60.75" customHeight="1" x14ac:dyDescent="0.25">
      <c r="A11" s="112"/>
      <c r="B11" s="139"/>
      <c r="C11" s="139"/>
      <c r="D11" s="139"/>
      <c r="E11" s="139"/>
      <c r="F11" s="139"/>
      <c r="G11" s="31">
        <v>2</v>
      </c>
      <c r="H11" s="29" t="s">
        <v>18</v>
      </c>
      <c r="I11" s="80" t="s">
        <v>19</v>
      </c>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139"/>
      <c r="AO11" s="139"/>
      <c r="AP11" s="139"/>
      <c r="AQ11" s="139"/>
      <c r="AR11" s="139"/>
      <c r="AS11" s="157"/>
      <c r="AT11" s="119"/>
      <c r="AU11" s="119"/>
      <c r="AV11" s="113"/>
      <c r="AW11" s="113"/>
      <c r="AX11" s="113"/>
      <c r="AY11" s="113"/>
      <c r="AZ11" s="113"/>
      <c r="BA11" s="113"/>
      <c r="BB11" s="113"/>
      <c r="BC11" s="113"/>
      <c r="BD11" s="117"/>
      <c r="BE11" s="117"/>
      <c r="BF11" s="117"/>
      <c r="BG11" s="117"/>
      <c r="BH11" s="117"/>
      <c r="BI11" s="117"/>
      <c r="BJ11" s="117"/>
      <c r="BK11" s="117"/>
      <c r="BL11" s="117"/>
      <c r="BM11" s="117"/>
      <c r="BO11" s="117"/>
      <c r="BP11" s="143"/>
      <c r="BQ11" s="139"/>
      <c r="BR11" s="139"/>
      <c r="BS11" s="139"/>
      <c r="BT11" s="139"/>
      <c r="BU11" s="139"/>
      <c r="BV11" s="139"/>
      <c r="BW11" s="144"/>
      <c r="BX11" s="139"/>
      <c r="BY11" s="139"/>
      <c r="BZ11" s="139"/>
      <c r="CA11" s="139"/>
      <c r="CB11" s="139"/>
      <c r="CC11" s="139"/>
    </row>
    <row r="12" spans="1:81" ht="53.25" customHeight="1" x14ac:dyDescent="0.25">
      <c r="A12" s="112"/>
      <c r="B12" s="139"/>
      <c r="C12" s="139"/>
      <c r="D12" s="139"/>
      <c r="E12" s="139"/>
      <c r="F12" s="139"/>
      <c r="G12" s="31">
        <v>3</v>
      </c>
      <c r="H12" s="29" t="s">
        <v>20</v>
      </c>
      <c r="I12" s="80" t="s">
        <v>21</v>
      </c>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139"/>
      <c r="AO12" s="139"/>
      <c r="AP12" s="139"/>
      <c r="AQ12" s="139"/>
      <c r="AR12" s="139"/>
      <c r="AS12" s="157"/>
      <c r="AT12" s="119"/>
      <c r="AU12" s="119"/>
      <c r="AV12" s="113"/>
      <c r="AW12" s="113"/>
      <c r="AX12" s="113"/>
      <c r="AY12" s="113"/>
      <c r="AZ12" s="113"/>
      <c r="BA12" s="113"/>
      <c r="BB12" s="113"/>
      <c r="BC12" s="113"/>
      <c r="BD12" s="117"/>
      <c r="BE12" s="117"/>
      <c r="BF12" s="117"/>
      <c r="BG12" s="117"/>
      <c r="BH12" s="117"/>
      <c r="BI12" s="117"/>
      <c r="BJ12" s="117"/>
      <c r="BK12" s="117"/>
      <c r="BL12" s="117"/>
      <c r="BM12" s="117"/>
      <c r="BO12" s="117"/>
      <c r="BP12" s="143"/>
      <c r="BQ12" s="139"/>
      <c r="BR12" s="139"/>
      <c r="BS12" s="139"/>
      <c r="BT12" s="139"/>
      <c r="BU12" s="139"/>
      <c r="BV12" s="139"/>
      <c r="BW12" s="144"/>
      <c r="BX12" s="139"/>
      <c r="BY12" s="139"/>
      <c r="BZ12" s="139"/>
      <c r="CA12" s="139"/>
      <c r="CB12" s="139"/>
      <c r="CC12" s="139"/>
    </row>
    <row r="13" spans="1:81" ht="36" customHeight="1" x14ac:dyDescent="0.25">
      <c r="A13" s="112"/>
      <c r="B13" s="139"/>
      <c r="C13" s="139"/>
      <c r="D13" s="139"/>
      <c r="E13" s="139"/>
      <c r="F13" s="139"/>
      <c r="G13" s="31">
        <v>4</v>
      </c>
      <c r="H13" s="29" t="s">
        <v>22</v>
      </c>
      <c r="I13" s="80" t="s">
        <v>23</v>
      </c>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139"/>
      <c r="AO13" s="139"/>
      <c r="AP13" s="139"/>
      <c r="AQ13" s="139"/>
      <c r="AR13" s="139"/>
      <c r="AS13" s="157"/>
      <c r="AT13" s="119"/>
      <c r="AU13" s="119"/>
      <c r="AV13" s="113"/>
      <c r="AW13" s="113"/>
      <c r="AX13" s="113"/>
      <c r="AY13" s="113"/>
      <c r="AZ13" s="113"/>
      <c r="BA13" s="113"/>
      <c r="BB13" s="113"/>
      <c r="BC13" s="113"/>
      <c r="BD13" s="117"/>
      <c r="BE13" s="117"/>
      <c r="BF13" s="117"/>
      <c r="BG13" s="117"/>
      <c r="BH13" s="117"/>
      <c r="BI13" s="117"/>
      <c r="BJ13" s="117"/>
      <c r="BK13" s="117"/>
      <c r="BL13" s="117"/>
      <c r="BM13" s="117"/>
      <c r="BO13" s="117"/>
      <c r="BP13" s="143"/>
      <c r="BQ13" s="139"/>
      <c r="BR13" s="139"/>
      <c r="BS13" s="139"/>
      <c r="BT13" s="139"/>
      <c r="BU13" s="139"/>
      <c r="BV13" s="139"/>
      <c r="BW13" s="144"/>
      <c r="BX13" s="139"/>
      <c r="BY13" s="139"/>
      <c r="BZ13" s="139"/>
      <c r="CA13" s="139"/>
      <c r="CB13" s="139"/>
      <c r="CC13" s="139"/>
    </row>
    <row r="14" spans="1:81" ht="57" customHeight="1" x14ac:dyDescent="0.25">
      <c r="A14" s="112"/>
      <c r="B14" s="139"/>
      <c r="C14" s="139"/>
      <c r="D14" s="139"/>
      <c r="E14" s="139"/>
      <c r="F14" s="139"/>
      <c r="G14" s="31">
        <v>5</v>
      </c>
      <c r="H14" s="29" t="s">
        <v>24</v>
      </c>
      <c r="I14" s="80" t="s">
        <v>25</v>
      </c>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139"/>
      <c r="AO14" s="139"/>
      <c r="AP14" s="139"/>
      <c r="AQ14" s="139"/>
      <c r="AR14" s="139"/>
      <c r="AS14" s="157"/>
      <c r="AT14" s="119"/>
      <c r="AU14" s="119"/>
      <c r="AV14" s="113"/>
      <c r="AW14" s="113"/>
      <c r="AX14" s="113"/>
      <c r="AY14" s="113"/>
      <c r="AZ14" s="113"/>
      <c r="BA14" s="113"/>
      <c r="BB14" s="113"/>
      <c r="BC14" s="113"/>
      <c r="BD14" s="117"/>
      <c r="BE14" s="117"/>
      <c r="BF14" s="117"/>
      <c r="BG14" s="117"/>
      <c r="BH14" s="117"/>
      <c r="BI14" s="117"/>
      <c r="BJ14" s="117"/>
      <c r="BK14" s="117"/>
      <c r="BL14" s="117"/>
      <c r="BM14" s="117"/>
      <c r="BO14" s="117"/>
      <c r="BP14" s="143"/>
      <c r="BQ14" s="139"/>
      <c r="BR14" s="139"/>
      <c r="BS14" s="139"/>
      <c r="BT14" s="139"/>
      <c r="BU14" s="139"/>
      <c r="BV14" s="139"/>
      <c r="BW14" s="144"/>
      <c r="BX14" s="139"/>
      <c r="BY14" s="139"/>
      <c r="BZ14" s="139"/>
      <c r="CA14" s="139"/>
      <c r="CB14" s="139"/>
      <c r="CC14" s="139"/>
    </row>
    <row r="15" spans="1:81" ht="42.75" customHeight="1" x14ac:dyDescent="0.25">
      <c r="A15" s="112"/>
      <c r="B15" s="139"/>
      <c r="C15" s="139"/>
      <c r="D15" s="139"/>
      <c r="E15" s="139"/>
      <c r="F15" s="139"/>
      <c r="G15" s="31">
        <v>6</v>
      </c>
      <c r="H15" s="29" t="s">
        <v>26</v>
      </c>
      <c r="I15" s="80" t="s">
        <v>27</v>
      </c>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139"/>
      <c r="AO15" s="139"/>
      <c r="AP15" s="139"/>
      <c r="AQ15" s="139"/>
      <c r="AR15" s="139"/>
      <c r="AS15" s="157"/>
      <c r="AT15" s="119"/>
      <c r="AU15" s="119"/>
      <c r="AV15" s="113"/>
      <c r="AW15" s="113"/>
      <c r="AX15" s="113"/>
      <c r="AY15" s="113"/>
      <c r="AZ15" s="113"/>
      <c r="BA15" s="113"/>
      <c r="BB15" s="113"/>
      <c r="BC15" s="113"/>
      <c r="BD15" s="117"/>
      <c r="BE15" s="117"/>
      <c r="BF15" s="117"/>
      <c r="BG15" s="117"/>
      <c r="BH15" s="117"/>
      <c r="BI15" s="117"/>
      <c r="BJ15" s="117"/>
      <c r="BK15" s="117"/>
      <c r="BL15" s="117"/>
      <c r="BM15" s="117"/>
      <c r="BO15" s="117"/>
      <c r="BP15" s="143"/>
      <c r="BQ15" s="139"/>
      <c r="BR15" s="139"/>
      <c r="BS15" s="139"/>
      <c r="BT15" s="139"/>
      <c r="BU15" s="139"/>
      <c r="BV15" s="139"/>
      <c r="BW15" s="144"/>
      <c r="BX15" s="139"/>
      <c r="BY15" s="139"/>
      <c r="BZ15" s="139"/>
      <c r="CA15" s="139"/>
      <c r="CB15" s="139"/>
      <c r="CC15" s="139"/>
    </row>
    <row r="16" spans="1:81" ht="49.5" customHeight="1" x14ac:dyDescent="0.25">
      <c r="A16" s="112"/>
      <c r="B16" s="139"/>
      <c r="C16" s="139"/>
      <c r="D16" s="139"/>
      <c r="E16" s="139"/>
      <c r="F16" s="139"/>
      <c r="G16" s="31">
        <v>7</v>
      </c>
      <c r="H16" s="29" t="s">
        <v>28</v>
      </c>
      <c r="I16" s="80" t="s">
        <v>29</v>
      </c>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139"/>
      <c r="AO16" s="139"/>
      <c r="AP16" s="139"/>
      <c r="AQ16" s="139"/>
      <c r="AR16" s="139"/>
      <c r="AS16" s="157"/>
      <c r="AT16" s="119"/>
      <c r="AU16" s="119"/>
      <c r="AV16" s="113"/>
      <c r="AW16" s="113"/>
      <c r="AX16" s="113"/>
      <c r="AY16" s="113"/>
      <c r="AZ16" s="113"/>
      <c r="BA16" s="113"/>
      <c r="BB16" s="113"/>
      <c r="BC16" s="113"/>
      <c r="BD16" s="117"/>
      <c r="BE16" s="117"/>
      <c r="BF16" s="117"/>
      <c r="BG16" s="117"/>
      <c r="BH16" s="117"/>
      <c r="BI16" s="117"/>
      <c r="BJ16" s="117"/>
      <c r="BK16" s="117"/>
      <c r="BL16" s="117"/>
      <c r="BM16" s="117"/>
      <c r="BO16" s="117"/>
      <c r="BP16" s="143"/>
      <c r="BQ16" s="139"/>
      <c r="BR16" s="139"/>
      <c r="BS16" s="139"/>
      <c r="BT16" s="139"/>
      <c r="BU16" s="139"/>
      <c r="BV16" s="139"/>
      <c r="BW16" s="144"/>
      <c r="BX16" s="139"/>
      <c r="BY16" s="139"/>
      <c r="BZ16" s="139"/>
      <c r="CA16" s="139"/>
      <c r="CB16" s="139"/>
      <c r="CC16" s="139"/>
    </row>
    <row r="17" spans="1:81" ht="51.75" customHeight="1" x14ac:dyDescent="0.25">
      <c r="A17" s="112"/>
      <c r="B17" s="139"/>
      <c r="C17" s="139"/>
      <c r="D17" s="139"/>
      <c r="E17" s="139"/>
      <c r="F17" s="139"/>
      <c r="G17" s="31">
        <v>8</v>
      </c>
      <c r="H17" s="29" t="s">
        <v>30</v>
      </c>
      <c r="I17" s="80" t="s">
        <v>31</v>
      </c>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139"/>
      <c r="AO17" s="139"/>
      <c r="AP17" s="139"/>
      <c r="AQ17" s="139"/>
      <c r="AR17" s="139"/>
      <c r="AS17" s="157"/>
      <c r="AT17" s="119"/>
      <c r="AU17" s="119"/>
      <c r="AV17" s="113"/>
      <c r="AW17" s="113"/>
      <c r="AX17" s="113"/>
      <c r="AY17" s="113"/>
      <c r="AZ17" s="113"/>
      <c r="BA17" s="113"/>
      <c r="BB17" s="113"/>
      <c r="BC17" s="113"/>
      <c r="BD17" s="117"/>
      <c r="BE17" s="117"/>
      <c r="BF17" s="117"/>
      <c r="BG17" s="117"/>
      <c r="BH17" s="117"/>
      <c r="BI17" s="117"/>
      <c r="BJ17" s="117"/>
      <c r="BK17" s="117"/>
      <c r="BL17" s="117"/>
      <c r="BM17" s="117"/>
      <c r="BO17" s="117"/>
      <c r="BP17" s="143"/>
      <c r="BQ17" s="139"/>
      <c r="BR17" s="139"/>
      <c r="BS17" s="139"/>
      <c r="BT17" s="139"/>
      <c r="BU17" s="139"/>
      <c r="BV17" s="139"/>
      <c r="BW17" s="144"/>
      <c r="BX17" s="139"/>
      <c r="BY17" s="139"/>
      <c r="BZ17" s="139"/>
      <c r="CA17" s="139"/>
      <c r="CB17" s="139"/>
      <c r="CC17" s="139"/>
    </row>
    <row r="18" spans="1:81" ht="55.5" customHeight="1" x14ac:dyDescent="0.25">
      <c r="A18" s="112"/>
      <c r="B18" s="139"/>
      <c r="C18" s="139"/>
      <c r="D18" s="139"/>
      <c r="E18" s="139"/>
      <c r="F18" s="139"/>
      <c r="G18" s="31">
        <v>9</v>
      </c>
      <c r="H18" s="29" t="s">
        <v>32</v>
      </c>
      <c r="I18" s="80" t="s">
        <v>33</v>
      </c>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139"/>
      <c r="AO18" s="139"/>
      <c r="AP18" s="139"/>
      <c r="AQ18" s="139"/>
      <c r="AR18" s="139"/>
      <c r="AS18" s="157"/>
      <c r="AT18" s="119"/>
      <c r="AU18" s="119"/>
      <c r="AV18" s="113"/>
      <c r="AW18" s="113"/>
      <c r="AX18" s="113"/>
      <c r="AY18" s="113"/>
      <c r="AZ18" s="113"/>
      <c r="BA18" s="113"/>
      <c r="BB18" s="113"/>
      <c r="BC18" s="113"/>
      <c r="BD18" s="117"/>
      <c r="BE18" s="117"/>
      <c r="BF18" s="117"/>
      <c r="BG18" s="117"/>
      <c r="BH18" s="117"/>
      <c r="BI18" s="117"/>
      <c r="BJ18" s="117"/>
      <c r="BK18" s="117"/>
      <c r="BL18" s="117"/>
      <c r="BM18" s="117"/>
      <c r="BO18" s="117"/>
      <c r="BP18" s="143"/>
      <c r="BQ18" s="139"/>
      <c r="BR18" s="139"/>
      <c r="BS18" s="139"/>
      <c r="BT18" s="139"/>
      <c r="BU18" s="139"/>
      <c r="BV18" s="139"/>
      <c r="BW18" s="144"/>
      <c r="BX18" s="139"/>
      <c r="BY18" s="139"/>
      <c r="BZ18" s="139"/>
      <c r="CA18" s="139"/>
      <c r="CB18" s="139"/>
      <c r="CC18" s="139"/>
    </row>
    <row r="19" spans="1:81" ht="30.75" customHeight="1" x14ac:dyDescent="0.25">
      <c r="A19" s="112"/>
      <c r="B19" s="139"/>
      <c r="C19" s="139"/>
      <c r="D19" s="139"/>
      <c r="E19" s="139"/>
      <c r="F19" s="139"/>
      <c r="G19" s="31">
        <v>10</v>
      </c>
      <c r="H19" s="29" t="s">
        <v>34</v>
      </c>
      <c r="I19" s="80" t="s">
        <v>35</v>
      </c>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139"/>
      <c r="AO19" s="139"/>
      <c r="AP19" s="139"/>
      <c r="AQ19" s="139"/>
      <c r="AR19" s="139"/>
      <c r="AS19" s="157" t="s">
        <v>36</v>
      </c>
      <c r="AT19" s="119"/>
      <c r="AU19" s="119"/>
      <c r="AV19" s="113"/>
      <c r="AW19" s="113"/>
      <c r="AX19" s="113"/>
      <c r="AY19" s="113"/>
      <c r="AZ19" s="113"/>
      <c r="BA19" s="113"/>
      <c r="BB19" s="113"/>
      <c r="BC19" s="113"/>
      <c r="BD19" s="117"/>
      <c r="BE19" s="117"/>
      <c r="BF19" s="117"/>
      <c r="BG19" s="117"/>
      <c r="BH19" s="117"/>
      <c r="BI19" s="117"/>
      <c r="BJ19" s="117"/>
      <c r="BK19" s="117"/>
      <c r="BL19" s="117"/>
      <c r="BM19" s="117"/>
      <c r="BO19" s="117"/>
      <c r="BP19" s="143"/>
      <c r="BQ19" s="139"/>
      <c r="BR19" s="139"/>
      <c r="BS19" s="139"/>
      <c r="BT19" s="139"/>
      <c r="BU19" s="139"/>
      <c r="BV19" s="139"/>
      <c r="BW19" s="144"/>
      <c r="BX19" s="139"/>
      <c r="BY19" s="139"/>
      <c r="BZ19" s="139"/>
      <c r="CA19" s="139"/>
      <c r="CB19" s="139"/>
      <c r="CC19" s="139"/>
    </row>
    <row r="20" spans="1:81" ht="45" customHeight="1" x14ac:dyDescent="0.25">
      <c r="A20" s="112"/>
      <c r="B20" s="139"/>
      <c r="C20" s="139"/>
      <c r="D20" s="139"/>
      <c r="E20" s="139"/>
      <c r="F20" s="139"/>
      <c r="G20" s="31">
        <v>11</v>
      </c>
      <c r="H20" s="29" t="s">
        <v>37</v>
      </c>
      <c r="I20" s="81" t="s">
        <v>38</v>
      </c>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113"/>
      <c r="AO20" s="113"/>
      <c r="AP20" s="113"/>
      <c r="AQ20" s="118"/>
      <c r="AR20" s="120"/>
      <c r="AS20" s="121"/>
      <c r="AT20" s="121"/>
      <c r="AU20" s="121"/>
      <c r="AV20" s="113"/>
      <c r="AW20" s="113"/>
      <c r="AX20" s="113"/>
      <c r="AY20" s="113"/>
      <c r="AZ20" s="113"/>
      <c r="BA20" s="113"/>
      <c r="BB20" s="113"/>
      <c r="BC20" s="113"/>
      <c r="BD20" s="117"/>
      <c r="BE20" s="117"/>
      <c r="BF20" s="117"/>
      <c r="BG20" s="117"/>
      <c r="BH20" s="117"/>
      <c r="BI20" s="117"/>
      <c r="BJ20" s="117"/>
      <c r="BK20" s="117"/>
      <c r="BL20" s="117"/>
      <c r="BM20" s="117"/>
      <c r="BO20" s="117"/>
      <c r="BP20" s="143"/>
      <c r="BQ20" s="139"/>
      <c r="BR20" s="139"/>
      <c r="BS20" s="139"/>
      <c r="BT20" s="139"/>
      <c r="BU20" s="139"/>
      <c r="BV20" s="139"/>
      <c r="BW20" s="144"/>
      <c r="BX20" s="139"/>
      <c r="BY20" s="139"/>
      <c r="BZ20" s="139"/>
      <c r="CA20" s="139"/>
      <c r="CB20" s="139"/>
      <c r="CC20" s="139"/>
    </row>
    <row r="21" spans="1:81" ht="60" customHeight="1" x14ac:dyDescent="0.25">
      <c r="A21" s="112"/>
      <c r="B21" s="139"/>
      <c r="C21" s="139"/>
      <c r="D21" s="139"/>
      <c r="E21" s="139"/>
      <c r="F21" s="139"/>
      <c r="G21" s="31">
        <v>12</v>
      </c>
      <c r="H21" s="29" t="s">
        <v>39</v>
      </c>
      <c r="I21" s="81" t="s">
        <v>40</v>
      </c>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113"/>
      <c r="AO21" s="113"/>
      <c r="AP21" s="113"/>
      <c r="AQ21" s="118"/>
      <c r="AR21" s="120"/>
      <c r="AS21" s="121"/>
      <c r="AT21" s="121"/>
      <c r="AU21" s="121"/>
      <c r="AV21" s="113"/>
      <c r="AW21" s="113"/>
      <c r="AX21" s="113"/>
      <c r="AY21" s="113"/>
      <c r="AZ21" s="113"/>
      <c r="BA21" s="113"/>
      <c r="BB21" s="113"/>
      <c r="BC21" s="113"/>
      <c r="BD21" s="117"/>
      <c r="BE21" s="117"/>
      <c r="BF21" s="117"/>
      <c r="BG21" s="117"/>
      <c r="BH21" s="117"/>
      <c r="BI21" s="117"/>
      <c r="BJ21" s="117"/>
      <c r="BK21" s="117"/>
      <c r="BL21" s="117"/>
      <c r="BM21" s="117"/>
      <c r="BO21" s="117"/>
      <c r="BP21" s="143"/>
      <c r="BQ21" s="139"/>
      <c r="BR21" s="139"/>
      <c r="BS21" s="139"/>
      <c r="BT21" s="139"/>
      <c r="BU21" s="139"/>
      <c r="BV21" s="139"/>
      <c r="BW21" s="144"/>
      <c r="BX21" s="139"/>
      <c r="BY21" s="139"/>
      <c r="BZ21" s="139"/>
      <c r="CA21" s="139"/>
      <c r="CB21" s="139"/>
      <c r="CC21" s="139"/>
    </row>
    <row r="22" spans="1:81" ht="67.5" customHeight="1" x14ac:dyDescent="0.25">
      <c r="A22" s="112"/>
      <c r="B22" s="139"/>
      <c r="C22" s="139"/>
      <c r="D22" s="139"/>
      <c r="E22" s="139"/>
      <c r="F22" s="139"/>
      <c r="G22" s="31">
        <v>13</v>
      </c>
      <c r="H22" s="31" t="s">
        <v>41</v>
      </c>
      <c r="I22" s="81" t="s">
        <v>42</v>
      </c>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113"/>
      <c r="AO22" s="113"/>
      <c r="AP22" s="113"/>
      <c r="AQ22" s="118"/>
      <c r="AR22" s="36"/>
      <c r="AS22" s="121"/>
      <c r="AT22" s="121"/>
      <c r="AU22" s="121"/>
      <c r="AV22" s="113"/>
      <c r="AW22" s="113"/>
      <c r="AX22" s="113"/>
      <c r="AY22" s="113"/>
      <c r="AZ22" s="113"/>
      <c r="BA22" s="113"/>
      <c r="BB22" s="113"/>
      <c r="BC22" s="113"/>
      <c r="BD22" s="117"/>
      <c r="BE22" s="117"/>
      <c r="BF22" s="117"/>
      <c r="BG22" s="117"/>
      <c r="BH22" s="117"/>
      <c r="BI22" s="117"/>
      <c r="BJ22" s="117"/>
      <c r="BK22" s="117"/>
      <c r="BL22" s="117"/>
      <c r="BM22" s="117"/>
      <c r="BO22" s="117"/>
      <c r="BP22" s="143"/>
      <c r="BQ22" s="139"/>
      <c r="BR22" s="139"/>
      <c r="BS22" s="139"/>
      <c r="BT22" s="139"/>
      <c r="BU22" s="139"/>
      <c r="BV22" s="139"/>
      <c r="BW22" s="144"/>
      <c r="BX22" s="139"/>
      <c r="BY22" s="139"/>
      <c r="BZ22" s="139"/>
      <c r="CA22" s="139"/>
      <c r="CB22" s="139"/>
      <c r="CC22" s="139"/>
    </row>
    <row r="23" spans="1:81" ht="59.25" customHeight="1" x14ac:dyDescent="0.25">
      <c r="A23" s="112"/>
      <c r="B23" s="112"/>
      <c r="C23" s="112"/>
      <c r="D23" s="112"/>
      <c r="E23" s="112"/>
      <c r="F23" s="112"/>
      <c r="G23" s="21">
        <v>14</v>
      </c>
      <c r="H23" s="21" t="s">
        <v>43</v>
      </c>
      <c r="I23" s="81" t="s">
        <v>44</v>
      </c>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113"/>
      <c r="AO23" s="113"/>
      <c r="AP23" s="113"/>
      <c r="AQ23" s="118"/>
      <c r="AR23" s="118"/>
      <c r="AS23" s="121"/>
      <c r="AT23" s="121"/>
      <c r="AU23" s="121"/>
      <c r="AV23" s="113"/>
      <c r="AW23" s="113"/>
      <c r="AX23" s="113"/>
      <c r="AY23" s="113"/>
      <c r="AZ23" s="113"/>
      <c r="BA23" s="113"/>
      <c r="BB23" s="113"/>
      <c r="BC23" s="113"/>
      <c r="BD23" s="117"/>
      <c r="BE23" s="117"/>
      <c r="BF23" s="117"/>
      <c r="BG23" s="117"/>
      <c r="BH23" s="117"/>
      <c r="BI23" s="117"/>
      <c r="BJ23" s="117"/>
      <c r="BK23" s="117"/>
      <c r="BL23" s="117"/>
      <c r="BM23" s="117"/>
      <c r="BO23" s="117"/>
      <c r="BP23" s="143"/>
      <c r="BQ23" s="139"/>
      <c r="BR23" s="139"/>
      <c r="BS23" s="139"/>
      <c r="BT23" s="139"/>
      <c r="BU23" s="139"/>
      <c r="BV23" s="139"/>
      <c r="BW23" s="144"/>
      <c r="BX23" s="139"/>
      <c r="BY23" s="139"/>
      <c r="BZ23" s="139"/>
      <c r="CA23" s="139"/>
      <c r="CB23" s="139"/>
      <c r="CC23" s="139"/>
    </row>
    <row r="24" spans="1:81" ht="59.25" customHeight="1" x14ac:dyDescent="0.25">
      <c r="A24" s="112"/>
      <c r="B24" s="112"/>
      <c r="C24" s="112"/>
      <c r="D24" s="112"/>
      <c r="E24" s="112"/>
      <c r="F24" s="112"/>
      <c r="G24" s="37">
        <v>15</v>
      </c>
      <c r="H24" s="22" t="s">
        <v>45</v>
      </c>
      <c r="I24" s="82" t="s">
        <v>46</v>
      </c>
      <c r="J24" s="82"/>
      <c r="K24" s="82"/>
      <c r="L24" s="82"/>
      <c r="M24" s="82"/>
      <c r="N24" s="82"/>
      <c r="O24" s="82"/>
      <c r="P24" s="82"/>
      <c r="Q24" s="82"/>
      <c r="R24" s="82"/>
      <c r="S24" s="82"/>
      <c r="T24" s="82"/>
      <c r="U24" s="82"/>
      <c r="V24" s="82"/>
      <c r="W24" s="82"/>
      <c r="X24" s="82"/>
      <c r="Y24" s="82"/>
      <c r="Z24" s="82"/>
      <c r="AA24" s="82"/>
      <c r="AB24" s="82"/>
      <c r="AC24" s="82"/>
      <c r="AD24" s="82"/>
      <c r="AE24" s="82"/>
      <c r="AF24" s="82"/>
      <c r="AG24" s="83"/>
      <c r="AH24" s="82"/>
      <c r="AI24" s="82"/>
      <c r="AJ24" s="82"/>
      <c r="AK24" s="82"/>
      <c r="AL24" s="82"/>
      <c r="AM24" s="82"/>
      <c r="AN24" s="113"/>
      <c r="AO24" s="113"/>
      <c r="AP24" s="113"/>
      <c r="AQ24" s="118"/>
      <c r="AR24" s="118"/>
      <c r="AS24" s="121"/>
      <c r="AT24" s="121"/>
      <c r="AU24" s="121"/>
      <c r="AV24" s="113"/>
      <c r="AW24" s="113"/>
      <c r="AX24" s="113"/>
      <c r="AY24" s="113"/>
      <c r="AZ24" s="113"/>
      <c r="BA24" s="113"/>
      <c r="BB24" s="113"/>
      <c r="BC24" s="113"/>
      <c r="BD24" s="117"/>
      <c r="BE24" s="117"/>
      <c r="BF24" s="117"/>
      <c r="BG24" s="117"/>
      <c r="BH24" s="117"/>
      <c r="BI24" s="117"/>
      <c r="BJ24" s="117"/>
      <c r="BK24" s="117"/>
      <c r="BL24" s="117"/>
      <c r="BM24" s="117"/>
      <c r="BO24" s="117"/>
      <c r="BP24" s="143"/>
      <c r="BQ24" s="139"/>
      <c r="BR24" s="139"/>
      <c r="BS24" s="139"/>
      <c r="BT24" s="139"/>
      <c r="BU24" s="139"/>
      <c r="BV24" s="139"/>
      <c r="BW24" s="144"/>
      <c r="BX24" s="139"/>
      <c r="BY24" s="139"/>
      <c r="BZ24" s="139"/>
      <c r="CA24" s="139"/>
      <c r="CB24" s="139"/>
      <c r="CC24" s="139"/>
    </row>
    <row r="25" spans="1:81" ht="66.75" customHeight="1" x14ac:dyDescent="0.25">
      <c r="A25" s="112"/>
      <c r="B25" s="112"/>
      <c r="C25" s="112"/>
      <c r="D25" s="112"/>
      <c r="E25" s="112"/>
      <c r="F25" s="112"/>
      <c r="G25" s="21">
        <v>16</v>
      </c>
      <c r="H25" s="21" t="s">
        <v>47</v>
      </c>
      <c r="I25" s="60" t="s">
        <v>48</v>
      </c>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2"/>
      <c r="AN25" s="113"/>
      <c r="AO25" s="113"/>
      <c r="AP25" s="113"/>
      <c r="AQ25" s="118"/>
      <c r="AR25" s="118"/>
      <c r="AS25" s="121"/>
      <c r="AT25" s="121"/>
      <c r="AU25" s="121"/>
      <c r="AV25" s="113"/>
      <c r="AW25" s="113"/>
      <c r="AX25" s="113"/>
      <c r="AY25" s="113"/>
      <c r="AZ25" s="113"/>
      <c r="BA25" s="113"/>
      <c r="BB25" s="113"/>
      <c r="BC25" s="113"/>
      <c r="BD25" s="117"/>
      <c r="BE25" s="117"/>
      <c r="BF25" s="117"/>
      <c r="BG25" s="117"/>
      <c r="BH25" s="117"/>
      <c r="BI25" s="117"/>
      <c r="BJ25" s="117"/>
      <c r="BK25" s="117"/>
      <c r="BL25" s="117"/>
      <c r="BM25" s="117"/>
      <c r="BO25" s="117"/>
      <c r="BP25" s="143"/>
      <c r="BQ25" s="139"/>
      <c r="BR25" s="139"/>
      <c r="BS25" s="139"/>
      <c r="BT25" s="139"/>
      <c r="BU25" s="139"/>
      <c r="BV25" s="139"/>
      <c r="BW25" s="144"/>
      <c r="BX25" s="139"/>
      <c r="BY25" s="139"/>
      <c r="BZ25" s="139"/>
      <c r="CA25" s="139"/>
      <c r="CB25" s="139"/>
      <c r="CC25" s="139"/>
    </row>
    <row r="26" spans="1:81" ht="212.25" customHeight="1" x14ac:dyDescent="0.25">
      <c r="A26" s="112"/>
      <c r="B26" s="112"/>
      <c r="C26" s="112"/>
      <c r="D26" s="112"/>
      <c r="E26" s="112"/>
      <c r="F26" s="112"/>
      <c r="G26" s="21">
        <v>17</v>
      </c>
      <c r="H26" s="21" t="s">
        <v>49</v>
      </c>
      <c r="I26" s="60" t="s">
        <v>50</v>
      </c>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2"/>
      <c r="AN26" s="113"/>
      <c r="AO26" s="113"/>
      <c r="AP26" s="113"/>
      <c r="AQ26" s="118"/>
      <c r="AR26" s="118"/>
      <c r="AS26" s="121"/>
      <c r="AT26" s="121"/>
      <c r="AU26" s="121"/>
      <c r="AV26" s="113"/>
      <c r="AW26" s="113"/>
      <c r="AX26" s="113"/>
      <c r="AY26" s="113"/>
      <c r="AZ26" s="113"/>
      <c r="BA26" s="113"/>
      <c r="BB26" s="113"/>
      <c r="BC26" s="113"/>
      <c r="BD26" s="117"/>
      <c r="BE26" s="117"/>
      <c r="BF26" s="117"/>
      <c r="BG26" s="117"/>
      <c r="BH26" s="117"/>
      <c r="BI26" s="117"/>
      <c r="BJ26" s="117"/>
      <c r="BK26" s="117"/>
      <c r="BL26" s="117"/>
      <c r="BM26" s="117"/>
      <c r="BO26" s="117"/>
      <c r="BP26" s="143"/>
      <c r="BQ26" s="139"/>
      <c r="BR26" s="139"/>
      <c r="BS26" s="139"/>
      <c r="BT26" s="139"/>
      <c r="BU26" s="139"/>
      <c r="BV26" s="139"/>
      <c r="BW26" s="144"/>
      <c r="BX26" s="139"/>
      <c r="BY26" s="139"/>
      <c r="BZ26" s="139"/>
      <c r="CA26" s="139"/>
      <c r="CB26" s="139"/>
      <c r="CC26" s="139"/>
    </row>
    <row r="27" spans="1:81" ht="56.25" customHeight="1" x14ac:dyDescent="0.25">
      <c r="A27" s="112"/>
      <c r="B27" s="112"/>
      <c r="C27" s="112"/>
      <c r="D27" s="112"/>
      <c r="E27" s="112"/>
      <c r="F27" s="112"/>
      <c r="G27" s="21">
        <v>18</v>
      </c>
      <c r="H27" s="21" t="s">
        <v>51</v>
      </c>
      <c r="I27" s="60" t="s">
        <v>52</v>
      </c>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2"/>
      <c r="AN27" s="113"/>
      <c r="AO27" s="113"/>
      <c r="AP27" s="113"/>
      <c r="AQ27" s="118"/>
      <c r="AR27" s="118"/>
      <c r="AS27" s="121"/>
      <c r="AT27" s="121"/>
      <c r="AU27" s="121"/>
      <c r="AV27" s="113"/>
      <c r="AW27" s="113"/>
      <c r="AX27" s="113"/>
      <c r="AY27" s="113"/>
      <c r="AZ27" s="113"/>
      <c r="BA27" s="113"/>
      <c r="BB27" s="113"/>
      <c r="BC27" s="113"/>
      <c r="BD27" s="117"/>
      <c r="BE27" s="117"/>
      <c r="BF27" s="117"/>
      <c r="BG27" s="117"/>
      <c r="BH27" s="117"/>
      <c r="BI27" s="117"/>
      <c r="BJ27" s="117"/>
      <c r="BK27" s="117"/>
      <c r="BL27" s="117"/>
      <c r="BM27" s="117"/>
      <c r="BO27" s="117"/>
      <c r="BP27" s="143"/>
      <c r="BQ27" s="139"/>
      <c r="BR27" s="139"/>
      <c r="BS27" s="139"/>
      <c r="BT27" s="139"/>
      <c r="BU27" s="139"/>
      <c r="BV27" s="139"/>
      <c r="BW27" s="144"/>
      <c r="BX27" s="139"/>
      <c r="BY27" s="139"/>
      <c r="BZ27" s="139"/>
      <c r="CA27" s="139"/>
      <c r="CB27" s="139"/>
      <c r="CC27" s="139"/>
    </row>
    <row r="28" spans="1:81" ht="66.75" customHeight="1" x14ac:dyDescent="0.25">
      <c r="A28" s="112"/>
      <c r="B28" s="112"/>
      <c r="C28" s="112"/>
      <c r="D28" s="112"/>
      <c r="E28" s="112"/>
      <c r="F28" s="112"/>
      <c r="G28" s="21">
        <v>19</v>
      </c>
      <c r="H28" s="21" t="s">
        <v>53</v>
      </c>
      <c r="I28" s="60" t="s">
        <v>54</v>
      </c>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2"/>
      <c r="AN28" s="113"/>
      <c r="AO28" s="113"/>
      <c r="AP28" s="113"/>
      <c r="AQ28" s="118"/>
      <c r="AR28" s="118"/>
      <c r="AS28" s="121"/>
      <c r="AT28" s="121"/>
      <c r="AU28" s="121"/>
      <c r="AV28" s="113"/>
      <c r="AW28" s="113"/>
      <c r="AX28" s="113"/>
      <c r="AY28" s="113"/>
      <c r="AZ28" s="113"/>
      <c r="BA28" s="113"/>
      <c r="BB28" s="113"/>
      <c r="BC28" s="113"/>
      <c r="BD28" s="117"/>
      <c r="BE28" s="117"/>
      <c r="BF28" s="117"/>
      <c r="BG28" s="117"/>
      <c r="BH28" s="117"/>
      <c r="BI28" s="117"/>
      <c r="BJ28" s="117"/>
      <c r="BK28" s="117"/>
      <c r="BL28" s="117"/>
      <c r="BM28" s="117"/>
      <c r="BO28" s="117"/>
      <c r="BP28" s="143"/>
      <c r="BQ28" s="139"/>
      <c r="BR28" s="139"/>
      <c r="BS28" s="139"/>
      <c r="BT28" s="139"/>
      <c r="BU28" s="139"/>
      <c r="BV28" s="139"/>
      <c r="BW28" s="144"/>
      <c r="BX28" s="139"/>
      <c r="BY28" s="139"/>
      <c r="BZ28" s="139"/>
      <c r="CA28" s="139"/>
      <c r="CB28" s="139"/>
      <c r="CC28" s="139"/>
    </row>
    <row r="29" spans="1:81" ht="66.75" customHeight="1" x14ac:dyDescent="0.25">
      <c r="A29" s="112"/>
      <c r="B29" s="112"/>
      <c r="C29" s="112"/>
      <c r="D29" s="112"/>
      <c r="E29" s="112"/>
      <c r="F29" s="112"/>
      <c r="G29" s="21">
        <v>20</v>
      </c>
      <c r="H29" s="21" t="s">
        <v>55</v>
      </c>
      <c r="I29" s="60" t="s">
        <v>56</v>
      </c>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2"/>
      <c r="AN29" s="113"/>
      <c r="AO29" s="113"/>
      <c r="AP29" s="113"/>
      <c r="AQ29" s="118"/>
      <c r="AR29" s="118"/>
      <c r="AS29" s="121"/>
      <c r="AT29" s="121"/>
      <c r="AU29" s="121"/>
      <c r="AV29" s="113"/>
      <c r="AW29" s="113"/>
      <c r="AX29" s="113"/>
      <c r="AY29" s="113"/>
      <c r="AZ29" s="113"/>
      <c r="BA29" s="113"/>
      <c r="BB29" s="113"/>
      <c r="BC29" s="113"/>
      <c r="BD29" s="117"/>
      <c r="BE29" s="117"/>
      <c r="BF29" s="117"/>
      <c r="BG29" s="117"/>
      <c r="BH29" s="117"/>
      <c r="BI29" s="117"/>
      <c r="BJ29" s="117"/>
      <c r="BK29" s="117"/>
      <c r="BL29" s="117"/>
      <c r="BM29" s="117"/>
      <c r="BO29" s="117"/>
      <c r="BP29" s="143"/>
      <c r="BQ29" s="139"/>
      <c r="BR29" s="139"/>
      <c r="BS29" s="139"/>
      <c r="BT29" s="139"/>
      <c r="BU29" s="139"/>
      <c r="BV29" s="139"/>
      <c r="BW29" s="144"/>
      <c r="BX29" s="139"/>
      <c r="BY29" s="139"/>
      <c r="BZ29" s="139"/>
      <c r="CA29" s="139"/>
      <c r="CB29" s="139"/>
      <c r="CC29" s="139"/>
    </row>
    <row r="30" spans="1:81" ht="94.5" customHeight="1" x14ac:dyDescent="0.25">
      <c r="A30" s="112"/>
      <c r="B30" s="112"/>
      <c r="C30" s="112"/>
      <c r="D30" s="112"/>
      <c r="E30" s="112"/>
      <c r="F30" s="112"/>
      <c r="G30" s="39">
        <v>21</v>
      </c>
      <c r="H30" s="39" t="s">
        <v>453</v>
      </c>
      <c r="I30" s="101" t="s">
        <v>454</v>
      </c>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3"/>
      <c r="AN30" s="122"/>
      <c r="AO30" s="113"/>
      <c r="AP30" s="113"/>
      <c r="AQ30" s="118"/>
      <c r="AR30" s="118"/>
      <c r="AS30" s="121"/>
      <c r="AT30" s="121"/>
      <c r="AU30" s="121"/>
      <c r="AV30" s="113"/>
      <c r="AW30" s="113"/>
      <c r="AX30" s="113"/>
      <c r="AY30" s="113"/>
      <c r="AZ30" s="113"/>
      <c r="BA30" s="113"/>
      <c r="BB30" s="113"/>
      <c r="BC30" s="113"/>
      <c r="BD30" s="117"/>
      <c r="BE30" s="117"/>
      <c r="BF30" s="117"/>
      <c r="BG30" s="117"/>
      <c r="BH30" s="117"/>
      <c r="BI30" s="117"/>
      <c r="BJ30" s="117"/>
      <c r="BK30" s="117"/>
      <c r="BL30" s="117"/>
      <c r="BM30" s="117"/>
      <c r="BO30" s="117"/>
      <c r="BP30" s="143"/>
      <c r="BQ30" s="139"/>
      <c r="BR30" s="139"/>
      <c r="BS30" s="139"/>
      <c r="BT30" s="139"/>
      <c r="BU30" s="139"/>
      <c r="BV30" s="139"/>
      <c r="BW30" s="144"/>
      <c r="BX30" s="139"/>
      <c r="BY30" s="139"/>
      <c r="BZ30" s="139"/>
      <c r="CA30" s="139"/>
      <c r="CB30" s="139"/>
      <c r="CC30" s="139"/>
    </row>
    <row r="31" spans="1:81" ht="253.5" customHeight="1" x14ac:dyDescent="0.25">
      <c r="A31" s="112"/>
      <c r="B31" s="112"/>
      <c r="C31" s="112"/>
      <c r="D31" s="112"/>
      <c r="E31" s="112"/>
      <c r="F31" s="112"/>
      <c r="G31" s="42">
        <v>22</v>
      </c>
      <c r="H31" s="42" t="s">
        <v>455</v>
      </c>
      <c r="I31" s="53" t="s">
        <v>537</v>
      </c>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5"/>
      <c r="AN31" s="113"/>
      <c r="AO31" s="113"/>
      <c r="AP31" s="113"/>
      <c r="AQ31" s="118"/>
      <c r="AR31" s="118"/>
      <c r="AS31" s="121"/>
      <c r="AT31" s="121"/>
      <c r="AU31" s="121"/>
      <c r="AV31" s="113"/>
      <c r="AW31" s="113"/>
      <c r="AX31" s="113"/>
      <c r="AY31" s="113"/>
      <c r="AZ31" s="113"/>
      <c r="BA31" s="113"/>
      <c r="BB31" s="113"/>
      <c r="BC31" s="113"/>
      <c r="BD31" s="117"/>
      <c r="BE31" s="117"/>
      <c r="BF31" s="117"/>
      <c r="BG31" s="117"/>
      <c r="BH31" s="117"/>
      <c r="BI31" s="117"/>
      <c r="BJ31" s="117"/>
      <c r="BK31" s="117"/>
      <c r="BL31" s="117"/>
      <c r="BM31" s="117"/>
      <c r="BO31" s="117"/>
      <c r="BP31" s="143"/>
      <c r="BQ31" s="139"/>
      <c r="BR31" s="139"/>
      <c r="BS31" s="139"/>
      <c r="BT31" s="139"/>
      <c r="BU31" s="139"/>
      <c r="BV31" s="139"/>
      <c r="BW31" s="144"/>
      <c r="BX31" s="139"/>
      <c r="BY31" s="139"/>
      <c r="BZ31" s="139"/>
      <c r="CA31" s="139"/>
      <c r="CB31" s="139"/>
      <c r="CC31" s="139"/>
    </row>
    <row r="32" spans="1:81" ht="66.75" customHeight="1" x14ac:dyDescent="0.25">
      <c r="A32" s="112"/>
      <c r="B32" s="112"/>
      <c r="C32" s="112"/>
      <c r="D32" s="112"/>
      <c r="E32" s="112"/>
      <c r="F32" s="112"/>
      <c r="G32" s="40"/>
      <c r="H32" s="40"/>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113"/>
      <c r="AO32" s="113"/>
      <c r="AP32" s="113"/>
      <c r="AQ32" s="118"/>
      <c r="AR32" s="118"/>
      <c r="AS32" s="121"/>
      <c r="AT32" s="121"/>
      <c r="AU32" s="121"/>
      <c r="AV32" s="113"/>
      <c r="AW32" s="113"/>
      <c r="AX32" s="113"/>
      <c r="AY32" s="113"/>
      <c r="AZ32" s="113"/>
      <c r="BA32" s="113"/>
      <c r="BB32" s="113"/>
      <c r="BC32" s="113"/>
      <c r="BD32" s="117"/>
      <c r="BE32" s="117"/>
      <c r="BF32" s="117"/>
      <c r="BG32" s="117"/>
      <c r="BH32" s="117"/>
      <c r="BI32" s="117"/>
      <c r="BJ32" s="117"/>
      <c r="BK32" s="117"/>
      <c r="BL32" s="117"/>
      <c r="BM32" s="117"/>
      <c r="BO32" s="117"/>
      <c r="BP32" s="143"/>
      <c r="BQ32" s="139"/>
      <c r="BR32" s="139"/>
      <c r="BS32" s="139"/>
      <c r="BT32" s="139"/>
      <c r="BU32" s="139"/>
      <c r="BV32" s="139"/>
      <c r="BW32" s="144"/>
      <c r="BX32" s="139"/>
      <c r="BY32" s="139"/>
      <c r="BZ32" s="139"/>
      <c r="CA32" s="139"/>
      <c r="CB32" s="139"/>
      <c r="CC32" s="139"/>
    </row>
    <row r="33" spans="1:88" ht="16.5" thickBot="1" x14ac:dyDescent="0.3">
      <c r="BD33" s="117"/>
      <c r="BE33" s="117"/>
      <c r="BF33" s="117"/>
      <c r="BG33" s="117"/>
      <c r="BH33" s="117"/>
      <c r="BI33" s="117"/>
      <c r="BJ33" s="117"/>
      <c r="BK33" s="117"/>
      <c r="BL33" s="117"/>
      <c r="BM33" s="117"/>
      <c r="BN33" s="117"/>
      <c r="BO33" s="117"/>
    </row>
    <row r="34" spans="1:88" ht="29.25" customHeight="1" x14ac:dyDescent="0.25">
      <c r="A34" s="123" t="s">
        <v>57</v>
      </c>
      <c r="B34" s="124"/>
      <c r="C34" s="124"/>
      <c r="D34" s="124"/>
      <c r="E34" s="124"/>
      <c r="F34" s="124"/>
      <c r="G34" s="124"/>
      <c r="H34" s="124"/>
      <c r="I34" s="124"/>
      <c r="J34" s="124"/>
      <c r="K34" s="124"/>
      <c r="L34" s="124" t="s">
        <v>58</v>
      </c>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5" t="s">
        <v>59</v>
      </c>
      <c r="BP34" s="166"/>
      <c r="BQ34" s="166"/>
      <c r="BR34" s="166"/>
      <c r="BS34" s="166"/>
      <c r="BT34" s="166"/>
      <c r="BU34" s="166"/>
      <c r="BV34" s="166"/>
      <c r="BW34" s="166"/>
      <c r="BX34" s="166"/>
      <c r="BY34" s="166"/>
      <c r="BZ34" s="166"/>
      <c r="CA34" s="166"/>
      <c r="CB34" s="166"/>
      <c r="CC34" s="166"/>
      <c r="CD34" s="166"/>
      <c r="CE34" s="126" t="s">
        <v>60</v>
      </c>
      <c r="CF34" s="127"/>
      <c r="CG34" s="127"/>
      <c r="CH34" s="127"/>
      <c r="CI34" s="127"/>
      <c r="CJ34" s="128"/>
    </row>
    <row r="35" spans="1:88" ht="40.5" customHeight="1" x14ac:dyDescent="0.25">
      <c r="A35" s="129"/>
      <c r="B35" s="130"/>
      <c r="C35" s="130"/>
      <c r="D35" s="130"/>
      <c r="E35" s="130"/>
      <c r="F35" s="130"/>
      <c r="G35" s="130"/>
      <c r="H35" s="130"/>
      <c r="I35" s="130"/>
      <c r="J35" s="130"/>
      <c r="K35" s="130"/>
      <c r="L35" s="131" t="s">
        <v>61</v>
      </c>
      <c r="M35" s="131"/>
      <c r="N35" s="131"/>
      <c r="O35" s="131"/>
      <c r="P35" s="131"/>
      <c r="Q35" s="131"/>
      <c r="R35" s="131"/>
      <c r="S35" s="131"/>
      <c r="T35" s="131"/>
      <c r="U35" s="131"/>
      <c r="V35" s="131"/>
      <c r="W35" s="131"/>
      <c r="X35" s="131"/>
      <c r="Y35" s="131"/>
      <c r="Z35" s="131"/>
      <c r="AA35" s="131"/>
      <c r="AB35" s="131"/>
      <c r="AC35" s="131"/>
      <c r="AD35" s="131"/>
      <c r="AE35" s="131"/>
      <c r="AF35" s="131" t="s">
        <v>62</v>
      </c>
      <c r="AG35" s="131"/>
      <c r="AH35" s="131"/>
      <c r="AI35" s="131"/>
      <c r="AJ35" s="131"/>
      <c r="AK35" s="131" t="s">
        <v>63</v>
      </c>
      <c r="AL35" s="131"/>
      <c r="AM35" s="131"/>
      <c r="AN35" s="131" t="s">
        <v>64</v>
      </c>
      <c r="AO35" s="131"/>
      <c r="AP35" s="131"/>
      <c r="AQ35" s="131"/>
      <c r="AR35" s="131"/>
      <c r="AS35" s="131"/>
      <c r="AT35" s="131"/>
      <c r="AU35" s="131"/>
      <c r="AV35" s="131"/>
      <c r="AW35" s="131"/>
      <c r="AX35" s="131"/>
      <c r="AY35" s="131"/>
      <c r="AZ35" s="131"/>
      <c r="BA35" s="131"/>
      <c r="BB35" s="131"/>
      <c r="BC35" s="131"/>
      <c r="BD35" s="131" t="s">
        <v>65</v>
      </c>
      <c r="BE35" s="131"/>
      <c r="BF35" s="131" t="s">
        <v>66</v>
      </c>
      <c r="BG35" s="131"/>
      <c r="BH35" s="131" t="s">
        <v>67</v>
      </c>
      <c r="BI35" s="131"/>
      <c r="BJ35" s="131"/>
      <c r="BK35" s="131"/>
      <c r="BL35" s="131" t="s">
        <v>68</v>
      </c>
      <c r="BM35" s="131"/>
      <c r="BN35" s="131"/>
      <c r="BO35" s="132"/>
      <c r="CE35" s="133"/>
      <c r="CF35" s="134"/>
      <c r="CG35" s="134"/>
      <c r="CH35" s="134"/>
      <c r="CI35" s="134"/>
      <c r="CJ35" s="135"/>
    </row>
    <row r="36" spans="1:88" ht="152.25" customHeight="1" thickBot="1" x14ac:dyDescent="0.3">
      <c r="A36" s="167" t="s">
        <v>69</v>
      </c>
      <c r="B36" s="168" t="s">
        <v>70</v>
      </c>
      <c r="C36" s="168" t="s">
        <v>71</v>
      </c>
      <c r="D36" s="168" t="s">
        <v>72</v>
      </c>
      <c r="E36" s="168" t="s">
        <v>73</v>
      </c>
      <c r="F36" s="168" t="s">
        <v>74</v>
      </c>
      <c r="G36" s="168" t="s">
        <v>75</v>
      </c>
      <c r="H36" s="168" t="s">
        <v>76</v>
      </c>
      <c r="I36" s="168" t="s">
        <v>77</v>
      </c>
      <c r="J36" s="168" t="s">
        <v>78</v>
      </c>
      <c r="K36" s="168" t="s">
        <v>79</v>
      </c>
      <c r="L36" s="168" t="s">
        <v>80</v>
      </c>
      <c r="M36" s="168" t="s">
        <v>81</v>
      </c>
      <c r="N36" s="168" t="s">
        <v>82</v>
      </c>
      <c r="O36" s="168" t="s">
        <v>83</v>
      </c>
      <c r="P36" s="168" t="s">
        <v>84</v>
      </c>
      <c r="Q36" s="168" t="s">
        <v>85</v>
      </c>
      <c r="R36" s="168" t="s">
        <v>86</v>
      </c>
      <c r="S36" s="168" t="s">
        <v>87</v>
      </c>
      <c r="T36" s="168" t="s">
        <v>88</v>
      </c>
      <c r="U36" s="168" t="s">
        <v>89</v>
      </c>
      <c r="V36" s="168" t="s">
        <v>90</v>
      </c>
      <c r="W36" s="168" t="s">
        <v>91</v>
      </c>
      <c r="X36" s="168" t="s">
        <v>92</v>
      </c>
      <c r="Y36" s="168" t="s">
        <v>93</v>
      </c>
      <c r="Z36" s="168" t="s">
        <v>94</v>
      </c>
      <c r="AA36" s="168" t="s">
        <v>95</v>
      </c>
      <c r="AB36" s="168" t="s">
        <v>96</v>
      </c>
      <c r="AC36" s="168" t="s">
        <v>97</v>
      </c>
      <c r="AD36" s="168" t="s">
        <v>98</v>
      </c>
      <c r="AE36" s="168" t="s">
        <v>99</v>
      </c>
      <c r="AF36" s="169" t="s">
        <v>100</v>
      </c>
      <c r="AG36" s="169"/>
      <c r="AH36" s="169" t="s">
        <v>101</v>
      </c>
      <c r="AI36" s="169"/>
      <c r="AJ36" s="169" t="s">
        <v>102</v>
      </c>
      <c r="AK36" s="170" t="s">
        <v>103</v>
      </c>
      <c r="AL36" s="168" t="s">
        <v>104</v>
      </c>
      <c r="AM36" s="170" t="s">
        <v>105</v>
      </c>
      <c r="AN36" s="170" t="s">
        <v>106</v>
      </c>
      <c r="AO36" s="170"/>
      <c r="AP36" s="170" t="s">
        <v>107</v>
      </c>
      <c r="AQ36" s="170"/>
      <c r="AR36" s="170" t="s">
        <v>108</v>
      </c>
      <c r="AS36" s="170"/>
      <c r="AT36" s="170" t="s">
        <v>109</v>
      </c>
      <c r="AU36" s="170"/>
      <c r="AV36" s="170" t="s">
        <v>110</v>
      </c>
      <c r="AW36" s="170"/>
      <c r="AX36" s="170" t="s">
        <v>111</v>
      </c>
      <c r="AY36" s="170"/>
      <c r="AZ36" s="170" t="s">
        <v>112</v>
      </c>
      <c r="BA36" s="170"/>
      <c r="BB36" s="170" t="s">
        <v>113</v>
      </c>
      <c r="BC36" s="170" t="s">
        <v>114</v>
      </c>
      <c r="BD36" s="170" t="s">
        <v>115</v>
      </c>
      <c r="BE36" s="170" t="s">
        <v>116</v>
      </c>
      <c r="BF36" s="170" t="s">
        <v>117</v>
      </c>
      <c r="BG36" s="170" t="s">
        <v>118</v>
      </c>
      <c r="BH36" s="168" t="s">
        <v>119</v>
      </c>
      <c r="BI36" s="168" t="s">
        <v>120</v>
      </c>
      <c r="BJ36" s="168" t="s">
        <v>121</v>
      </c>
      <c r="BK36" s="168"/>
      <c r="BL36" s="168" t="s">
        <v>100</v>
      </c>
      <c r="BM36" s="168" t="s">
        <v>101</v>
      </c>
      <c r="BN36" s="168" t="s">
        <v>102</v>
      </c>
      <c r="BO36" s="171" t="s">
        <v>122</v>
      </c>
      <c r="BP36" s="172"/>
      <c r="BQ36" s="172"/>
      <c r="BR36" s="172"/>
      <c r="BS36" s="172"/>
      <c r="BT36" s="172"/>
      <c r="BU36" s="172"/>
      <c r="BV36" s="172"/>
      <c r="BW36" s="172"/>
      <c r="BX36" s="172"/>
      <c r="BY36" s="172"/>
      <c r="BZ36" s="172"/>
      <c r="CA36" s="172"/>
      <c r="CB36" s="172"/>
      <c r="CC36" s="172"/>
      <c r="CD36" s="172"/>
      <c r="CE36" s="168" t="s">
        <v>60</v>
      </c>
      <c r="CF36" s="168" t="s">
        <v>123</v>
      </c>
      <c r="CG36" s="168" t="s">
        <v>124</v>
      </c>
      <c r="CH36" s="168" t="s">
        <v>125</v>
      </c>
      <c r="CI36" s="168" t="s">
        <v>126</v>
      </c>
      <c r="CJ36" s="171" t="s">
        <v>127</v>
      </c>
    </row>
    <row r="37" spans="1:88" ht="119.25" customHeight="1" x14ac:dyDescent="0.25">
      <c r="A37" s="173" t="s">
        <v>128</v>
      </c>
      <c r="B37" s="74" t="s">
        <v>129</v>
      </c>
      <c r="C37" s="89" t="s">
        <v>130</v>
      </c>
      <c r="D37" s="88" t="str">
        <f>+'Riesgo Corrupción'!C8</f>
        <v>Posibilidad de afectación reputacional por la manipulación de información de seguimiento a la gestión e indicadores institucionales asociados al Plan Estratégico Institucional, Planes Institucionales del Decreto 612 de 2018 y planes de gestión, e información del monitoreo de riesgos de gestión y corrupción en beneficio particular</v>
      </c>
      <c r="E37" s="79" t="s">
        <v>8</v>
      </c>
      <c r="F37" s="85" t="s">
        <v>131</v>
      </c>
      <c r="G37" s="85" t="s">
        <v>132</v>
      </c>
      <c r="H37" s="87" t="s">
        <v>465</v>
      </c>
      <c r="I37" s="79" t="s">
        <v>133</v>
      </c>
      <c r="J37" s="86" t="s">
        <v>203</v>
      </c>
      <c r="K37" s="100" t="s">
        <v>466</v>
      </c>
      <c r="L37" s="84" t="s">
        <v>136</v>
      </c>
      <c r="M37" s="74" t="s">
        <v>136</v>
      </c>
      <c r="N37" s="74" t="s">
        <v>135</v>
      </c>
      <c r="O37" s="74" t="s">
        <v>135</v>
      </c>
      <c r="P37" s="74" t="s">
        <v>136</v>
      </c>
      <c r="Q37" s="74" t="s">
        <v>135</v>
      </c>
      <c r="R37" s="74" t="s">
        <v>135</v>
      </c>
      <c r="S37" s="74" t="s">
        <v>135</v>
      </c>
      <c r="T37" s="74" t="s">
        <v>136</v>
      </c>
      <c r="U37" s="74" t="s">
        <v>136</v>
      </c>
      <c r="V37" s="74" t="s">
        <v>136</v>
      </c>
      <c r="W37" s="74" t="s">
        <v>136</v>
      </c>
      <c r="X37" s="74" t="s">
        <v>135</v>
      </c>
      <c r="Y37" s="74" t="s">
        <v>135</v>
      </c>
      <c r="Z37" s="74" t="s">
        <v>135</v>
      </c>
      <c r="AA37" s="74" t="s">
        <v>135</v>
      </c>
      <c r="AB37" s="74" t="s">
        <v>135</v>
      </c>
      <c r="AC37" s="74" t="s">
        <v>135</v>
      </c>
      <c r="AD37" s="74" t="s">
        <v>135</v>
      </c>
      <c r="AE37" s="86">
        <f>COUNTIF(L37:AD42, "SI")</f>
        <v>7</v>
      </c>
      <c r="AF37" s="84" t="s">
        <v>149</v>
      </c>
      <c r="AG37" s="85">
        <f>+VLOOKUP(AF37,[6]Listados!$K$8:$L$12,2,0)</f>
        <v>1</v>
      </c>
      <c r="AH37" s="85" t="str">
        <f>+IF(OR(AE37=1,AE37&lt;=5),"Moderado",IF(OR(AE37=6,AE37&lt;=11),"Mayor","Catastrófico"))</f>
        <v>Mayor</v>
      </c>
      <c r="AI37" s="91">
        <f>+VLOOKUP(AH37,[6]Listados!K13:L17,2,0)</f>
        <v>4</v>
      </c>
      <c r="AJ37" s="85" t="str">
        <f>IF(AND(AF37&lt;&gt;"",AH37&lt;&gt;""),VLOOKUP(AF37&amp;AH37,Listados!$M$3:$N$27,2,FALSE),"")</f>
        <v>Alto</v>
      </c>
      <c r="AK37" s="51" t="str">
        <f>+'Descripción del Control '!B$3</f>
        <v xml:space="preserve">Los profesionales designados por el jefe de la Oficina Asesora de Planeación trimestralmente realizan la revisión al reporte de seguimiento y  las evidencias aportadas al Plan Estratégico Institucional, Planes Institucionales Decreto 612 de 2018 y planes de gestión; y de forma cuatrimestral el monitoreo de evidencias aportadas frente a los riesgos de gestión y corrupción, por parte de las dependencias del nivel central y Alcaldías Locales verificando la coherencia metodológica de acuerdo con lo establecido en los procedimientos  PLE-PIN-P009 Gestión del Plan Estratégico Institucional, PLE-PIN-P013 Formulación y seguimiento de los Planes Institucionales, PLE-PIN-P005 Formulación y Seguimiento del Plan de Gestión y PLE-PIN-P015 Administración y monitoreo de riesgos de gestión y corrupción.
Cuando el reporte del Plan Estratégico Institucional, Planes Institucionales Decreto 612 de 2018 y planes de gestión no presenten coherencia con relación a los criterios de revisión, el analista de la OAP podrá realizar las modificaciones técnicas al plan de gestión que considere necesarias y pertinentes y/o solicitar aclaración al responsable, a través de correo electrónico.
Para el caso de monitoreo de riesgos, se realiza el Informe de Monitoreo de Riesgos, en el que se incluyen las observaciones encontradas en la revisión de las evidencias y recomendaciones para tener en cuenta por parte de los responsables.
Como evidencia de ejecución del control para el Plan Estratégico Institucional, Planes Institucionales Decreto 612 de 2018 y planes de gestión quedan los reportes de seguimiento publicados en la página web de la entidad, las comunicaciones oficiales (correo electrónico institucional) con las observaciones y las respuestas recibidas.
Como evidencia de ejecución del control para el Monitoreo de riesgos queda el Informe Cuatrimestral de Monitoreo de riesgos publicado en la página web de la entidad. </v>
      </c>
      <c r="AL37" s="104" t="str">
        <f>H37</f>
        <v>Existencia de conflicto de interés o de intereses particulares entre el funcionario responsable del seguimiento /monitoreo y el responsable de aportar las evidencias y reportes de las áreas /Alcaldías Locales.</v>
      </c>
      <c r="AM37" s="63" t="s">
        <v>138</v>
      </c>
      <c r="AN37" s="63" t="s">
        <v>136</v>
      </c>
      <c r="AO37" s="29">
        <f>+IF(AN37="si",15,"")</f>
        <v>15</v>
      </c>
      <c r="AP37" s="63" t="s">
        <v>136</v>
      </c>
      <c r="AQ37" s="29">
        <f>+IF(AP37="si",15,"")</f>
        <v>15</v>
      </c>
      <c r="AR37" s="63" t="s">
        <v>136</v>
      </c>
      <c r="AS37" s="29">
        <f>+IF(AR37="si",15,"")</f>
        <v>15</v>
      </c>
      <c r="AT37" s="63" t="s">
        <v>139</v>
      </c>
      <c r="AU37" s="29">
        <f>+IF(AT37="Prevenir",15,IF(AT37="Detectar",10,""))</f>
        <v>15</v>
      </c>
      <c r="AV37" s="63" t="s">
        <v>136</v>
      </c>
      <c r="AW37" s="29">
        <f>+IF(AV37="si",15,"")</f>
        <v>15</v>
      </c>
      <c r="AX37" s="63" t="s">
        <v>136</v>
      </c>
      <c r="AY37" s="29">
        <f>+IF(AX37="si",15,"")</f>
        <v>15</v>
      </c>
      <c r="AZ37" s="63" t="s">
        <v>140</v>
      </c>
      <c r="BA37" s="29">
        <f>+IF(AZ37="Completa",10,IF(AZ37="Incompleta",5,""))</f>
        <v>10</v>
      </c>
      <c r="BB37" s="49">
        <f>IF((SUM(AO37,AQ37,AS37,AU37,AW37,AY37,BA37)=0),"",(SUM(AO37,AQ37,AS37,AU37,AW37,AY37,BA37)))</f>
        <v>100</v>
      </c>
      <c r="BC37" s="49" t="str">
        <f>IF(BB37&lt;=85,"Débil",IF(BB37&lt;=95,"Moderado",IF(BB37=100,"Fuerte","")))</f>
        <v>Fuerte</v>
      </c>
      <c r="BD37" s="63" t="s">
        <v>141</v>
      </c>
      <c r="BE37" s="49" t="str">
        <f>+IF(BD37="siempre","Fuerte",IF(BD37="Algunas veces","Moderado","Débil"))</f>
        <v>Fuerte</v>
      </c>
      <c r="BF37" s="49" t="str">
        <f>IF(AND(BC37="Fuerte",BE37="Fuerte"),"Fuerte",IF(AND(BC37="Fuerte",BE37="Moderado"),"Moderado",IF(AND(BC37="Moderado",BE37="Fuerte"),"Moderado",IF(AND(BC37="Moderado",BE37="Moderado"),"Moderado","Débil"))))</f>
        <v>Fuerte</v>
      </c>
      <c r="BG37" s="49">
        <f>IF(ISBLANK(BF37),"",IF(BF37="Débil", 0, IF(BF37="Moderado",50,100)))</f>
        <v>100</v>
      </c>
      <c r="BH37" s="86">
        <f>AVERAGE(BG37:BG42)</f>
        <v>100</v>
      </c>
      <c r="BI37" s="69" t="str">
        <f>IF(BH37&lt;=50, "Débil", IF(BH37&lt;=99,"Moderado","Fuerte"))</f>
        <v>Fuerte</v>
      </c>
      <c r="BJ37" s="90">
        <f>+IF(BI37="Fuerte",2,IF(BI37="Moderado",1,0))</f>
        <v>2</v>
      </c>
      <c r="BK37" s="90">
        <f>+AG37-BJ37</f>
        <v>-1</v>
      </c>
      <c r="BL37" s="69" t="str">
        <f>+VLOOKUP(BK37,Listados!$J$18:$K$24,2,TRUE)</f>
        <v>Rara Vez</v>
      </c>
      <c r="BM37" s="69" t="str">
        <f>IF(ISBLANK(AH37),"",AH37)</f>
        <v>Mayor</v>
      </c>
      <c r="BN37" s="85" t="str">
        <f>IF(AND(BL37&lt;&gt;"",BM37&lt;&gt;""),VLOOKUP(BL37&amp;BM37,Listados!$M$3:$N$27,2,FALSE),"")</f>
        <v>Alto</v>
      </c>
      <c r="BO37" s="85" t="str">
        <f>+VLOOKUP(BN37,Listados!$P$3:$Q$6,2,FALSE)</f>
        <v>Reducir el riesgo</v>
      </c>
      <c r="BP37" s="174"/>
      <c r="BQ37" s="174"/>
      <c r="BR37" s="174"/>
      <c r="BS37" s="174"/>
      <c r="BT37" s="174"/>
      <c r="BU37" s="174"/>
      <c r="BV37" s="174"/>
      <c r="BW37" s="174"/>
      <c r="BX37" s="174"/>
      <c r="BY37" s="174"/>
      <c r="BZ37" s="174"/>
      <c r="CA37" s="174"/>
      <c r="CB37" s="174"/>
      <c r="CC37" s="174"/>
      <c r="CD37" s="174"/>
      <c r="CE37" s="175" t="s">
        <v>8</v>
      </c>
      <c r="CF37" s="175" t="s">
        <v>8</v>
      </c>
      <c r="CG37" s="175" t="s">
        <v>8</v>
      </c>
      <c r="CH37" s="175" t="s">
        <v>8</v>
      </c>
      <c r="CI37" s="175" t="s">
        <v>8</v>
      </c>
      <c r="CJ37" s="175" t="s">
        <v>8</v>
      </c>
    </row>
    <row r="38" spans="1:88" ht="78.75" customHeight="1" x14ac:dyDescent="0.25">
      <c r="A38" s="176"/>
      <c r="B38" s="63"/>
      <c r="C38" s="72"/>
      <c r="D38" s="66"/>
      <c r="E38" s="79"/>
      <c r="F38" s="49"/>
      <c r="G38" s="49"/>
      <c r="H38" s="87"/>
      <c r="I38" s="79"/>
      <c r="J38" s="50"/>
      <c r="K38" s="100"/>
      <c r="L38" s="52"/>
      <c r="M38" s="63"/>
      <c r="N38" s="63"/>
      <c r="O38" s="63"/>
      <c r="P38" s="63"/>
      <c r="Q38" s="63"/>
      <c r="R38" s="63"/>
      <c r="S38" s="63"/>
      <c r="T38" s="63"/>
      <c r="U38" s="63"/>
      <c r="V38" s="63"/>
      <c r="W38" s="63"/>
      <c r="X38" s="63"/>
      <c r="Y38" s="63"/>
      <c r="Z38" s="63"/>
      <c r="AA38" s="63"/>
      <c r="AB38" s="63"/>
      <c r="AC38" s="63"/>
      <c r="AD38" s="63"/>
      <c r="AE38" s="50"/>
      <c r="AF38" s="52"/>
      <c r="AG38" s="49"/>
      <c r="AH38" s="49" t="str">
        <f>+IF(OR(AF38=1,AF38&lt;=5),"Moderado",IF(OR(AF38=6,AF38&lt;=11),"Mayor","Catastrófico"))</f>
        <v>Moderado</v>
      </c>
      <c r="AI38" s="92"/>
      <c r="AJ38" s="49"/>
      <c r="AK38" s="51"/>
      <c r="AL38" s="105"/>
      <c r="AM38" s="63"/>
      <c r="AN38" s="63"/>
      <c r="AO38" s="29" t="str">
        <f t="shared" ref="AO38:AO84" si="0">+IF(AN38="si",15,"")</f>
        <v/>
      </c>
      <c r="AP38" s="63"/>
      <c r="AQ38" s="29" t="str">
        <f t="shared" ref="AQ38:AQ84" si="1">+IF(AP38="si",15,"")</f>
        <v/>
      </c>
      <c r="AR38" s="63"/>
      <c r="AS38" s="29" t="str">
        <f t="shared" ref="AS38:AS84" si="2">+IF(AR38="si",15,"")</f>
        <v/>
      </c>
      <c r="AT38" s="63"/>
      <c r="AU38" s="29" t="str">
        <f t="shared" ref="AU38:AU84" si="3">+IF(AT38="Prevenir",15,IF(AT38="Detectar",10,""))</f>
        <v/>
      </c>
      <c r="AV38" s="63"/>
      <c r="AW38" s="29" t="str">
        <f t="shared" ref="AW38:AW84" si="4">+IF(AV38="si",15,"")</f>
        <v/>
      </c>
      <c r="AX38" s="63"/>
      <c r="AY38" s="29" t="str">
        <f t="shared" ref="AY38:AY84" si="5">+IF(AX38="si",15,"")</f>
        <v/>
      </c>
      <c r="AZ38" s="63"/>
      <c r="BA38" s="29" t="str">
        <f t="shared" ref="BA38:BA84" si="6">+IF(AZ38="Completa",10,IF(AZ38="Incompleta",5,""))</f>
        <v/>
      </c>
      <c r="BB38" s="49"/>
      <c r="BC38" s="49"/>
      <c r="BD38" s="63"/>
      <c r="BE38" s="49"/>
      <c r="BF38" s="49"/>
      <c r="BG38" s="49"/>
      <c r="BH38" s="50"/>
      <c r="BI38" s="47"/>
      <c r="BJ38" s="48"/>
      <c r="BK38" s="48"/>
      <c r="BL38" s="47"/>
      <c r="BM38" s="47"/>
      <c r="BN38" s="49"/>
      <c r="BO38" s="49"/>
      <c r="BP38" s="177"/>
      <c r="BQ38" s="177"/>
      <c r="BR38" s="177"/>
      <c r="BS38" s="177"/>
      <c r="BT38" s="177"/>
      <c r="BU38" s="177"/>
      <c r="BV38" s="177"/>
      <c r="BW38" s="177"/>
      <c r="BX38" s="177"/>
      <c r="BY38" s="177"/>
      <c r="BZ38" s="177"/>
      <c r="CA38" s="177"/>
      <c r="CB38" s="177"/>
      <c r="CC38" s="177"/>
      <c r="CD38" s="177"/>
      <c r="CE38" s="178"/>
      <c r="CF38" s="178"/>
      <c r="CG38" s="178"/>
      <c r="CH38" s="178"/>
      <c r="CI38" s="178"/>
      <c r="CJ38" s="178"/>
    </row>
    <row r="39" spans="1:88" ht="111" customHeight="1" x14ac:dyDescent="0.25">
      <c r="A39" s="176"/>
      <c r="B39" s="63"/>
      <c r="C39" s="72"/>
      <c r="D39" s="66"/>
      <c r="E39" s="79"/>
      <c r="F39" s="49"/>
      <c r="G39" s="49"/>
      <c r="H39" s="87"/>
      <c r="I39" s="79"/>
      <c r="J39" s="50"/>
      <c r="K39" s="58" t="s">
        <v>142</v>
      </c>
      <c r="L39" s="52"/>
      <c r="M39" s="63"/>
      <c r="N39" s="63"/>
      <c r="O39" s="63"/>
      <c r="P39" s="63"/>
      <c r="Q39" s="63"/>
      <c r="R39" s="63"/>
      <c r="S39" s="63"/>
      <c r="T39" s="63"/>
      <c r="U39" s="63"/>
      <c r="V39" s="63"/>
      <c r="W39" s="63"/>
      <c r="X39" s="63"/>
      <c r="Y39" s="63"/>
      <c r="Z39" s="63"/>
      <c r="AA39" s="63"/>
      <c r="AB39" s="63"/>
      <c r="AC39" s="63"/>
      <c r="AD39" s="63"/>
      <c r="AE39" s="50"/>
      <c r="AF39" s="52"/>
      <c r="AG39" s="49"/>
      <c r="AH39" s="49" t="str">
        <f>+IF(OR(AF39=1,AF39&lt;=5),"Moderado",IF(OR(AF39=6,AF39&lt;=11),"Mayor","Catastrófico"))</f>
        <v>Moderado</v>
      </c>
      <c r="AI39" s="92"/>
      <c r="AJ39" s="49"/>
      <c r="AK39" s="51"/>
      <c r="AL39" s="105"/>
      <c r="AM39" s="63"/>
      <c r="AN39" s="63"/>
      <c r="AO39" s="29" t="str">
        <f t="shared" si="0"/>
        <v/>
      </c>
      <c r="AP39" s="63"/>
      <c r="AQ39" s="29" t="str">
        <f t="shared" si="1"/>
        <v/>
      </c>
      <c r="AR39" s="63"/>
      <c r="AS39" s="29" t="str">
        <f t="shared" si="2"/>
        <v/>
      </c>
      <c r="AT39" s="63"/>
      <c r="AU39" s="29" t="str">
        <f t="shared" si="3"/>
        <v/>
      </c>
      <c r="AV39" s="63"/>
      <c r="AW39" s="29" t="str">
        <f t="shared" si="4"/>
        <v/>
      </c>
      <c r="AX39" s="63"/>
      <c r="AY39" s="29" t="str">
        <f t="shared" si="5"/>
        <v/>
      </c>
      <c r="AZ39" s="63"/>
      <c r="BA39" s="29" t="str">
        <f t="shared" si="6"/>
        <v/>
      </c>
      <c r="BB39" s="49"/>
      <c r="BC39" s="49"/>
      <c r="BD39" s="63"/>
      <c r="BE39" s="49"/>
      <c r="BF39" s="49"/>
      <c r="BG39" s="49"/>
      <c r="BH39" s="50"/>
      <c r="BI39" s="47"/>
      <c r="BJ39" s="48"/>
      <c r="BK39" s="48"/>
      <c r="BL39" s="47"/>
      <c r="BM39" s="47"/>
      <c r="BN39" s="49"/>
      <c r="BO39" s="49"/>
      <c r="BP39" s="177"/>
      <c r="BQ39" s="177"/>
      <c r="BR39" s="177"/>
      <c r="BS39" s="177"/>
      <c r="BT39" s="177"/>
      <c r="BU39" s="177"/>
      <c r="BV39" s="177"/>
      <c r="BW39" s="177"/>
      <c r="BX39" s="177"/>
      <c r="BY39" s="177"/>
      <c r="BZ39" s="177"/>
      <c r="CA39" s="177"/>
      <c r="CB39" s="177"/>
      <c r="CC39" s="177"/>
      <c r="CD39" s="177"/>
      <c r="CE39" s="178"/>
      <c r="CF39" s="178"/>
      <c r="CG39" s="178"/>
      <c r="CH39" s="178"/>
      <c r="CI39" s="178"/>
      <c r="CJ39" s="178"/>
    </row>
    <row r="40" spans="1:88" ht="31.5" customHeight="1" x14ac:dyDescent="0.25">
      <c r="A40" s="176"/>
      <c r="B40" s="63"/>
      <c r="C40" s="72"/>
      <c r="D40" s="66"/>
      <c r="E40" s="79"/>
      <c r="F40" s="49"/>
      <c r="G40" s="49"/>
      <c r="H40" s="87"/>
      <c r="I40" s="79"/>
      <c r="J40" s="50"/>
      <c r="K40" s="59"/>
      <c r="L40" s="52"/>
      <c r="M40" s="63"/>
      <c r="N40" s="63"/>
      <c r="O40" s="63"/>
      <c r="P40" s="63"/>
      <c r="Q40" s="63"/>
      <c r="R40" s="63"/>
      <c r="S40" s="63"/>
      <c r="T40" s="63"/>
      <c r="U40" s="63"/>
      <c r="V40" s="63"/>
      <c r="W40" s="63"/>
      <c r="X40" s="63"/>
      <c r="Y40" s="63"/>
      <c r="Z40" s="63"/>
      <c r="AA40" s="63"/>
      <c r="AB40" s="63"/>
      <c r="AC40" s="63"/>
      <c r="AD40" s="63"/>
      <c r="AE40" s="50"/>
      <c r="AF40" s="52"/>
      <c r="AG40" s="49"/>
      <c r="AH40" s="49" t="str">
        <f>+IF(OR(AF40=1,AF40&lt;=5),"Moderado",IF(OR(AF40=6,AF40&lt;=11),"Mayor","Catastrófico"))</f>
        <v>Moderado</v>
      </c>
      <c r="AI40" s="92"/>
      <c r="AJ40" s="49"/>
      <c r="AK40" s="51" t="str">
        <f>'Descripción del Control '!C3</f>
        <v>El jefe de la Oficina Asesora de Planeación cuando recibe una comunicación de conflicto de interés por parte del funcionario responsable de la revisión del reporte del Plan Estratégico Institucional, planes Institucionales Decreto 612 de 2018, Plnaes de Gestión y monitoreo de riesgos, o de otra fuente (interna/externa), debe reasignar esta labor de control a otro profesional de la Oficina Asesora de Planeación antes de realizar la elaboración del reporte oficial/monitoreo, con el fin de evitar la materialización del riesgo, en el marco de las instruciones GCO-GCI-IN036 Instrucciones para el trámite de Impedimentos y recusaciones en los conflictos de interés..
Como evidencia de ejecución del control queda las comunicaciones oficiales de la reasignación.</v>
      </c>
      <c r="AL40" s="105"/>
      <c r="AM40" s="52" t="s">
        <v>138</v>
      </c>
      <c r="AN40" s="52" t="s">
        <v>136</v>
      </c>
      <c r="AO40" s="44">
        <f t="shared" si="0"/>
        <v>15</v>
      </c>
      <c r="AP40" s="52" t="s">
        <v>136</v>
      </c>
      <c r="AQ40" s="44">
        <f t="shared" si="1"/>
        <v>15</v>
      </c>
      <c r="AR40" s="52" t="s">
        <v>136</v>
      </c>
      <c r="AS40" s="44">
        <f t="shared" si="2"/>
        <v>15</v>
      </c>
      <c r="AT40" s="52" t="s">
        <v>139</v>
      </c>
      <c r="AU40" s="44">
        <f t="shared" si="3"/>
        <v>15</v>
      </c>
      <c r="AV40" s="52" t="s">
        <v>136</v>
      </c>
      <c r="AW40" s="44">
        <f t="shared" si="4"/>
        <v>15</v>
      </c>
      <c r="AX40" s="52" t="s">
        <v>136</v>
      </c>
      <c r="AY40" s="44">
        <f t="shared" si="5"/>
        <v>15</v>
      </c>
      <c r="AZ40" s="52" t="s">
        <v>140</v>
      </c>
      <c r="BA40" s="44">
        <f t="shared" si="6"/>
        <v>10</v>
      </c>
      <c r="BB40" s="50">
        <f>IF((SUM(AO40,AQ40,AS40,AU40,AW40,AY40,BA40)=0),"",(SUM(AO40,AQ40,AS40,AU40,AW40,AY40,BA40)))</f>
        <v>100</v>
      </c>
      <c r="BC40" s="50" t="str">
        <f>IF(BB40&lt;=85,"Débil",IF(BB40&lt;=95,"Moderado",IF(BB40=100,"Fuerte","")))</f>
        <v>Fuerte</v>
      </c>
      <c r="BD40" s="52" t="s">
        <v>141</v>
      </c>
      <c r="BE40" s="50" t="str">
        <f>+IF(BD40="siempre","Fuerte",IF(BD40="Algunas veces","Moderado","Débil"))</f>
        <v>Fuerte</v>
      </c>
      <c r="BF40" s="50" t="str">
        <f>IF(AND(BC40="Fuerte",BE40="Fuerte"),"Fuerte",IF(AND(BC40="Fuerte",BE40="Moderado"),"Moderado",IF(AND(BC40="Moderado",BE40="Fuerte"),"Moderado",IF(AND(BC40="Moderado",BE40="Moderado"),"Moderado","Débil"))))</f>
        <v>Fuerte</v>
      </c>
      <c r="BG40" s="50">
        <f>IF(ISBLANK(BF40),"",IF(BF40="Débil", 0, IF(BF40="Moderado",50,100)))</f>
        <v>100</v>
      </c>
      <c r="BH40" s="50"/>
      <c r="BI40" s="47"/>
      <c r="BJ40" s="48"/>
      <c r="BK40" s="48"/>
      <c r="BL40" s="47"/>
      <c r="BM40" s="47"/>
      <c r="BN40" s="49"/>
      <c r="BO40" s="49"/>
      <c r="BP40" s="177"/>
      <c r="BQ40" s="177"/>
      <c r="BR40" s="177"/>
      <c r="BS40" s="177"/>
      <c r="BT40" s="177"/>
      <c r="BU40" s="177"/>
      <c r="BV40" s="177"/>
      <c r="BW40" s="177"/>
      <c r="BX40" s="177"/>
      <c r="BY40" s="177"/>
      <c r="BZ40" s="177"/>
      <c r="CA40" s="177"/>
      <c r="CB40" s="177"/>
      <c r="CC40" s="177"/>
      <c r="CD40" s="177"/>
      <c r="CE40" s="178"/>
      <c r="CF40" s="178"/>
      <c r="CG40" s="178"/>
      <c r="CH40" s="178"/>
      <c r="CI40" s="178"/>
      <c r="CJ40" s="178"/>
    </row>
    <row r="41" spans="1:88" ht="43.5" customHeight="1" x14ac:dyDescent="0.25">
      <c r="A41" s="176"/>
      <c r="B41" s="63"/>
      <c r="C41" s="72"/>
      <c r="D41" s="66"/>
      <c r="E41" s="79"/>
      <c r="F41" s="49"/>
      <c r="G41" s="49"/>
      <c r="H41" s="87"/>
      <c r="I41" s="79"/>
      <c r="J41" s="50"/>
      <c r="K41" s="56" t="s">
        <v>467</v>
      </c>
      <c r="L41" s="52"/>
      <c r="M41" s="63"/>
      <c r="N41" s="63"/>
      <c r="O41" s="63"/>
      <c r="P41" s="63"/>
      <c r="Q41" s="63"/>
      <c r="R41" s="63"/>
      <c r="S41" s="63"/>
      <c r="T41" s="63"/>
      <c r="U41" s="63"/>
      <c r="V41" s="63"/>
      <c r="W41" s="63"/>
      <c r="X41" s="63"/>
      <c r="Y41" s="63"/>
      <c r="Z41" s="63"/>
      <c r="AA41" s="63"/>
      <c r="AB41" s="63"/>
      <c r="AC41" s="63"/>
      <c r="AD41" s="63"/>
      <c r="AE41" s="50"/>
      <c r="AF41" s="52"/>
      <c r="AG41" s="49"/>
      <c r="AH41" s="49" t="str">
        <f>+IF(OR(AF41=1,AF41&lt;=5),"Moderado",IF(OR(AF41=6,AF41&lt;=11),"Mayor","Catastrófico"))</f>
        <v>Moderado</v>
      </c>
      <c r="AI41" s="92"/>
      <c r="AJ41" s="49"/>
      <c r="AK41" s="51"/>
      <c r="AL41" s="105"/>
      <c r="AM41" s="52"/>
      <c r="AN41" s="52"/>
      <c r="AO41" s="44" t="str">
        <f t="shared" si="0"/>
        <v/>
      </c>
      <c r="AP41" s="52"/>
      <c r="AQ41" s="44" t="str">
        <f t="shared" si="1"/>
        <v/>
      </c>
      <c r="AR41" s="52"/>
      <c r="AS41" s="44" t="str">
        <f t="shared" si="2"/>
        <v/>
      </c>
      <c r="AT41" s="52"/>
      <c r="AU41" s="44" t="str">
        <f t="shared" si="3"/>
        <v/>
      </c>
      <c r="AV41" s="52"/>
      <c r="AW41" s="44" t="str">
        <f t="shared" si="4"/>
        <v/>
      </c>
      <c r="AX41" s="52"/>
      <c r="AY41" s="44" t="str">
        <f t="shared" si="5"/>
        <v/>
      </c>
      <c r="AZ41" s="52"/>
      <c r="BA41" s="44" t="str">
        <f t="shared" si="6"/>
        <v/>
      </c>
      <c r="BB41" s="50"/>
      <c r="BC41" s="50"/>
      <c r="BD41" s="52"/>
      <c r="BE41" s="50"/>
      <c r="BF41" s="50"/>
      <c r="BG41" s="50"/>
      <c r="BH41" s="50"/>
      <c r="BI41" s="47"/>
      <c r="BJ41" s="48"/>
      <c r="BK41" s="48"/>
      <c r="BL41" s="47"/>
      <c r="BM41" s="47"/>
      <c r="BN41" s="49"/>
      <c r="BO41" s="49"/>
      <c r="BP41" s="177"/>
      <c r="BQ41" s="177"/>
      <c r="BR41" s="177"/>
      <c r="BS41" s="177"/>
      <c r="BT41" s="177"/>
      <c r="BU41" s="177"/>
      <c r="BV41" s="177"/>
      <c r="BW41" s="177"/>
      <c r="BX41" s="177"/>
      <c r="BY41" s="177"/>
      <c r="BZ41" s="177"/>
      <c r="CA41" s="177"/>
      <c r="CB41" s="177"/>
      <c r="CC41" s="177"/>
      <c r="CD41" s="177"/>
      <c r="CE41" s="178"/>
      <c r="CF41" s="178"/>
      <c r="CG41" s="178"/>
      <c r="CH41" s="178"/>
      <c r="CI41" s="178"/>
      <c r="CJ41" s="178"/>
    </row>
    <row r="42" spans="1:88" ht="51" customHeight="1" x14ac:dyDescent="0.25">
      <c r="A42" s="176"/>
      <c r="B42" s="63"/>
      <c r="C42" s="72"/>
      <c r="D42" s="66"/>
      <c r="E42" s="74"/>
      <c r="F42" s="49"/>
      <c r="G42" s="49"/>
      <c r="H42" s="88"/>
      <c r="I42" s="74"/>
      <c r="J42" s="50"/>
      <c r="K42" s="57"/>
      <c r="L42" s="52"/>
      <c r="M42" s="63"/>
      <c r="N42" s="63"/>
      <c r="O42" s="63"/>
      <c r="P42" s="63"/>
      <c r="Q42" s="63"/>
      <c r="R42" s="63"/>
      <c r="S42" s="63"/>
      <c r="T42" s="63"/>
      <c r="U42" s="63"/>
      <c r="V42" s="63"/>
      <c r="W42" s="63"/>
      <c r="X42" s="63"/>
      <c r="Y42" s="63"/>
      <c r="Z42" s="63"/>
      <c r="AA42" s="63"/>
      <c r="AB42" s="63"/>
      <c r="AC42" s="63"/>
      <c r="AD42" s="63"/>
      <c r="AE42" s="50"/>
      <c r="AF42" s="52"/>
      <c r="AG42" s="49"/>
      <c r="AH42" s="49" t="str">
        <f>+IF(OR(AF42=1,AF42&lt;=5),"Moderado",IF(OR(AF42=6,AF42&lt;=11),"Mayor","Catastrófico"))</f>
        <v>Moderado</v>
      </c>
      <c r="AI42" s="92"/>
      <c r="AJ42" s="49"/>
      <c r="AK42" s="51"/>
      <c r="AL42" s="106"/>
      <c r="AM42" s="52"/>
      <c r="AN42" s="52"/>
      <c r="AO42" s="44" t="str">
        <f t="shared" si="0"/>
        <v/>
      </c>
      <c r="AP42" s="52"/>
      <c r="AQ42" s="44" t="str">
        <f t="shared" si="1"/>
        <v/>
      </c>
      <c r="AR42" s="52"/>
      <c r="AS42" s="44" t="str">
        <f t="shared" si="2"/>
        <v/>
      </c>
      <c r="AT42" s="52"/>
      <c r="AU42" s="44" t="str">
        <f t="shared" si="3"/>
        <v/>
      </c>
      <c r="AV42" s="52"/>
      <c r="AW42" s="44" t="str">
        <f t="shared" si="4"/>
        <v/>
      </c>
      <c r="AX42" s="52"/>
      <c r="AY42" s="44" t="str">
        <f t="shared" si="5"/>
        <v/>
      </c>
      <c r="AZ42" s="52"/>
      <c r="BA42" s="44" t="str">
        <f t="shared" si="6"/>
        <v/>
      </c>
      <c r="BB42" s="50"/>
      <c r="BC42" s="50"/>
      <c r="BD42" s="52"/>
      <c r="BE42" s="50"/>
      <c r="BF42" s="50"/>
      <c r="BG42" s="50"/>
      <c r="BH42" s="50"/>
      <c r="BI42" s="47"/>
      <c r="BJ42" s="48"/>
      <c r="BK42" s="48"/>
      <c r="BL42" s="47"/>
      <c r="BM42" s="47"/>
      <c r="BN42" s="49"/>
      <c r="BO42" s="49"/>
      <c r="BP42" s="177"/>
      <c r="BQ42" s="177"/>
      <c r="BR42" s="177"/>
      <c r="BS42" s="177"/>
      <c r="BT42" s="177"/>
      <c r="BU42" s="177"/>
      <c r="BV42" s="177"/>
      <c r="BW42" s="177"/>
      <c r="BX42" s="177"/>
      <c r="BY42" s="177"/>
      <c r="BZ42" s="177"/>
      <c r="CA42" s="177"/>
      <c r="CB42" s="177"/>
      <c r="CC42" s="177"/>
      <c r="CD42" s="177"/>
      <c r="CE42" s="178"/>
      <c r="CF42" s="178"/>
      <c r="CG42" s="178"/>
      <c r="CH42" s="178"/>
      <c r="CI42" s="178"/>
      <c r="CJ42" s="178"/>
    </row>
    <row r="43" spans="1:88" ht="141.75" customHeight="1" x14ac:dyDescent="0.25">
      <c r="A43" s="176" t="s">
        <v>143</v>
      </c>
      <c r="B43" s="63" t="s">
        <v>144</v>
      </c>
      <c r="C43" s="72" t="s">
        <v>145</v>
      </c>
      <c r="D43" s="73" t="str">
        <f>+'Riesgo Corrupción'!C9</f>
        <v xml:space="preserve">Posibilidad de afectación reputacional por omisión o inoportuna divulgación/publicación de información sobre la gestión contractual en las plataformas de contratación pública, limitando el conocimiento a la ciudadanía por beneficiar a un particular.
</v>
      </c>
      <c r="E43" s="78" t="s">
        <v>8</v>
      </c>
      <c r="F43" s="49" t="s">
        <v>131</v>
      </c>
      <c r="G43" s="49" t="s">
        <v>132</v>
      </c>
      <c r="H43" s="58" t="s">
        <v>146</v>
      </c>
      <c r="I43" s="78" t="s">
        <v>133</v>
      </c>
      <c r="J43" s="49" t="s">
        <v>147</v>
      </c>
      <c r="K43" s="32" t="s">
        <v>148</v>
      </c>
      <c r="L43" s="63" t="s">
        <v>136</v>
      </c>
      <c r="M43" s="63" t="s">
        <v>136</v>
      </c>
      <c r="N43" s="63" t="s">
        <v>136</v>
      </c>
      <c r="O43" s="63" t="s">
        <v>136</v>
      </c>
      <c r="P43" s="63" t="s">
        <v>136</v>
      </c>
      <c r="Q43" s="63" t="s">
        <v>135</v>
      </c>
      <c r="R43" s="63" t="s">
        <v>135</v>
      </c>
      <c r="S43" s="63" t="s">
        <v>135</v>
      </c>
      <c r="T43" s="63" t="s">
        <v>136</v>
      </c>
      <c r="U43" s="63" t="s">
        <v>136</v>
      </c>
      <c r="V43" s="63" t="s">
        <v>136</v>
      </c>
      <c r="W43" s="63" t="s">
        <v>136</v>
      </c>
      <c r="X43" s="63" t="s">
        <v>135</v>
      </c>
      <c r="Y43" s="63" t="s">
        <v>135</v>
      </c>
      <c r="Z43" s="63" t="s">
        <v>136</v>
      </c>
      <c r="AA43" s="63" t="s">
        <v>135</v>
      </c>
      <c r="AB43" s="63" t="s">
        <v>136</v>
      </c>
      <c r="AC43" s="63" t="s">
        <v>135</v>
      </c>
      <c r="AD43" s="63" t="s">
        <v>135</v>
      </c>
      <c r="AE43" s="49">
        <f>COUNTIF(L43:AD48, "SI")</f>
        <v>11</v>
      </c>
      <c r="AF43" s="63" t="s">
        <v>149</v>
      </c>
      <c r="AG43" s="49">
        <f>+VLOOKUP(AF43,[6]Listados!$K$8:$L$12,2,0)</f>
        <v>1</v>
      </c>
      <c r="AH43" s="49" t="str">
        <f>+IF(OR(AE43=1,AE43&lt;=5),"Moderado",IF(OR(AE43=6,AE43&lt;=11),"Mayor","Catastrófico"))</f>
        <v>Mayor</v>
      </c>
      <c r="AI43" s="92" t="e">
        <f>+VLOOKUP(AH43,[6]Listados!K19:L23,2,0)</f>
        <v>#N/A</v>
      </c>
      <c r="AJ43" s="49" t="str">
        <f>IF(AND(AF43&lt;&gt;"",AH43&lt;&gt;""),VLOOKUP(AF43&amp;AH43,Listados!$M$3:$N$27,2,FALSE),"")</f>
        <v>Alto</v>
      </c>
      <c r="AK43" s="58" t="str">
        <f>+'Descripción del Control '!B$4</f>
        <v>En el Nivel Central los colaboradores  designados por el/la Director/a de Contratación, de manera permanente adelantan la verificación de ausencias documentales de la totalidad de procesos contractuales de la Entidad diligenciando la "Matriz de verificación documental". 
Cuando se detecta la falta de algún documento de la etapa contractual se envía un memorando trimestral al supervisor del contrato para que subsane la ausencia documental.
Como evidencia de la ejecución del control queda la "Matriz de verificación documental" que consolida la revisión de la totalidad de procesos y las comunicaciones (correos electrónicos y memorandos).
En el Nivel Local, el/la Alcalde (sa) Local, apoyado en la persona que él designe, de manera permanente adelantan la verificación de ausencias documentales de la totalidad de procesos precontractuales y contractuales de la Alcaldía Local.  Cuando se detecta la falta de algún documento en la plataforma de Secop II, el abogado responsable del proceso solicita al proveedor (y/o contratista)  a través de correo electrónico el cargue del mismo cuando se trate de modalidad de contratación directa.
Cuando se detecta la falta de algún documento de la etapa precontractual y contractual en las diferentes modalidades de contractación en la plataforma de Secop II, el abogado responsable del proceso solicita a través de correo electrónico, al profesional designado como apoyo a la supervisión o interventoría del contrato para que subsane la ausencia documental.
Como evidencia de la ejecución del control, quedan los correos eléctronicos institucionales y las evidencias de verificación de publicación en la plataforma Secop II.</v>
      </c>
      <c r="AL43" s="58" t="s">
        <v>146</v>
      </c>
      <c r="AM43" s="78" t="s">
        <v>138</v>
      </c>
      <c r="AN43" s="78" t="s">
        <v>136</v>
      </c>
      <c r="AO43" s="29">
        <f>+IF(AN43="si",15,"")</f>
        <v>15</v>
      </c>
      <c r="AP43" s="78" t="s">
        <v>136</v>
      </c>
      <c r="AQ43" s="29">
        <f>+IF(AP43="si",15,"")</f>
        <v>15</v>
      </c>
      <c r="AR43" s="78" t="s">
        <v>136</v>
      </c>
      <c r="AS43" s="29">
        <f t="shared" si="2"/>
        <v>15</v>
      </c>
      <c r="AT43" s="78" t="s">
        <v>139</v>
      </c>
      <c r="AU43" s="29">
        <f t="shared" si="3"/>
        <v>15</v>
      </c>
      <c r="AV43" s="78" t="s">
        <v>136</v>
      </c>
      <c r="AW43" s="29">
        <f>+IF(AV43="si",15,"")</f>
        <v>15</v>
      </c>
      <c r="AX43" s="78" t="s">
        <v>136</v>
      </c>
      <c r="AY43" s="29">
        <f t="shared" si="5"/>
        <v>15</v>
      </c>
      <c r="AZ43" s="78" t="s">
        <v>140</v>
      </c>
      <c r="BA43" s="29">
        <f t="shared" si="6"/>
        <v>10</v>
      </c>
      <c r="BB43" s="93">
        <f t="shared" ref="BB43:BB84" si="7">IF((SUM(AO43,AQ43,AS43,AU43,AW43,AY43,BA43)=0),"",(SUM(AO43,AQ43,AS43,AU43,AW43,AY43,BA43)))</f>
        <v>100</v>
      </c>
      <c r="BC43" s="93" t="str">
        <f t="shared" ref="BC43:BC84" si="8">IF(BB43&lt;=85,"Débil",IF(BB43&lt;=95,"Moderado",IF(BB43=100,"Fuerte","")))</f>
        <v>Fuerte</v>
      </c>
      <c r="BD43" s="78" t="s">
        <v>141</v>
      </c>
      <c r="BE43" s="93" t="str">
        <f t="shared" ref="BE43:BE84" si="9">+IF(BD43="siempre","Fuerte",IF(BD43="Algunas veces","Moderado","Débil"))</f>
        <v>Fuerte</v>
      </c>
      <c r="BF43" s="93" t="str">
        <f t="shared" ref="BF43:BF84" si="10">IF(AND(BC43="Fuerte",BE43="Fuerte"),"Fuerte",IF(AND(BC43="Fuerte",BE43="Moderado"),"Moderado",IF(AND(BC43="Moderado",BE43="Fuerte"),"Moderado",IF(AND(BC43="Moderado",BE43="Moderado"),"Moderado","Débil"))))</f>
        <v>Fuerte</v>
      </c>
      <c r="BG43" s="93">
        <f t="shared" ref="BG43:BG84" si="11">IF(ISBLANK(BF43),"",IF(BF43="Débil", 0, IF(BF43="Moderado",50,100)))</f>
        <v>100</v>
      </c>
      <c r="BH43" s="49">
        <f>AVERAGE(BG43:BG48)</f>
        <v>100</v>
      </c>
      <c r="BI43" s="47" t="str">
        <f>IF(BH43&lt;=50, "Débil", IF(BH43&lt;=99,"Moderado","Fuerte"))</f>
        <v>Fuerte</v>
      </c>
      <c r="BJ43" s="48">
        <f>+IF(BI43="Fuerte",2,IF(BI43="Moderado",1,0))</f>
        <v>2</v>
      </c>
      <c r="BK43" s="48">
        <f>+AG43-BJ43</f>
        <v>-1</v>
      </c>
      <c r="BL43" s="47" t="str">
        <f>+VLOOKUP(BK43,Listados!$J$18:$K$24,2,TRUE)</f>
        <v>Rara Vez</v>
      </c>
      <c r="BM43" s="47" t="str">
        <f>IF(ISBLANK(AH43),"",AH43)</f>
        <v>Mayor</v>
      </c>
      <c r="BN43" s="49" t="str">
        <f>IF(AND(BL43&lt;&gt;"",BM43&lt;&gt;""),VLOOKUP(BL43&amp;BM43,Listados!$M$3:$N$27,2,FALSE),"")</f>
        <v>Alto</v>
      </c>
      <c r="BO43" s="49" t="str">
        <f>+VLOOKUP(BN43,Listados!$P$3:$Q$6,2,FALSE)</f>
        <v>Reducir el riesgo</v>
      </c>
      <c r="BP43" s="177"/>
      <c r="BQ43" s="177"/>
      <c r="BR43" s="177"/>
      <c r="BS43" s="177"/>
      <c r="BT43" s="177"/>
      <c r="BU43" s="177"/>
      <c r="BV43" s="177"/>
      <c r="BW43" s="177"/>
      <c r="BX43" s="177"/>
      <c r="BY43" s="177"/>
      <c r="BZ43" s="177"/>
      <c r="CA43" s="177"/>
      <c r="CB43" s="177"/>
      <c r="CC43" s="177"/>
      <c r="CD43" s="177"/>
      <c r="CE43" s="178" t="s">
        <v>8</v>
      </c>
      <c r="CF43" s="178" t="s">
        <v>8</v>
      </c>
      <c r="CG43" s="178" t="s">
        <v>8</v>
      </c>
      <c r="CH43" s="178" t="s">
        <v>8</v>
      </c>
      <c r="CI43" s="178" t="s">
        <v>8</v>
      </c>
      <c r="CJ43" s="178" t="s">
        <v>8</v>
      </c>
    </row>
    <row r="44" spans="1:88" ht="65.25" customHeight="1" x14ac:dyDescent="0.25">
      <c r="A44" s="176"/>
      <c r="B44" s="63"/>
      <c r="C44" s="72"/>
      <c r="D44" s="73"/>
      <c r="E44" s="79"/>
      <c r="F44" s="49"/>
      <c r="G44" s="49"/>
      <c r="H44" s="64"/>
      <c r="I44" s="79"/>
      <c r="J44" s="49"/>
      <c r="K44" s="58" t="s">
        <v>150</v>
      </c>
      <c r="L44" s="63"/>
      <c r="M44" s="63"/>
      <c r="N44" s="63"/>
      <c r="O44" s="63"/>
      <c r="P44" s="63"/>
      <c r="Q44" s="63"/>
      <c r="R44" s="63"/>
      <c r="S44" s="63"/>
      <c r="T44" s="63"/>
      <c r="U44" s="63"/>
      <c r="V44" s="63"/>
      <c r="W44" s="63"/>
      <c r="X44" s="63"/>
      <c r="Y44" s="63"/>
      <c r="Z44" s="63"/>
      <c r="AA44" s="63"/>
      <c r="AB44" s="63"/>
      <c r="AC44" s="63"/>
      <c r="AD44" s="63"/>
      <c r="AE44" s="49"/>
      <c r="AF44" s="63"/>
      <c r="AG44" s="49"/>
      <c r="AH44" s="49" t="str">
        <f>+IF(OR(AF44=1,AF44&lt;=5),"Moderado",IF(OR(AF44=6,AF44&lt;=11),"Mayor","Catastrófico"))</f>
        <v>Moderado</v>
      </c>
      <c r="AI44" s="92"/>
      <c r="AJ44" s="49"/>
      <c r="AK44" s="64"/>
      <c r="AL44" s="64"/>
      <c r="AM44" s="79"/>
      <c r="AN44" s="79"/>
      <c r="AO44" s="29"/>
      <c r="AP44" s="79"/>
      <c r="AQ44" s="29"/>
      <c r="AR44" s="79"/>
      <c r="AS44" s="29"/>
      <c r="AT44" s="79"/>
      <c r="AU44" s="29"/>
      <c r="AV44" s="79"/>
      <c r="AW44" s="29"/>
      <c r="AX44" s="79"/>
      <c r="AY44" s="29"/>
      <c r="AZ44" s="79"/>
      <c r="BA44" s="29"/>
      <c r="BB44" s="94"/>
      <c r="BC44" s="94"/>
      <c r="BD44" s="79"/>
      <c r="BE44" s="94"/>
      <c r="BF44" s="94"/>
      <c r="BG44" s="94"/>
      <c r="BH44" s="49"/>
      <c r="BI44" s="47"/>
      <c r="BJ44" s="48"/>
      <c r="BK44" s="48"/>
      <c r="BL44" s="47"/>
      <c r="BM44" s="47"/>
      <c r="BN44" s="49"/>
      <c r="BO44" s="49"/>
      <c r="BP44" s="177"/>
      <c r="BQ44" s="177"/>
      <c r="BR44" s="177"/>
      <c r="BS44" s="177"/>
      <c r="BT44" s="177"/>
      <c r="BU44" s="177"/>
      <c r="BV44" s="177"/>
      <c r="BW44" s="177"/>
      <c r="BX44" s="177"/>
      <c r="BY44" s="177"/>
      <c r="BZ44" s="177"/>
      <c r="CA44" s="177"/>
      <c r="CB44" s="177"/>
      <c r="CC44" s="177"/>
      <c r="CD44" s="177"/>
      <c r="CE44" s="178"/>
      <c r="CF44" s="178"/>
      <c r="CG44" s="178"/>
      <c r="CH44" s="178"/>
      <c r="CI44" s="178"/>
      <c r="CJ44" s="178"/>
    </row>
    <row r="45" spans="1:88" ht="69.75" customHeight="1" x14ac:dyDescent="0.25">
      <c r="A45" s="176"/>
      <c r="B45" s="63"/>
      <c r="C45" s="72"/>
      <c r="D45" s="73"/>
      <c r="E45" s="79"/>
      <c r="F45" s="49"/>
      <c r="G45" s="49"/>
      <c r="H45" s="64"/>
      <c r="I45" s="79"/>
      <c r="J45" s="49"/>
      <c r="K45" s="64"/>
      <c r="L45" s="63"/>
      <c r="M45" s="63"/>
      <c r="N45" s="63"/>
      <c r="O45" s="63"/>
      <c r="P45" s="63"/>
      <c r="Q45" s="63"/>
      <c r="R45" s="63"/>
      <c r="S45" s="63"/>
      <c r="T45" s="63"/>
      <c r="U45" s="63"/>
      <c r="V45" s="63"/>
      <c r="W45" s="63"/>
      <c r="X45" s="63"/>
      <c r="Y45" s="63"/>
      <c r="Z45" s="63"/>
      <c r="AA45" s="63"/>
      <c r="AB45" s="63"/>
      <c r="AC45" s="63"/>
      <c r="AD45" s="63"/>
      <c r="AE45" s="49"/>
      <c r="AF45" s="63"/>
      <c r="AG45" s="49"/>
      <c r="AH45" s="49" t="str">
        <f>+IF(OR(AF45=1,AF45&lt;=5),"Moderado",IF(OR(AF45=6,AF45&lt;=11),"Mayor","Catastrófico"))</f>
        <v>Moderado</v>
      </c>
      <c r="AI45" s="92"/>
      <c r="AJ45" s="49"/>
      <c r="AK45" s="64"/>
      <c r="AL45" s="64"/>
      <c r="AM45" s="79"/>
      <c r="AN45" s="79"/>
      <c r="AO45" s="29"/>
      <c r="AP45" s="79"/>
      <c r="AQ45" s="29"/>
      <c r="AR45" s="79"/>
      <c r="AS45" s="29"/>
      <c r="AT45" s="79"/>
      <c r="AU45" s="29"/>
      <c r="AV45" s="79"/>
      <c r="AW45" s="29"/>
      <c r="AX45" s="79"/>
      <c r="AY45" s="29"/>
      <c r="AZ45" s="79"/>
      <c r="BA45" s="29"/>
      <c r="BB45" s="94"/>
      <c r="BC45" s="94"/>
      <c r="BD45" s="79"/>
      <c r="BE45" s="94"/>
      <c r="BF45" s="94"/>
      <c r="BG45" s="94"/>
      <c r="BH45" s="49"/>
      <c r="BI45" s="47"/>
      <c r="BJ45" s="48"/>
      <c r="BK45" s="48"/>
      <c r="BL45" s="47"/>
      <c r="BM45" s="47"/>
      <c r="BN45" s="49"/>
      <c r="BO45" s="49"/>
      <c r="BP45" s="177"/>
      <c r="BQ45" s="177"/>
      <c r="BR45" s="177"/>
      <c r="BS45" s="177"/>
      <c r="BT45" s="177"/>
      <c r="BU45" s="177"/>
      <c r="BV45" s="177"/>
      <c r="BW45" s="177"/>
      <c r="BX45" s="177"/>
      <c r="BY45" s="177"/>
      <c r="BZ45" s="177"/>
      <c r="CA45" s="177"/>
      <c r="CB45" s="177"/>
      <c r="CC45" s="177"/>
      <c r="CD45" s="177"/>
      <c r="CE45" s="178"/>
      <c r="CF45" s="178"/>
      <c r="CG45" s="178"/>
      <c r="CH45" s="178"/>
      <c r="CI45" s="178"/>
      <c r="CJ45" s="178"/>
    </row>
    <row r="46" spans="1:88" ht="12" customHeight="1" x14ac:dyDescent="0.25">
      <c r="A46" s="176"/>
      <c r="B46" s="63"/>
      <c r="C46" s="72"/>
      <c r="D46" s="73"/>
      <c r="E46" s="79"/>
      <c r="F46" s="49"/>
      <c r="G46" s="49"/>
      <c r="H46" s="64"/>
      <c r="I46" s="79"/>
      <c r="J46" s="49"/>
      <c r="K46" s="64"/>
      <c r="L46" s="63"/>
      <c r="M46" s="63"/>
      <c r="N46" s="63"/>
      <c r="O46" s="63"/>
      <c r="P46" s="63"/>
      <c r="Q46" s="63"/>
      <c r="R46" s="63"/>
      <c r="S46" s="63"/>
      <c r="T46" s="63"/>
      <c r="U46" s="63"/>
      <c r="V46" s="63"/>
      <c r="W46" s="63"/>
      <c r="X46" s="63"/>
      <c r="Y46" s="63"/>
      <c r="Z46" s="63"/>
      <c r="AA46" s="63"/>
      <c r="AB46" s="63"/>
      <c r="AC46" s="63"/>
      <c r="AD46" s="63"/>
      <c r="AE46" s="49"/>
      <c r="AF46" s="63"/>
      <c r="AG46" s="49"/>
      <c r="AH46" s="49" t="str">
        <f>+IF(OR(AF46=1,AF46&lt;=5),"Moderado",IF(OR(AF46=6,AF46&lt;=11),"Mayor","Catastrófico"))</f>
        <v>Moderado</v>
      </c>
      <c r="AI46" s="92"/>
      <c r="AJ46" s="49"/>
      <c r="AK46" s="64"/>
      <c r="AL46" s="64"/>
      <c r="AM46" s="79"/>
      <c r="AN46" s="79"/>
      <c r="AO46" s="29"/>
      <c r="AP46" s="79"/>
      <c r="AQ46" s="29"/>
      <c r="AR46" s="79"/>
      <c r="AS46" s="29"/>
      <c r="AT46" s="79"/>
      <c r="AU46" s="29"/>
      <c r="AV46" s="79"/>
      <c r="AW46" s="29"/>
      <c r="AX46" s="79"/>
      <c r="AY46" s="29"/>
      <c r="AZ46" s="79"/>
      <c r="BA46" s="29"/>
      <c r="BB46" s="94"/>
      <c r="BC46" s="94"/>
      <c r="BD46" s="79"/>
      <c r="BE46" s="94"/>
      <c r="BF46" s="94"/>
      <c r="BG46" s="94"/>
      <c r="BH46" s="49"/>
      <c r="BI46" s="47"/>
      <c r="BJ46" s="48"/>
      <c r="BK46" s="48"/>
      <c r="BL46" s="47"/>
      <c r="BM46" s="47"/>
      <c r="BN46" s="49"/>
      <c r="BO46" s="49"/>
      <c r="BP46" s="177"/>
      <c r="BQ46" s="177"/>
      <c r="BR46" s="177"/>
      <c r="BS46" s="177"/>
      <c r="BT46" s="177"/>
      <c r="BU46" s="177"/>
      <c r="BV46" s="177"/>
      <c r="BW46" s="177"/>
      <c r="BX46" s="177"/>
      <c r="BY46" s="177"/>
      <c r="BZ46" s="177"/>
      <c r="CA46" s="177"/>
      <c r="CB46" s="177"/>
      <c r="CC46" s="177"/>
      <c r="CD46" s="177"/>
      <c r="CE46" s="178"/>
      <c r="CF46" s="178"/>
      <c r="CG46" s="178"/>
      <c r="CH46" s="178"/>
      <c r="CI46" s="178"/>
      <c r="CJ46" s="178"/>
    </row>
    <row r="47" spans="1:88" ht="35.25" customHeight="1" x14ac:dyDescent="0.25">
      <c r="A47" s="176"/>
      <c r="B47" s="63"/>
      <c r="C47" s="72"/>
      <c r="D47" s="73"/>
      <c r="E47" s="79"/>
      <c r="F47" s="49"/>
      <c r="G47" s="49"/>
      <c r="H47" s="64"/>
      <c r="I47" s="79"/>
      <c r="J47" s="49"/>
      <c r="K47" s="64"/>
      <c r="L47" s="63"/>
      <c r="M47" s="63"/>
      <c r="N47" s="63"/>
      <c r="O47" s="63"/>
      <c r="P47" s="63"/>
      <c r="Q47" s="63"/>
      <c r="R47" s="63"/>
      <c r="S47" s="63"/>
      <c r="T47" s="63"/>
      <c r="U47" s="63"/>
      <c r="V47" s="63"/>
      <c r="W47" s="63"/>
      <c r="X47" s="63"/>
      <c r="Y47" s="63"/>
      <c r="Z47" s="63"/>
      <c r="AA47" s="63"/>
      <c r="AB47" s="63"/>
      <c r="AC47" s="63"/>
      <c r="AD47" s="63"/>
      <c r="AE47" s="49"/>
      <c r="AF47" s="63"/>
      <c r="AG47" s="49"/>
      <c r="AH47" s="49" t="str">
        <f>+IF(OR(AF47=1,AF47&lt;=5),"Moderado",IF(OR(AF47=6,AF47&lt;=11),"Mayor","Catastrófico"))</f>
        <v>Moderado</v>
      </c>
      <c r="AI47" s="92"/>
      <c r="AJ47" s="49"/>
      <c r="AK47" s="64"/>
      <c r="AL47" s="64"/>
      <c r="AM47" s="79"/>
      <c r="AN47" s="79"/>
      <c r="AO47" s="29"/>
      <c r="AP47" s="79"/>
      <c r="AQ47" s="29"/>
      <c r="AR47" s="79"/>
      <c r="AS47" s="29"/>
      <c r="AT47" s="79"/>
      <c r="AU47" s="29"/>
      <c r="AV47" s="79"/>
      <c r="AW47" s="29"/>
      <c r="AX47" s="79"/>
      <c r="AY47" s="29"/>
      <c r="AZ47" s="79"/>
      <c r="BA47" s="29"/>
      <c r="BB47" s="94"/>
      <c r="BC47" s="94"/>
      <c r="BD47" s="79"/>
      <c r="BE47" s="94"/>
      <c r="BF47" s="94"/>
      <c r="BG47" s="94"/>
      <c r="BH47" s="49"/>
      <c r="BI47" s="47"/>
      <c r="BJ47" s="48"/>
      <c r="BK47" s="48"/>
      <c r="BL47" s="47"/>
      <c r="BM47" s="47"/>
      <c r="BN47" s="49"/>
      <c r="BO47" s="49"/>
      <c r="BP47" s="177"/>
      <c r="BQ47" s="177"/>
      <c r="BR47" s="177"/>
      <c r="BS47" s="177"/>
      <c r="BT47" s="177"/>
      <c r="BU47" s="177"/>
      <c r="BV47" s="177"/>
      <c r="BW47" s="177"/>
      <c r="BX47" s="177"/>
      <c r="BY47" s="177"/>
      <c r="BZ47" s="177"/>
      <c r="CA47" s="177"/>
      <c r="CB47" s="177"/>
      <c r="CC47" s="177"/>
      <c r="CD47" s="177"/>
      <c r="CE47" s="178"/>
      <c r="CF47" s="178"/>
      <c r="CG47" s="178"/>
      <c r="CH47" s="178"/>
      <c r="CI47" s="178"/>
      <c r="CJ47" s="178"/>
    </row>
    <row r="48" spans="1:88" ht="15" customHeight="1" x14ac:dyDescent="0.25">
      <c r="A48" s="176"/>
      <c r="B48" s="63"/>
      <c r="C48" s="72"/>
      <c r="D48" s="73"/>
      <c r="E48" s="74"/>
      <c r="F48" s="49"/>
      <c r="G48" s="49"/>
      <c r="H48" s="59"/>
      <c r="I48" s="74"/>
      <c r="J48" s="49"/>
      <c r="K48" s="59"/>
      <c r="L48" s="63"/>
      <c r="M48" s="63"/>
      <c r="N48" s="63"/>
      <c r="O48" s="63"/>
      <c r="P48" s="63"/>
      <c r="Q48" s="63"/>
      <c r="R48" s="63"/>
      <c r="S48" s="63"/>
      <c r="T48" s="63"/>
      <c r="U48" s="63"/>
      <c r="V48" s="63"/>
      <c r="W48" s="63"/>
      <c r="X48" s="63"/>
      <c r="Y48" s="63"/>
      <c r="Z48" s="63"/>
      <c r="AA48" s="63"/>
      <c r="AB48" s="63"/>
      <c r="AC48" s="63"/>
      <c r="AD48" s="63"/>
      <c r="AE48" s="49"/>
      <c r="AF48" s="63"/>
      <c r="AG48" s="49"/>
      <c r="AH48" s="49" t="str">
        <f>+IF(OR(AF48=1,AF48&lt;=5),"Moderado",IF(OR(AF48=6,AF48&lt;=11),"Mayor","Catastrófico"))</f>
        <v>Moderado</v>
      </c>
      <c r="AI48" s="92"/>
      <c r="AJ48" s="49"/>
      <c r="AK48" s="59"/>
      <c r="AL48" s="59"/>
      <c r="AM48" s="74"/>
      <c r="AN48" s="74"/>
      <c r="AO48" s="29"/>
      <c r="AP48" s="74"/>
      <c r="AQ48" s="29"/>
      <c r="AR48" s="74"/>
      <c r="AS48" s="29"/>
      <c r="AT48" s="74"/>
      <c r="AU48" s="29"/>
      <c r="AV48" s="74"/>
      <c r="AW48" s="29"/>
      <c r="AX48" s="74"/>
      <c r="AY48" s="29"/>
      <c r="AZ48" s="74"/>
      <c r="BA48" s="29"/>
      <c r="BB48" s="85"/>
      <c r="BC48" s="85"/>
      <c r="BD48" s="74"/>
      <c r="BE48" s="85"/>
      <c r="BF48" s="85"/>
      <c r="BG48" s="85"/>
      <c r="BH48" s="49"/>
      <c r="BI48" s="47"/>
      <c r="BJ48" s="48"/>
      <c r="BK48" s="48"/>
      <c r="BL48" s="47"/>
      <c r="BM48" s="47"/>
      <c r="BN48" s="49"/>
      <c r="BO48" s="49"/>
      <c r="BP48" s="177"/>
      <c r="BQ48" s="177"/>
      <c r="BR48" s="177"/>
      <c r="BS48" s="177"/>
      <c r="BT48" s="177"/>
      <c r="BU48" s="177"/>
      <c r="BV48" s="177"/>
      <c r="BW48" s="177"/>
      <c r="BX48" s="177"/>
      <c r="BY48" s="177"/>
      <c r="BZ48" s="177"/>
      <c r="CA48" s="177"/>
      <c r="CB48" s="177"/>
      <c r="CC48" s="177"/>
      <c r="CD48" s="177"/>
      <c r="CE48" s="178"/>
      <c r="CF48" s="178"/>
      <c r="CG48" s="178"/>
      <c r="CH48" s="178"/>
      <c r="CI48" s="178"/>
      <c r="CJ48" s="178"/>
    </row>
    <row r="49" spans="1:88" ht="132.75" customHeight="1" x14ac:dyDescent="0.25">
      <c r="A49" s="176" t="s">
        <v>151</v>
      </c>
      <c r="B49" s="63" t="s">
        <v>152</v>
      </c>
      <c r="C49" s="72" t="s">
        <v>153</v>
      </c>
      <c r="D49" s="73" t="str">
        <f>'Riesgo Corrupción'!C9</f>
        <v xml:space="preserve">Posibilidad de afectación reputacional por omisión o inoportuna divulgación/publicación de información sobre la gestión contractual en las plataformas de contratación pública, limitando el conocimiento a la ciudadanía por beneficiar a un particular.
</v>
      </c>
      <c r="E49" s="78" t="s">
        <v>8</v>
      </c>
      <c r="F49" s="49" t="s">
        <v>131</v>
      </c>
      <c r="G49" s="49" t="s">
        <v>132</v>
      </c>
      <c r="H49" s="23" t="s">
        <v>154</v>
      </c>
      <c r="I49" s="31" t="s">
        <v>133</v>
      </c>
      <c r="J49" s="49" t="s">
        <v>134</v>
      </c>
      <c r="K49" s="32" t="s">
        <v>155</v>
      </c>
      <c r="L49" s="63" t="s">
        <v>136</v>
      </c>
      <c r="M49" s="63" t="s">
        <v>135</v>
      </c>
      <c r="N49" s="63" t="s">
        <v>135</v>
      </c>
      <c r="O49" s="63" t="s">
        <v>135</v>
      </c>
      <c r="P49" s="63" t="s">
        <v>136</v>
      </c>
      <c r="Q49" s="63" t="s">
        <v>135</v>
      </c>
      <c r="R49" s="63" t="s">
        <v>135</v>
      </c>
      <c r="S49" s="63" t="s">
        <v>136</v>
      </c>
      <c r="T49" s="63" t="s">
        <v>135</v>
      </c>
      <c r="U49" s="63" t="s">
        <v>136</v>
      </c>
      <c r="V49" s="63" t="s">
        <v>136</v>
      </c>
      <c r="W49" s="63" t="s">
        <v>136</v>
      </c>
      <c r="X49" s="63" t="s">
        <v>135</v>
      </c>
      <c r="Y49" s="63" t="s">
        <v>135</v>
      </c>
      <c r="Z49" s="63" t="s">
        <v>136</v>
      </c>
      <c r="AA49" s="63" t="s">
        <v>135</v>
      </c>
      <c r="AB49" s="63" t="s">
        <v>136</v>
      </c>
      <c r="AC49" s="63" t="s">
        <v>136</v>
      </c>
      <c r="AD49" s="63" t="s">
        <v>135</v>
      </c>
      <c r="AE49" s="49">
        <f>COUNTIF(L49:AD54, "SI")</f>
        <v>9</v>
      </c>
      <c r="AF49" s="63" t="s">
        <v>156</v>
      </c>
      <c r="AG49" s="49">
        <f>+VLOOKUP(AF49,[6]Listados!$K$8:$L$12,2,0)</f>
        <v>3</v>
      </c>
      <c r="AH49" s="49" t="str">
        <f>+IF(OR(AE49=1,AE49&lt;=5),"Moderado",IF(OR(AE49=6,AE49&lt;=11),"Mayor","Catastrófico"))</f>
        <v>Mayor</v>
      </c>
      <c r="AI49" s="92" t="e">
        <f>+VLOOKUP(AH49,[6]Listados!K25:L29,2,0)</f>
        <v>#N/A</v>
      </c>
      <c r="AJ49" s="49" t="str">
        <f>IF(AND(AF49&lt;&gt;"",AH49&lt;&gt;""),VLOOKUP(AF49&amp;AH49,Listados!$M$3:$N$27,2,FALSE),"")</f>
        <v>Extremo</v>
      </c>
      <c r="AK49" s="33" t="str">
        <f>+'Descripción del Control '!B$5</f>
        <v xml:space="preserve">Al inicio de cada vigencia el Jefe(a) de la Oficina Asesora de Comunicaciones envía el formato CES- F002 "Formato Planeador de necesidades de comunicación" para diligenciamiento de los directivos de las diferentes dependencias de la SDG, quienes deben remitirlo diligenciado con la programación de las comunicaciones para todo el año, como evidencia de la ejecución de este control quedará el formato CES -F002 y el correo electrónico o memorando enviado. 
Cada vez que se realice una solicitud a la Oficina Asesora de Comunicaciones el/la jefe (a) de la Oficina Asesora de Comunicaciones garantizará que solo se tramitarán los servicios de comunicaciones que lleguen debidamente diligenciados y  firmados por el directivo de la dependecia solicitante a través del formato CES-F001 "Formato de Solicitud de Servicios de Comunicaciones".  Como evidencia de ejecución del control queda el formato CES-F001. </v>
      </c>
      <c r="AL49" s="32" t="s">
        <v>154</v>
      </c>
      <c r="AM49" s="31" t="s">
        <v>138</v>
      </c>
      <c r="AN49" s="31" t="s">
        <v>136</v>
      </c>
      <c r="AO49" s="29">
        <f>+IF(AN49="si",15,"")</f>
        <v>15</v>
      </c>
      <c r="AP49" s="31" t="s">
        <v>136</v>
      </c>
      <c r="AQ49" s="29">
        <f>+IF(AP49="si",15,"")</f>
        <v>15</v>
      </c>
      <c r="AR49" s="31" t="s">
        <v>136</v>
      </c>
      <c r="AS49" s="29">
        <f t="shared" si="2"/>
        <v>15</v>
      </c>
      <c r="AT49" s="31" t="s">
        <v>139</v>
      </c>
      <c r="AU49" s="29">
        <f t="shared" si="3"/>
        <v>15</v>
      </c>
      <c r="AV49" s="31" t="s">
        <v>136</v>
      </c>
      <c r="AW49" s="29">
        <f>+IF(AV49="si",15,"")</f>
        <v>15</v>
      </c>
      <c r="AX49" s="31" t="s">
        <v>136</v>
      </c>
      <c r="AY49" s="29">
        <f t="shared" si="5"/>
        <v>15</v>
      </c>
      <c r="AZ49" s="31" t="s">
        <v>140</v>
      </c>
      <c r="BA49" s="29">
        <f t="shared" si="6"/>
        <v>10</v>
      </c>
      <c r="BB49" s="29">
        <f t="shared" si="7"/>
        <v>100</v>
      </c>
      <c r="BC49" s="29" t="str">
        <f t="shared" si="8"/>
        <v>Fuerte</v>
      </c>
      <c r="BD49" s="31" t="s">
        <v>141</v>
      </c>
      <c r="BE49" s="29" t="str">
        <f t="shared" si="9"/>
        <v>Fuerte</v>
      </c>
      <c r="BF49" s="29" t="str">
        <f t="shared" si="10"/>
        <v>Fuerte</v>
      </c>
      <c r="BG49" s="29">
        <f t="shared" si="11"/>
        <v>100</v>
      </c>
      <c r="BH49" s="49">
        <f>AVERAGE(BG49:BG54)</f>
        <v>75</v>
      </c>
      <c r="BI49" s="47" t="str">
        <f>IF(BH49&lt;=50, "Débil", IF(BH49&lt;=99,"Moderado","Fuerte"))</f>
        <v>Moderado</v>
      </c>
      <c r="BJ49" s="48">
        <f>+IF(BI49="Fuerte",2,IF(BI49="Moderado",1,0))</f>
        <v>1</v>
      </c>
      <c r="BK49" s="48">
        <f>+AG49-BJ49</f>
        <v>2</v>
      </c>
      <c r="BL49" s="47" t="str">
        <f>+VLOOKUP(BK49,Listados!$J$18:$K$24,2,TRUE)</f>
        <v>Improbable</v>
      </c>
      <c r="BM49" s="47" t="str">
        <f>IF(ISBLANK(AH49),"",AH49)</f>
        <v>Mayor</v>
      </c>
      <c r="BN49" s="49" t="str">
        <f>IF(AND(BL49&lt;&gt;"",BM49&lt;&gt;""),VLOOKUP(BL49&amp;BM49,Listados!$M$3:$N$27,2,FALSE),"")</f>
        <v>Alto</v>
      </c>
      <c r="BO49" s="49" t="str">
        <f>+VLOOKUP(BN49,Listados!$P$3:$Q$6,2,FALSE)</f>
        <v>Reducir el riesgo</v>
      </c>
      <c r="BP49" s="177"/>
      <c r="BQ49" s="177"/>
      <c r="BR49" s="177"/>
      <c r="BS49" s="177"/>
      <c r="BT49" s="177"/>
      <c r="BU49" s="177"/>
      <c r="BV49" s="177"/>
      <c r="BW49" s="177"/>
      <c r="BX49" s="177"/>
      <c r="BY49" s="177"/>
      <c r="BZ49" s="177"/>
      <c r="CA49" s="177"/>
      <c r="CB49" s="177"/>
      <c r="CC49" s="177"/>
      <c r="CD49" s="177"/>
      <c r="CE49" s="178" t="s">
        <v>8</v>
      </c>
      <c r="CF49" s="178" t="s">
        <v>8</v>
      </c>
      <c r="CG49" s="178" t="s">
        <v>8</v>
      </c>
      <c r="CH49" s="178" t="s">
        <v>8</v>
      </c>
      <c r="CI49" s="178" t="s">
        <v>8</v>
      </c>
      <c r="CJ49" s="178" t="s">
        <v>8</v>
      </c>
    </row>
    <row r="50" spans="1:88" ht="66.75" customHeight="1" x14ac:dyDescent="0.25">
      <c r="A50" s="176"/>
      <c r="B50" s="63"/>
      <c r="C50" s="72"/>
      <c r="D50" s="73"/>
      <c r="E50" s="79"/>
      <c r="F50" s="49"/>
      <c r="G50" s="49"/>
      <c r="H50" s="58" t="s">
        <v>157</v>
      </c>
      <c r="I50" s="78" t="s">
        <v>133</v>
      </c>
      <c r="J50" s="49"/>
      <c r="K50" s="32" t="s">
        <v>158</v>
      </c>
      <c r="L50" s="63"/>
      <c r="M50" s="63"/>
      <c r="N50" s="63"/>
      <c r="O50" s="63"/>
      <c r="P50" s="63"/>
      <c r="Q50" s="63"/>
      <c r="R50" s="63"/>
      <c r="S50" s="63"/>
      <c r="T50" s="63"/>
      <c r="U50" s="63"/>
      <c r="V50" s="63"/>
      <c r="W50" s="63"/>
      <c r="X50" s="63"/>
      <c r="Y50" s="63"/>
      <c r="Z50" s="63"/>
      <c r="AA50" s="63"/>
      <c r="AB50" s="63"/>
      <c r="AC50" s="63"/>
      <c r="AD50" s="63"/>
      <c r="AE50" s="49"/>
      <c r="AF50" s="63"/>
      <c r="AG50" s="49"/>
      <c r="AH50" s="49" t="str">
        <f>+IF(OR(AF50=1,AF50&lt;=5),"Moderado",IF(OR(AF50=6,AF50&lt;=11),"Mayor","Catastrófico"))</f>
        <v>Moderado</v>
      </c>
      <c r="AI50" s="92"/>
      <c r="AJ50" s="49"/>
      <c r="AK50" s="58" t="str">
        <f>+'Descripción del Control '!C$5</f>
        <v xml:space="preserve">El profesional designado por el/la Jefe(a) de la Oficina Asesora de Comunicaciones realiza un informe trimestral consolidado correspondiente al seguimiento a la publicación de información de acuerdo con los lineamientos de la "Ley 1712 de 2014 de Transparencia y acceso a la información pública", con el fin de determinar la información no publicada tanto del nivel central como del nivel local. De encontrar faltantes de información se informa a la dependencia o alcaldía local responsable a través de los medios institucionales establecidos (memorando o correo institucional). La evidencia de la ejecución del control corresponde al informe de seguimiento a la publicación de información en el sitio web y las comunicaciones remitidas a las dependencias o Alcaldías Locales.
</v>
      </c>
      <c r="AL50" s="58" t="s">
        <v>159</v>
      </c>
      <c r="AM50" s="78" t="s">
        <v>160</v>
      </c>
      <c r="AN50" s="78" t="s">
        <v>136</v>
      </c>
      <c r="AO50" s="29">
        <f>+IF(AN50="si",15,"")</f>
        <v>15</v>
      </c>
      <c r="AP50" s="78" t="s">
        <v>136</v>
      </c>
      <c r="AQ50" s="29">
        <f>+IF(AP50="si",15,"")</f>
        <v>15</v>
      </c>
      <c r="AR50" s="78" t="s">
        <v>136</v>
      </c>
      <c r="AS50" s="29">
        <f t="shared" si="2"/>
        <v>15</v>
      </c>
      <c r="AT50" s="78" t="s">
        <v>161</v>
      </c>
      <c r="AU50" s="29">
        <f t="shared" si="3"/>
        <v>10</v>
      </c>
      <c r="AV50" s="78" t="s">
        <v>136</v>
      </c>
      <c r="AW50" s="29">
        <f>+IF(AV50="si",15,"")</f>
        <v>15</v>
      </c>
      <c r="AX50" s="78" t="s">
        <v>136</v>
      </c>
      <c r="AY50" s="29">
        <f t="shared" si="5"/>
        <v>15</v>
      </c>
      <c r="AZ50" s="78" t="s">
        <v>140</v>
      </c>
      <c r="BA50" s="29">
        <f t="shared" si="6"/>
        <v>10</v>
      </c>
      <c r="BB50" s="93">
        <f t="shared" si="7"/>
        <v>95</v>
      </c>
      <c r="BC50" s="93" t="str">
        <f t="shared" si="8"/>
        <v>Moderado</v>
      </c>
      <c r="BD50" s="78" t="s">
        <v>141</v>
      </c>
      <c r="BE50" s="93" t="str">
        <f t="shared" si="9"/>
        <v>Fuerte</v>
      </c>
      <c r="BF50" s="93" t="str">
        <f t="shared" si="10"/>
        <v>Moderado</v>
      </c>
      <c r="BG50" s="93">
        <f t="shared" si="11"/>
        <v>50</v>
      </c>
      <c r="BH50" s="49"/>
      <c r="BI50" s="47"/>
      <c r="BJ50" s="48"/>
      <c r="BK50" s="48"/>
      <c r="BL50" s="47"/>
      <c r="BM50" s="47"/>
      <c r="BN50" s="49"/>
      <c r="BO50" s="49"/>
      <c r="BP50" s="177"/>
      <c r="BQ50" s="177"/>
      <c r="BR50" s="177"/>
      <c r="BS50" s="177"/>
      <c r="BT50" s="177"/>
      <c r="BU50" s="177"/>
      <c r="BV50" s="177"/>
      <c r="BW50" s="177"/>
      <c r="BX50" s="177"/>
      <c r="BY50" s="177"/>
      <c r="BZ50" s="177"/>
      <c r="CA50" s="177"/>
      <c r="CB50" s="177"/>
      <c r="CC50" s="177"/>
      <c r="CD50" s="177"/>
      <c r="CE50" s="178"/>
      <c r="CF50" s="178"/>
      <c r="CG50" s="178"/>
      <c r="CH50" s="178"/>
      <c r="CI50" s="178"/>
      <c r="CJ50" s="178"/>
    </row>
    <row r="51" spans="1:88" ht="74.25" customHeight="1" x14ac:dyDescent="0.25">
      <c r="A51" s="176"/>
      <c r="B51" s="63"/>
      <c r="C51" s="72"/>
      <c r="D51" s="73"/>
      <c r="E51" s="79"/>
      <c r="F51" s="49"/>
      <c r="G51" s="49"/>
      <c r="H51" s="64"/>
      <c r="I51" s="79"/>
      <c r="J51" s="49"/>
      <c r="K51" s="32" t="s">
        <v>162</v>
      </c>
      <c r="L51" s="63"/>
      <c r="M51" s="63"/>
      <c r="N51" s="63"/>
      <c r="O51" s="63"/>
      <c r="P51" s="63"/>
      <c r="Q51" s="63"/>
      <c r="R51" s="63"/>
      <c r="S51" s="63"/>
      <c r="T51" s="63"/>
      <c r="U51" s="63"/>
      <c r="V51" s="63"/>
      <c r="W51" s="63"/>
      <c r="X51" s="63"/>
      <c r="Y51" s="63"/>
      <c r="Z51" s="63"/>
      <c r="AA51" s="63"/>
      <c r="AB51" s="63"/>
      <c r="AC51" s="63"/>
      <c r="AD51" s="63"/>
      <c r="AE51" s="49"/>
      <c r="AF51" s="63"/>
      <c r="AG51" s="49"/>
      <c r="AH51" s="49" t="str">
        <f>+IF(OR(AF51=1,AF51&lt;=5),"Moderado",IF(OR(AF51=6,AF51&lt;=11),"Mayor","Catastrófico"))</f>
        <v>Moderado</v>
      </c>
      <c r="AI51" s="92"/>
      <c r="AJ51" s="49"/>
      <c r="AK51" s="64"/>
      <c r="AL51" s="64"/>
      <c r="AM51" s="79"/>
      <c r="AN51" s="79"/>
      <c r="AO51" s="29" t="str">
        <f t="shared" si="0"/>
        <v/>
      </c>
      <c r="AP51" s="79"/>
      <c r="AQ51" s="29" t="str">
        <f t="shared" si="1"/>
        <v/>
      </c>
      <c r="AR51" s="79"/>
      <c r="AS51" s="29" t="str">
        <f t="shared" si="2"/>
        <v/>
      </c>
      <c r="AT51" s="79"/>
      <c r="AU51" s="29" t="str">
        <f t="shared" si="3"/>
        <v/>
      </c>
      <c r="AV51" s="79"/>
      <c r="AW51" s="29" t="str">
        <f t="shared" si="4"/>
        <v/>
      </c>
      <c r="AX51" s="79"/>
      <c r="AY51" s="29" t="str">
        <f t="shared" si="5"/>
        <v/>
      </c>
      <c r="AZ51" s="79"/>
      <c r="BA51" s="29" t="str">
        <f t="shared" si="6"/>
        <v/>
      </c>
      <c r="BB51" s="94"/>
      <c r="BC51" s="94"/>
      <c r="BD51" s="79"/>
      <c r="BE51" s="94"/>
      <c r="BF51" s="94"/>
      <c r="BG51" s="94"/>
      <c r="BH51" s="49"/>
      <c r="BI51" s="47"/>
      <c r="BJ51" s="48"/>
      <c r="BK51" s="48"/>
      <c r="BL51" s="47"/>
      <c r="BM51" s="47"/>
      <c r="BN51" s="49"/>
      <c r="BO51" s="49"/>
      <c r="BP51" s="177"/>
      <c r="BQ51" s="177"/>
      <c r="BR51" s="177"/>
      <c r="BS51" s="177"/>
      <c r="BT51" s="177"/>
      <c r="BU51" s="177"/>
      <c r="BV51" s="177"/>
      <c r="BW51" s="177"/>
      <c r="BX51" s="177"/>
      <c r="BY51" s="177"/>
      <c r="BZ51" s="177"/>
      <c r="CA51" s="177"/>
      <c r="CB51" s="177"/>
      <c r="CC51" s="177"/>
      <c r="CD51" s="177"/>
      <c r="CE51" s="178"/>
      <c r="CF51" s="178"/>
      <c r="CG51" s="178"/>
      <c r="CH51" s="178"/>
      <c r="CI51" s="178"/>
      <c r="CJ51" s="178"/>
    </row>
    <row r="52" spans="1:88" ht="78.75" customHeight="1" x14ac:dyDescent="0.25">
      <c r="A52" s="176"/>
      <c r="B52" s="63"/>
      <c r="C52" s="72"/>
      <c r="D52" s="73"/>
      <c r="E52" s="79"/>
      <c r="F52" s="49"/>
      <c r="G52" s="49"/>
      <c r="H52" s="71" t="s">
        <v>159</v>
      </c>
      <c r="I52" s="78" t="s">
        <v>133</v>
      </c>
      <c r="J52" s="49"/>
      <c r="K52" s="58" t="s">
        <v>163</v>
      </c>
      <c r="L52" s="63"/>
      <c r="M52" s="63"/>
      <c r="N52" s="63"/>
      <c r="O52" s="63"/>
      <c r="P52" s="63"/>
      <c r="Q52" s="63"/>
      <c r="R52" s="63"/>
      <c r="S52" s="63"/>
      <c r="T52" s="63"/>
      <c r="U52" s="63"/>
      <c r="V52" s="63"/>
      <c r="W52" s="63"/>
      <c r="X52" s="63"/>
      <c r="Y52" s="63"/>
      <c r="Z52" s="63"/>
      <c r="AA52" s="63"/>
      <c r="AB52" s="63"/>
      <c r="AC52" s="63"/>
      <c r="AD52" s="63"/>
      <c r="AE52" s="49"/>
      <c r="AF52" s="63"/>
      <c r="AG52" s="49"/>
      <c r="AH52" s="49" t="str">
        <f>+IF(OR(AF52=1,AF52&lt;=5),"Moderado",IF(OR(AF52=6,AF52&lt;=11),"Mayor","Catastrófico"))</f>
        <v>Moderado</v>
      </c>
      <c r="AI52" s="92"/>
      <c r="AJ52" s="49"/>
      <c r="AK52" s="64"/>
      <c r="AL52" s="64"/>
      <c r="AM52" s="79"/>
      <c r="AN52" s="79"/>
      <c r="AO52" s="29" t="str">
        <f t="shared" si="0"/>
        <v/>
      </c>
      <c r="AP52" s="79"/>
      <c r="AQ52" s="29" t="str">
        <f t="shared" si="1"/>
        <v/>
      </c>
      <c r="AR52" s="79"/>
      <c r="AS52" s="29" t="str">
        <f t="shared" si="2"/>
        <v/>
      </c>
      <c r="AT52" s="79"/>
      <c r="AU52" s="29" t="str">
        <f t="shared" si="3"/>
        <v/>
      </c>
      <c r="AV52" s="79"/>
      <c r="AW52" s="29" t="str">
        <f t="shared" si="4"/>
        <v/>
      </c>
      <c r="AX52" s="79"/>
      <c r="AY52" s="29" t="str">
        <f t="shared" si="5"/>
        <v/>
      </c>
      <c r="AZ52" s="79"/>
      <c r="BA52" s="29" t="str">
        <f t="shared" si="6"/>
        <v/>
      </c>
      <c r="BB52" s="94"/>
      <c r="BC52" s="94"/>
      <c r="BD52" s="79"/>
      <c r="BE52" s="94"/>
      <c r="BF52" s="94"/>
      <c r="BG52" s="94"/>
      <c r="BH52" s="49"/>
      <c r="BI52" s="47"/>
      <c r="BJ52" s="48"/>
      <c r="BK52" s="48"/>
      <c r="BL52" s="47"/>
      <c r="BM52" s="47"/>
      <c r="BN52" s="49"/>
      <c r="BO52" s="49"/>
      <c r="BP52" s="177"/>
      <c r="BQ52" s="177"/>
      <c r="BR52" s="177"/>
      <c r="BS52" s="177"/>
      <c r="BT52" s="177"/>
      <c r="BU52" s="177"/>
      <c r="BV52" s="177"/>
      <c r="BW52" s="177"/>
      <c r="BX52" s="177"/>
      <c r="BY52" s="177"/>
      <c r="BZ52" s="177"/>
      <c r="CA52" s="177"/>
      <c r="CB52" s="177"/>
      <c r="CC52" s="177"/>
      <c r="CD52" s="177"/>
      <c r="CE52" s="178"/>
      <c r="CF52" s="178"/>
      <c r="CG52" s="178"/>
      <c r="CH52" s="178"/>
      <c r="CI52" s="178"/>
      <c r="CJ52" s="178"/>
    </row>
    <row r="53" spans="1:88" ht="15" customHeight="1" x14ac:dyDescent="0.25">
      <c r="A53" s="176"/>
      <c r="B53" s="63"/>
      <c r="C53" s="72"/>
      <c r="D53" s="73"/>
      <c r="E53" s="79"/>
      <c r="F53" s="49"/>
      <c r="G53" s="49"/>
      <c r="H53" s="71"/>
      <c r="I53" s="79"/>
      <c r="J53" s="49"/>
      <c r="K53" s="64"/>
      <c r="L53" s="63"/>
      <c r="M53" s="63"/>
      <c r="N53" s="63"/>
      <c r="O53" s="63"/>
      <c r="P53" s="63"/>
      <c r="Q53" s="63"/>
      <c r="R53" s="63"/>
      <c r="S53" s="63"/>
      <c r="T53" s="63"/>
      <c r="U53" s="63"/>
      <c r="V53" s="63"/>
      <c r="W53" s="63"/>
      <c r="X53" s="63"/>
      <c r="Y53" s="63"/>
      <c r="Z53" s="63"/>
      <c r="AA53" s="63"/>
      <c r="AB53" s="63"/>
      <c r="AC53" s="63"/>
      <c r="AD53" s="63"/>
      <c r="AE53" s="49"/>
      <c r="AF53" s="63"/>
      <c r="AG53" s="49"/>
      <c r="AH53" s="49" t="str">
        <f>+IF(OR(AF53=1,AF53&lt;=5),"Moderado",IF(OR(AF53=6,AF53&lt;=11),"Mayor","Catastrófico"))</f>
        <v>Moderado</v>
      </c>
      <c r="AI53" s="92"/>
      <c r="AJ53" s="49"/>
      <c r="AK53" s="64"/>
      <c r="AL53" s="64"/>
      <c r="AM53" s="79"/>
      <c r="AN53" s="79"/>
      <c r="AO53" s="29" t="str">
        <f t="shared" si="0"/>
        <v/>
      </c>
      <c r="AP53" s="79"/>
      <c r="AQ53" s="29" t="str">
        <f t="shared" si="1"/>
        <v/>
      </c>
      <c r="AR53" s="79"/>
      <c r="AS53" s="29" t="str">
        <f t="shared" si="2"/>
        <v/>
      </c>
      <c r="AT53" s="79"/>
      <c r="AU53" s="29" t="str">
        <f t="shared" si="3"/>
        <v/>
      </c>
      <c r="AV53" s="79"/>
      <c r="AW53" s="29" t="str">
        <f t="shared" si="4"/>
        <v/>
      </c>
      <c r="AX53" s="79"/>
      <c r="AY53" s="29" t="str">
        <f t="shared" si="5"/>
        <v/>
      </c>
      <c r="AZ53" s="79"/>
      <c r="BA53" s="29" t="str">
        <f t="shared" si="6"/>
        <v/>
      </c>
      <c r="BB53" s="94"/>
      <c r="BC53" s="94"/>
      <c r="BD53" s="79"/>
      <c r="BE53" s="94"/>
      <c r="BF53" s="94"/>
      <c r="BG53" s="94"/>
      <c r="BH53" s="49"/>
      <c r="BI53" s="47"/>
      <c r="BJ53" s="48"/>
      <c r="BK53" s="48"/>
      <c r="BL53" s="47"/>
      <c r="BM53" s="47"/>
      <c r="BN53" s="49"/>
      <c r="BO53" s="49"/>
      <c r="BP53" s="177"/>
      <c r="BQ53" s="177"/>
      <c r="BR53" s="177"/>
      <c r="BS53" s="177"/>
      <c r="BT53" s="177"/>
      <c r="BU53" s="177"/>
      <c r="BV53" s="177"/>
      <c r="BW53" s="177"/>
      <c r="BX53" s="177"/>
      <c r="BY53" s="177"/>
      <c r="BZ53" s="177"/>
      <c r="CA53" s="177"/>
      <c r="CB53" s="177"/>
      <c r="CC53" s="177"/>
      <c r="CD53" s="177"/>
      <c r="CE53" s="178"/>
      <c r="CF53" s="178"/>
      <c r="CG53" s="178"/>
      <c r="CH53" s="178"/>
      <c r="CI53" s="178"/>
      <c r="CJ53" s="178"/>
    </row>
    <row r="54" spans="1:88" x14ac:dyDescent="0.25">
      <c r="A54" s="176"/>
      <c r="B54" s="63"/>
      <c r="C54" s="72"/>
      <c r="D54" s="73"/>
      <c r="E54" s="74"/>
      <c r="F54" s="49"/>
      <c r="G54" s="49"/>
      <c r="H54" s="71"/>
      <c r="I54" s="74"/>
      <c r="J54" s="49"/>
      <c r="K54" s="59"/>
      <c r="L54" s="63"/>
      <c r="M54" s="63"/>
      <c r="N54" s="63"/>
      <c r="O54" s="63"/>
      <c r="P54" s="63"/>
      <c r="Q54" s="63"/>
      <c r="R54" s="63"/>
      <c r="S54" s="63"/>
      <c r="T54" s="63"/>
      <c r="U54" s="63"/>
      <c r="V54" s="63"/>
      <c r="W54" s="63"/>
      <c r="X54" s="63"/>
      <c r="Y54" s="63"/>
      <c r="Z54" s="63"/>
      <c r="AA54" s="63"/>
      <c r="AB54" s="63"/>
      <c r="AC54" s="63"/>
      <c r="AD54" s="63"/>
      <c r="AE54" s="49"/>
      <c r="AF54" s="63"/>
      <c r="AG54" s="49"/>
      <c r="AH54" s="49" t="str">
        <f>+IF(OR(AF54=1,AF54&lt;=5),"Moderado",IF(OR(AF54=6,AF54&lt;=11),"Mayor","Catastrófico"))</f>
        <v>Moderado</v>
      </c>
      <c r="AI54" s="92"/>
      <c r="AJ54" s="49"/>
      <c r="AK54" s="59"/>
      <c r="AL54" s="59"/>
      <c r="AM54" s="74"/>
      <c r="AN54" s="74"/>
      <c r="AO54" s="29" t="str">
        <f t="shared" si="0"/>
        <v/>
      </c>
      <c r="AP54" s="74"/>
      <c r="AQ54" s="29" t="str">
        <f t="shared" si="1"/>
        <v/>
      </c>
      <c r="AR54" s="74"/>
      <c r="AS54" s="29" t="str">
        <f t="shared" si="2"/>
        <v/>
      </c>
      <c r="AT54" s="74"/>
      <c r="AU54" s="29" t="str">
        <f t="shared" si="3"/>
        <v/>
      </c>
      <c r="AV54" s="74"/>
      <c r="AW54" s="29" t="str">
        <f t="shared" si="4"/>
        <v/>
      </c>
      <c r="AX54" s="74"/>
      <c r="AY54" s="29" t="str">
        <f t="shared" si="5"/>
        <v/>
      </c>
      <c r="AZ54" s="74"/>
      <c r="BA54" s="29" t="str">
        <f t="shared" si="6"/>
        <v/>
      </c>
      <c r="BB54" s="85"/>
      <c r="BC54" s="85"/>
      <c r="BD54" s="74"/>
      <c r="BE54" s="85"/>
      <c r="BF54" s="85"/>
      <c r="BG54" s="85"/>
      <c r="BH54" s="49"/>
      <c r="BI54" s="47"/>
      <c r="BJ54" s="48"/>
      <c r="BK54" s="48"/>
      <c r="BL54" s="47"/>
      <c r="BM54" s="47"/>
      <c r="BN54" s="49"/>
      <c r="BO54" s="49"/>
      <c r="BP54" s="177"/>
      <c r="BQ54" s="177"/>
      <c r="BR54" s="177"/>
      <c r="BS54" s="177"/>
      <c r="BT54" s="177"/>
      <c r="BU54" s="177"/>
      <c r="BV54" s="177"/>
      <c r="BW54" s="177"/>
      <c r="BX54" s="177"/>
      <c r="BY54" s="177"/>
      <c r="BZ54" s="177"/>
      <c r="CA54" s="177"/>
      <c r="CB54" s="177"/>
      <c r="CC54" s="177"/>
      <c r="CD54" s="177"/>
      <c r="CE54" s="178"/>
      <c r="CF54" s="178"/>
      <c r="CG54" s="178"/>
      <c r="CH54" s="178"/>
      <c r="CI54" s="178"/>
      <c r="CJ54" s="178"/>
    </row>
    <row r="55" spans="1:88" ht="94.5" customHeight="1" x14ac:dyDescent="0.25">
      <c r="A55" s="176" t="s">
        <v>164</v>
      </c>
      <c r="B55" s="63" t="s">
        <v>165</v>
      </c>
      <c r="C55" s="72" t="s">
        <v>166</v>
      </c>
      <c r="D55" s="73" t="str">
        <f>+'Riesgo Corrupción'!C10</f>
        <v>Posibilidad de afectación reputacional por la omisión en el cumplimiento de los lineamientos legales vigentes, para la elaboración y expedición de conceptos a las iniciativas normativas para beneficio de un particular.</v>
      </c>
      <c r="E55" s="78" t="s">
        <v>8</v>
      </c>
      <c r="F55" s="49" t="s">
        <v>167</v>
      </c>
      <c r="G55" s="49" t="s">
        <v>132</v>
      </c>
      <c r="H55" s="23" t="s">
        <v>168</v>
      </c>
      <c r="I55" s="31" t="s">
        <v>169</v>
      </c>
      <c r="J55" s="49" t="s">
        <v>134</v>
      </c>
      <c r="K55" s="58" t="s">
        <v>170</v>
      </c>
      <c r="L55" s="63" t="s">
        <v>135</v>
      </c>
      <c r="M55" s="63" t="s">
        <v>135</v>
      </c>
      <c r="N55" s="63" t="s">
        <v>136</v>
      </c>
      <c r="O55" s="63" t="s">
        <v>136</v>
      </c>
      <c r="P55" s="63" t="s">
        <v>136</v>
      </c>
      <c r="Q55" s="63" t="s">
        <v>135</v>
      </c>
      <c r="R55" s="63" t="s">
        <v>135</v>
      </c>
      <c r="S55" s="63" t="s">
        <v>135</v>
      </c>
      <c r="T55" s="63" t="s">
        <v>135</v>
      </c>
      <c r="U55" s="63" t="s">
        <v>136</v>
      </c>
      <c r="V55" s="63" t="s">
        <v>136</v>
      </c>
      <c r="W55" s="63" t="s">
        <v>136</v>
      </c>
      <c r="X55" s="63" t="s">
        <v>135</v>
      </c>
      <c r="Y55" s="63" t="s">
        <v>135</v>
      </c>
      <c r="Z55" s="63" t="s">
        <v>136</v>
      </c>
      <c r="AA55" s="63" t="s">
        <v>135</v>
      </c>
      <c r="AB55" s="63" t="s">
        <v>136</v>
      </c>
      <c r="AC55" s="63" t="s">
        <v>136</v>
      </c>
      <c r="AD55" s="63" t="s">
        <v>135</v>
      </c>
      <c r="AE55" s="49">
        <f>COUNTIF(L55:AD60, "SI")</f>
        <v>9</v>
      </c>
      <c r="AF55" s="63" t="s">
        <v>137</v>
      </c>
      <c r="AG55" s="49">
        <f>+VLOOKUP(AF55,[6]Listados!$K$8:$L$12,2,0)</f>
        <v>2</v>
      </c>
      <c r="AH55" s="49" t="str">
        <f>+IF(OR(AE55=1,AE55&lt;=5),"Moderado",IF(OR(AE55=6,AE55&lt;=11),"Mayor","Catastrófico"))</f>
        <v>Mayor</v>
      </c>
      <c r="AI55" s="92">
        <f>+VLOOKUP(AH55,[6]Listados!K31:L35,2,0)</f>
        <v>0</v>
      </c>
      <c r="AJ55" s="49" t="str">
        <f>IF(AND(AF55&lt;&gt;"",AH55&lt;&gt;""),VLOOKUP(AF55&amp;AH55,Listados!$M$3:$N$27,2,FALSE),"")</f>
        <v>Alto</v>
      </c>
      <c r="AK55" s="58" t="str">
        <f>+'Descripción del Control '!B$6</f>
        <v>Los profesionales de Asuntos Normativos designados por el Director (a) de Relaciones Políticas, cada vez que realicen el análisis de los conceptos emitidos por los sectores de la administración a las iniciativas normativas, identifican  incumplimiento de lo establecido en el Decreto 438 del 2019 deberán devolver el concepto al sector correspondiente manifestando el tipo de incumplimiento y solicitando la revisión y posible ajuste del concepto emitido. 
Como evidencia de la ejecución del control quedan los correos electrónicos enviados a los enlaces de cada uno de los sectores.</v>
      </c>
      <c r="AL55" s="58" t="s">
        <v>171</v>
      </c>
      <c r="AM55" s="78" t="s">
        <v>138</v>
      </c>
      <c r="AN55" s="78" t="s">
        <v>136</v>
      </c>
      <c r="AO55" s="29">
        <f>+IF(AN55="si",15,"")</f>
        <v>15</v>
      </c>
      <c r="AP55" s="78" t="s">
        <v>136</v>
      </c>
      <c r="AQ55" s="29">
        <f>+IF(AP55="si",15,"")</f>
        <v>15</v>
      </c>
      <c r="AR55" s="78" t="s">
        <v>136</v>
      </c>
      <c r="AS55" s="29">
        <f t="shared" si="2"/>
        <v>15</v>
      </c>
      <c r="AT55" s="78" t="s">
        <v>139</v>
      </c>
      <c r="AU55" s="29">
        <f t="shared" si="3"/>
        <v>15</v>
      </c>
      <c r="AV55" s="78" t="s">
        <v>136</v>
      </c>
      <c r="AW55" s="29">
        <f>+IF(AV55="si",15,"")</f>
        <v>15</v>
      </c>
      <c r="AX55" s="78" t="s">
        <v>136</v>
      </c>
      <c r="AY55" s="29">
        <f t="shared" si="5"/>
        <v>15</v>
      </c>
      <c r="AZ55" s="78" t="s">
        <v>140</v>
      </c>
      <c r="BA55" s="29">
        <f t="shared" si="6"/>
        <v>10</v>
      </c>
      <c r="BB55" s="93">
        <f t="shared" si="7"/>
        <v>100</v>
      </c>
      <c r="BC55" s="93" t="str">
        <f t="shared" si="8"/>
        <v>Fuerte</v>
      </c>
      <c r="BD55" s="78" t="s">
        <v>141</v>
      </c>
      <c r="BE55" s="93" t="str">
        <f t="shared" si="9"/>
        <v>Fuerte</v>
      </c>
      <c r="BF55" s="93" t="str">
        <f t="shared" si="10"/>
        <v>Fuerte</v>
      </c>
      <c r="BG55" s="93">
        <f t="shared" si="11"/>
        <v>100</v>
      </c>
      <c r="BH55" s="49">
        <f>AVERAGE(BG55:BG60)</f>
        <v>100</v>
      </c>
      <c r="BI55" s="47" t="str">
        <f>IF(BH55&lt;=50, "Débil", IF(BH55&lt;=99,"Moderado","Fuerte"))</f>
        <v>Fuerte</v>
      </c>
      <c r="BJ55" s="48">
        <f>+IF(BI55="Fuerte",2,IF(BI55="Moderado",1,0))</f>
        <v>2</v>
      </c>
      <c r="BK55" s="48">
        <f>+AG55-BJ55</f>
        <v>0</v>
      </c>
      <c r="BL55" s="47" t="str">
        <f>+VLOOKUP(BK55,Listados!$J$18:$K$24,2,TRUE)</f>
        <v>Rara Vez</v>
      </c>
      <c r="BM55" s="47" t="str">
        <f>IF(ISBLANK(AH55),"",AH55)</f>
        <v>Mayor</v>
      </c>
      <c r="BN55" s="49" t="str">
        <f>IF(AND(BL55&lt;&gt;"",BM55&lt;&gt;""),VLOOKUP(BL55&amp;BM55,Listados!$M$3:$N$27,2,FALSE),"")</f>
        <v>Alto</v>
      </c>
      <c r="BO55" s="49" t="str">
        <f>+VLOOKUP(BN55,Listados!$P$3:$Q$6,2,FALSE)</f>
        <v>Reducir el riesgo</v>
      </c>
      <c r="BP55" s="177"/>
      <c r="BQ55" s="177"/>
      <c r="BR55" s="177"/>
      <c r="BS55" s="177"/>
      <c r="BT55" s="177"/>
      <c r="BU55" s="177"/>
      <c r="BV55" s="177"/>
      <c r="BW55" s="177"/>
      <c r="BX55" s="177"/>
      <c r="BY55" s="177"/>
      <c r="BZ55" s="177"/>
      <c r="CA55" s="177"/>
      <c r="CB55" s="177"/>
      <c r="CC55" s="177"/>
      <c r="CD55" s="177"/>
      <c r="CE55" s="178" t="s">
        <v>8</v>
      </c>
      <c r="CF55" s="178" t="s">
        <v>8</v>
      </c>
      <c r="CG55" s="178" t="s">
        <v>8</v>
      </c>
      <c r="CH55" s="178" t="s">
        <v>8</v>
      </c>
      <c r="CI55" s="178" t="s">
        <v>8</v>
      </c>
      <c r="CJ55" s="178" t="s">
        <v>8</v>
      </c>
    </row>
    <row r="56" spans="1:88" ht="33" customHeight="1" x14ac:dyDescent="0.25">
      <c r="A56" s="176"/>
      <c r="B56" s="63"/>
      <c r="C56" s="72"/>
      <c r="D56" s="73"/>
      <c r="E56" s="79"/>
      <c r="F56" s="49"/>
      <c r="G56" s="49"/>
      <c r="H56" s="58" t="s">
        <v>172</v>
      </c>
      <c r="I56" s="78" t="s">
        <v>169</v>
      </c>
      <c r="J56" s="49"/>
      <c r="K56" s="64"/>
      <c r="L56" s="63"/>
      <c r="M56" s="63"/>
      <c r="N56" s="63"/>
      <c r="O56" s="63"/>
      <c r="P56" s="63"/>
      <c r="Q56" s="63"/>
      <c r="R56" s="63"/>
      <c r="S56" s="63"/>
      <c r="T56" s="63"/>
      <c r="U56" s="63"/>
      <c r="V56" s="63"/>
      <c r="W56" s="63"/>
      <c r="X56" s="63"/>
      <c r="Y56" s="63"/>
      <c r="Z56" s="63"/>
      <c r="AA56" s="63"/>
      <c r="AB56" s="63"/>
      <c r="AC56" s="63"/>
      <c r="AD56" s="63"/>
      <c r="AE56" s="49"/>
      <c r="AF56" s="63"/>
      <c r="AG56" s="49"/>
      <c r="AH56" s="49" t="str">
        <f>+IF(OR(AF56=1,AF56&lt;=5),"Moderado",IF(OR(AF56=6,AF56&lt;=11),"Mayor","Catastrófico"))</f>
        <v>Moderado</v>
      </c>
      <c r="AI56" s="92"/>
      <c r="AJ56" s="49"/>
      <c r="AK56" s="64"/>
      <c r="AL56" s="64"/>
      <c r="AM56" s="79"/>
      <c r="AN56" s="79"/>
      <c r="AO56" s="29" t="str">
        <f t="shared" si="0"/>
        <v/>
      </c>
      <c r="AP56" s="79"/>
      <c r="AQ56" s="29" t="str">
        <f t="shared" si="1"/>
        <v/>
      </c>
      <c r="AR56" s="79"/>
      <c r="AS56" s="29" t="str">
        <f t="shared" si="2"/>
        <v/>
      </c>
      <c r="AT56" s="79"/>
      <c r="AU56" s="29" t="str">
        <f t="shared" si="3"/>
        <v/>
      </c>
      <c r="AV56" s="79"/>
      <c r="AW56" s="29" t="str">
        <f t="shared" si="4"/>
        <v/>
      </c>
      <c r="AX56" s="79"/>
      <c r="AY56" s="29" t="str">
        <f t="shared" si="5"/>
        <v/>
      </c>
      <c r="AZ56" s="79"/>
      <c r="BA56" s="29" t="str">
        <f t="shared" si="6"/>
        <v/>
      </c>
      <c r="BB56" s="94"/>
      <c r="BC56" s="94"/>
      <c r="BD56" s="79"/>
      <c r="BE56" s="94"/>
      <c r="BF56" s="94"/>
      <c r="BG56" s="94"/>
      <c r="BH56" s="49"/>
      <c r="BI56" s="47"/>
      <c r="BJ56" s="48"/>
      <c r="BK56" s="48"/>
      <c r="BL56" s="47"/>
      <c r="BM56" s="47"/>
      <c r="BN56" s="49"/>
      <c r="BO56" s="49"/>
      <c r="BP56" s="177"/>
      <c r="BQ56" s="177"/>
      <c r="BR56" s="177"/>
      <c r="BS56" s="177"/>
      <c r="BT56" s="177"/>
      <c r="BU56" s="177"/>
      <c r="BV56" s="177"/>
      <c r="BW56" s="177"/>
      <c r="BX56" s="177"/>
      <c r="BY56" s="177"/>
      <c r="BZ56" s="177"/>
      <c r="CA56" s="177"/>
      <c r="CB56" s="177"/>
      <c r="CC56" s="177"/>
      <c r="CD56" s="177"/>
      <c r="CE56" s="178"/>
      <c r="CF56" s="178"/>
      <c r="CG56" s="178"/>
      <c r="CH56" s="178"/>
      <c r="CI56" s="178"/>
      <c r="CJ56" s="178"/>
    </row>
    <row r="57" spans="1:88" ht="33" customHeight="1" x14ac:dyDescent="0.25">
      <c r="A57" s="176"/>
      <c r="B57" s="63"/>
      <c r="C57" s="72"/>
      <c r="D57" s="73"/>
      <c r="E57" s="79"/>
      <c r="F57" s="49"/>
      <c r="G57" s="49"/>
      <c r="H57" s="64"/>
      <c r="I57" s="79"/>
      <c r="J57" s="49"/>
      <c r="K57" s="64"/>
      <c r="L57" s="63"/>
      <c r="M57" s="63"/>
      <c r="N57" s="63"/>
      <c r="O57" s="63"/>
      <c r="P57" s="63"/>
      <c r="Q57" s="63"/>
      <c r="R57" s="63"/>
      <c r="S57" s="63"/>
      <c r="T57" s="63"/>
      <c r="U57" s="63"/>
      <c r="V57" s="63"/>
      <c r="W57" s="63"/>
      <c r="X57" s="63"/>
      <c r="Y57" s="63"/>
      <c r="Z57" s="63"/>
      <c r="AA57" s="63"/>
      <c r="AB57" s="63"/>
      <c r="AC57" s="63"/>
      <c r="AD57" s="63"/>
      <c r="AE57" s="49"/>
      <c r="AF57" s="63"/>
      <c r="AG57" s="49"/>
      <c r="AH57" s="49" t="str">
        <f>+IF(OR(AF57=1,AF57&lt;=5),"Moderado",IF(OR(AF57=6,AF57&lt;=11),"Mayor","Catastrófico"))</f>
        <v>Moderado</v>
      </c>
      <c r="AI57" s="92"/>
      <c r="AJ57" s="49"/>
      <c r="AK57" s="64"/>
      <c r="AL57" s="64"/>
      <c r="AM57" s="79"/>
      <c r="AN57" s="79"/>
      <c r="AO57" s="29" t="str">
        <f t="shared" si="0"/>
        <v/>
      </c>
      <c r="AP57" s="79"/>
      <c r="AQ57" s="29" t="str">
        <f t="shared" si="1"/>
        <v/>
      </c>
      <c r="AR57" s="79"/>
      <c r="AS57" s="29" t="str">
        <f t="shared" si="2"/>
        <v/>
      </c>
      <c r="AT57" s="79"/>
      <c r="AU57" s="29" t="str">
        <f t="shared" si="3"/>
        <v/>
      </c>
      <c r="AV57" s="79"/>
      <c r="AW57" s="29" t="str">
        <f t="shared" si="4"/>
        <v/>
      </c>
      <c r="AX57" s="79"/>
      <c r="AY57" s="29" t="str">
        <f t="shared" si="5"/>
        <v/>
      </c>
      <c r="AZ57" s="79"/>
      <c r="BA57" s="29" t="str">
        <f t="shared" si="6"/>
        <v/>
      </c>
      <c r="BB57" s="94"/>
      <c r="BC57" s="94"/>
      <c r="BD57" s="79"/>
      <c r="BE57" s="94"/>
      <c r="BF57" s="94"/>
      <c r="BG57" s="94"/>
      <c r="BH57" s="49"/>
      <c r="BI57" s="47"/>
      <c r="BJ57" s="48"/>
      <c r="BK57" s="48"/>
      <c r="BL57" s="47"/>
      <c r="BM57" s="47"/>
      <c r="BN57" s="49"/>
      <c r="BO57" s="49"/>
      <c r="BP57" s="177"/>
      <c r="BQ57" s="177"/>
      <c r="BR57" s="177"/>
      <c r="BS57" s="177"/>
      <c r="BT57" s="177"/>
      <c r="BU57" s="177"/>
      <c r="BV57" s="177"/>
      <c r="BW57" s="177"/>
      <c r="BX57" s="177"/>
      <c r="BY57" s="177"/>
      <c r="BZ57" s="177"/>
      <c r="CA57" s="177"/>
      <c r="CB57" s="177"/>
      <c r="CC57" s="177"/>
      <c r="CD57" s="177"/>
      <c r="CE57" s="178"/>
      <c r="CF57" s="178"/>
      <c r="CG57" s="178"/>
      <c r="CH57" s="178"/>
      <c r="CI57" s="178"/>
      <c r="CJ57" s="178"/>
    </row>
    <row r="58" spans="1:88" ht="33" customHeight="1" x14ac:dyDescent="0.25">
      <c r="A58" s="176"/>
      <c r="B58" s="63"/>
      <c r="C58" s="72"/>
      <c r="D58" s="73"/>
      <c r="E58" s="79"/>
      <c r="F58" s="49"/>
      <c r="G58" s="49"/>
      <c r="H58" s="64"/>
      <c r="I58" s="79"/>
      <c r="J58" s="49"/>
      <c r="K58" s="64"/>
      <c r="L58" s="63"/>
      <c r="M58" s="63"/>
      <c r="N58" s="63"/>
      <c r="O58" s="63"/>
      <c r="P58" s="63"/>
      <c r="Q58" s="63"/>
      <c r="R58" s="63"/>
      <c r="S58" s="63"/>
      <c r="T58" s="63"/>
      <c r="U58" s="63"/>
      <c r="V58" s="63"/>
      <c r="W58" s="63"/>
      <c r="X58" s="63"/>
      <c r="Y58" s="63"/>
      <c r="Z58" s="63"/>
      <c r="AA58" s="63"/>
      <c r="AB58" s="63"/>
      <c r="AC58" s="63"/>
      <c r="AD58" s="63"/>
      <c r="AE58" s="49"/>
      <c r="AF58" s="63"/>
      <c r="AG58" s="49"/>
      <c r="AH58" s="49" t="str">
        <f>+IF(OR(AF58=1,AF58&lt;=5),"Moderado",IF(OR(AF58=6,AF58&lt;=11),"Mayor","Catastrófico"))</f>
        <v>Moderado</v>
      </c>
      <c r="AI58" s="92"/>
      <c r="AJ58" s="49"/>
      <c r="AK58" s="64"/>
      <c r="AL58" s="64"/>
      <c r="AM58" s="79"/>
      <c r="AN58" s="79"/>
      <c r="AO58" s="29" t="str">
        <f t="shared" si="0"/>
        <v/>
      </c>
      <c r="AP58" s="79"/>
      <c r="AQ58" s="29" t="str">
        <f t="shared" si="1"/>
        <v/>
      </c>
      <c r="AR58" s="79"/>
      <c r="AS58" s="29" t="str">
        <f t="shared" si="2"/>
        <v/>
      </c>
      <c r="AT58" s="79"/>
      <c r="AU58" s="29" t="str">
        <f t="shared" si="3"/>
        <v/>
      </c>
      <c r="AV58" s="79"/>
      <c r="AW58" s="29" t="str">
        <f t="shared" si="4"/>
        <v/>
      </c>
      <c r="AX58" s="79"/>
      <c r="AY58" s="29" t="str">
        <f t="shared" si="5"/>
        <v/>
      </c>
      <c r="AZ58" s="79"/>
      <c r="BA58" s="29" t="str">
        <f t="shared" si="6"/>
        <v/>
      </c>
      <c r="BB58" s="94"/>
      <c r="BC58" s="94"/>
      <c r="BD58" s="79"/>
      <c r="BE58" s="94"/>
      <c r="BF58" s="94"/>
      <c r="BG58" s="94"/>
      <c r="BH58" s="49"/>
      <c r="BI58" s="47"/>
      <c r="BJ58" s="48"/>
      <c r="BK58" s="48"/>
      <c r="BL58" s="47"/>
      <c r="BM58" s="47"/>
      <c r="BN58" s="49"/>
      <c r="BO58" s="49"/>
      <c r="BP58" s="177"/>
      <c r="BQ58" s="177"/>
      <c r="BR58" s="177"/>
      <c r="BS58" s="177"/>
      <c r="BT58" s="177"/>
      <c r="BU58" s="177"/>
      <c r="BV58" s="177"/>
      <c r="BW58" s="177"/>
      <c r="BX58" s="177"/>
      <c r="BY58" s="177"/>
      <c r="BZ58" s="177"/>
      <c r="CA58" s="177"/>
      <c r="CB58" s="177"/>
      <c r="CC58" s="177"/>
      <c r="CD58" s="177"/>
      <c r="CE58" s="178"/>
      <c r="CF58" s="178"/>
      <c r="CG58" s="178"/>
      <c r="CH58" s="178"/>
      <c r="CI58" s="178"/>
      <c r="CJ58" s="178"/>
    </row>
    <row r="59" spans="1:88" ht="33" customHeight="1" x14ac:dyDescent="0.25">
      <c r="A59" s="176"/>
      <c r="B59" s="63"/>
      <c r="C59" s="72"/>
      <c r="D59" s="73"/>
      <c r="E59" s="79"/>
      <c r="F59" s="49"/>
      <c r="G59" s="49"/>
      <c r="H59" s="64"/>
      <c r="I59" s="79"/>
      <c r="J59" s="49"/>
      <c r="K59" s="64"/>
      <c r="L59" s="63"/>
      <c r="M59" s="63"/>
      <c r="N59" s="63"/>
      <c r="O59" s="63"/>
      <c r="P59" s="63"/>
      <c r="Q59" s="63"/>
      <c r="R59" s="63"/>
      <c r="S59" s="63"/>
      <c r="T59" s="63"/>
      <c r="U59" s="63"/>
      <c r="V59" s="63"/>
      <c r="W59" s="63"/>
      <c r="X59" s="63"/>
      <c r="Y59" s="63"/>
      <c r="Z59" s="63"/>
      <c r="AA59" s="63"/>
      <c r="AB59" s="63"/>
      <c r="AC59" s="63"/>
      <c r="AD59" s="63"/>
      <c r="AE59" s="49"/>
      <c r="AF59" s="63"/>
      <c r="AG59" s="49"/>
      <c r="AH59" s="49" t="str">
        <f>+IF(OR(AF59=1,AF59&lt;=5),"Moderado",IF(OR(AF59=6,AF59&lt;=11),"Mayor","Catastrófico"))</f>
        <v>Moderado</v>
      </c>
      <c r="AI59" s="92"/>
      <c r="AJ59" s="49"/>
      <c r="AK59" s="64"/>
      <c r="AL59" s="64"/>
      <c r="AM59" s="79"/>
      <c r="AN59" s="79"/>
      <c r="AO59" s="29" t="str">
        <f t="shared" si="0"/>
        <v/>
      </c>
      <c r="AP59" s="79"/>
      <c r="AQ59" s="29" t="str">
        <f t="shared" si="1"/>
        <v/>
      </c>
      <c r="AR59" s="79"/>
      <c r="AS59" s="29" t="str">
        <f t="shared" si="2"/>
        <v/>
      </c>
      <c r="AT59" s="79"/>
      <c r="AU59" s="29" t="str">
        <f t="shared" si="3"/>
        <v/>
      </c>
      <c r="AV59" s="79"/>
      <c r="AW59" s="29" t="str">
        <f t="shared" si="4"/>
        <v/>
      </c>
      <c r="AX59" s="79"/>
      <c r="AY59" s="29" t="str">
        <f t="shared" si="5"/>
        <v/>
      </c>
      <c r="AZ59" s="79"/>
      <c r="BA59" s="29" t="str">
        <f t="shared" si="6"/>
        <v/>
      </c>
      <c r="BB59" s="94"/>
      <c r="BC59" s="94"/>
      <c r="BD59" s="79"/>
      <c r="BE59" s="94"/>
      <c r="BF59" s="94"/>
      <c r="BG59" s="94"/>
      <c r="BH59" s="49"/>
      <c r="BI59" s="47"/>
      <c r="BJ59" s="48"/>
      <c r="BK59" s="48"/>
      <c r="BL59" s="47"/>
      <c r="BM59" s="47"/>
      <c r="BN59" s="49"/>
      <c r="BO59" s="49"/>
      <c r="BP59" s="177"/>
      <c r="BQ59" s="177"/>
      <c r="BR59" s="177"/>
      <c r="BS59" s="177"/>
      <c r="BT59" s="177"/>
      <c r="BU59" s="177"/>
      <c r="BV59" s="177"/>
      <c r="BW59" s="177"/>
      <c r="BX59" s="177"/>
      <c r="BY59" s="177"/>
      <c r="BZ59" s="177"/>
      <c r="CA59" s="177"/>
      <c r="CB59" s="177"/>
      <c r="CC59" s="177"/>
      <c r="CD59" s="177"/>
      <c r="CE59" s="178"/>
      <c r="CF59" s="178"/>
      <c r="CG59" s="178"/>
      <c r="CH59" s="178"/>
      <c r="CI59" s="178"/>
      <c r="CJ59" s="178"/>
    </row>
    <row r="60" spans="1:88" ht="15.75" customHeight="1" x14ac:dyDescent="0.25">
      <c r="A60" s="176"/>
      <c r="B60" s="63"/>
      <c r="C60" s="72"/>
      <c r="D60" s="73"/>
      <c r="E60" s="74"/>
      <c r="F60" s="49"/>
      <c r="G60" s="49"/>
      <c r="H60" s="59"/>
      <c r="I60" s="74"/>
      <c r="J60" s="49"/>
      <c r="K60" s="59"/>
      <c r="L60" s="63"/>
      <c r="M60" s="63"/>
      <c r="N60" s="63"/>
      <c r="O60" s="63"/>
      <c r="P60" s="63"/>
      <c r="Q60" s="63"/>
      <c r="R60" s="63"/>
      <c r="S60" s="63"/>
      <c r="T60" s="63"/>
      <c r="U60" s="63"/>
      <c r="V60" s="63"/>
      <c r="W60" s="63"/>
      <c r="X60" s="63"/>
      <c r="Y60" s="63"/>
      <c r="Z60" s="63"/>
      <c r="AA60" s="63"/>
      <c r="AB60" s="63"/>
      <c r="AC60" s="63"/>
      <c r="AD60" s="63"/>
      <c r="AE60" s="49"/>
      <c r="AF60" s="63"/>
      <c r="AG60" s="49"/>
      <c r="AH60" s="49" t="str">
        <f>+IF(OR(AF60=1,AF60&lt;=5),"Moderado",IF(OR(AF60=6,AF60&lt;=11),"Mayor","Catastrófico"))</f>
        <v>Moderado</v>
      </c>
      <c r="AI60" s="92"/>
      <c r="AJ60" s="49"/>
      <c r="AK60" s="59"/>
      <c r="AL60" s="59"/>
      <c r="AM60" s="74"/>
      <c r="AN60" s="74"/>
      <c r="AO60" s="29" t="str">
        <f t="shared" si="0"/>
        <v/>
      </c>
      <c r="AP60" s="74"/>
      <c r="AQ60" s="29" t="str">
        <f t="shared" si="1"/>
        <v/>
      </c>
      <c r="AR60" s="74"/>
      <c r="AS60" s="29" t="str">
        <f t="shared" si="2"/>
        <v/>
      </c>
      <c r="AT60" s="74"/>
      <c r="AU60" s="29" t="str">
        <f t="shared" si="3"/>
        <v/>
      </c>
      <c r="AV60" s="74"/>
      <c r="AW60" s="29" t="str">
        <f t="shared" si="4"/>
        <v/>
      </c>
      <c r="AX60" s="74"/>
      <c r="AY60" s="29" t="str">
        <f t="shared" si="5"/>
        <v/>
      </c>
      <c r="AZ60" s="74"/>
      <c r="BA60" s="29" t="str">
        <f t="shared" si="6"/>
        <v/>
      </c>
      <c r="BB60" s="85"/>
      <c r="BC60" s="85"/>
      <c r="BD60" s="74"/>
      <c r="BE60" s="85"/>
      <c r="BF60" s="85"/>
      <c r="BG60" s="85"/>
      <c r="BH60" s="49"/>
      <c r="BI60" s="47"/>
      <c r="BJ60" s="48"/>
      <c r="BK60" s="48"/>
      <c r="BL60" s="47"/>
      <c r="BM60" s="47"/>
      <c r="BN60" s="49"/>
      <c r="BO60" s="49"/>
      <c r="BP60" s="177"/>
      <c r="BQ60" s="177"/>
      <c r="BR60" s="177"/>
      <c r="BS60" s="177"/>
      <c r="BT60" s="177"/>
      <c r="BU60" s="177"/>
      <c r="BV60" s="177"/>
      <c r="BW60" s="177"/>
      <c r="BX60" s="177"/>
      <c r="BY60" s="177"/>
      <c r="BZ60" s="177"/>
      <c r="CA60" s="177"/>
      <c r="CB60" s="177"/>
      <c r="CC60" s="177"/>
      <c r="CD60" s="177"/>
      <c r="CE60" s="178"/>
      <c r="CF60" s="178"/>
      <c r="CG60" s="178"/>
      <c r="CH60" s="178"/>
      <c r="CI60" s="178"/>
      <c r="CJ60" s="178"/>
    </row>
    <row r="61" spans="1:88" ht="160.5" customHeight="1" x14ac:dyDescent="0.25">
      <c r="A61" s="176" t="s">
        <v>173</v>
      </c>
      <c r="B61" s="63" t="s">
        <v>174</v>
      </c>
      <c r="C61" s="72" t="s">
        <v>175</v>
      </c>
      <c r="D61" s="73" t="str">
        <f>+'Riesgo Corrupción'!C12</f>
        <v>Posibilidad de afectación reputacional por proferir decisiones disciplinarias contrarias a derecho en beneficio del sujeto procesal o de un interés particular</v>
      </c>
      <c r="E61" s="78" t="s">
        <v>8</v>
      </c>
      <c r="F61" s="49" t="s">
        <v>167</v>
      </c>
      <c r="G61" s="49" t="s">
        <v>132</v>
      </c>
      <c r="H61" s="23" t="s">
        <v>176</v>
      </c>
      <c r="I61" s="31" t="s">
        <v>133</v>
      </c>
      <c r="J61" s="49" t="s">
        <v>134</v>
      </c>
      <c r="K61" s="32" t="s">
        <v>177</v>
      </c>
      <c r="L61" s="63" t="s">
        <v>136</v>
      </c>
      <c r="M61" s="63" t="s">
        <v>136</v>
      </c>
      <c r="N61" s="63" t="s">
        <v>136</v>
      </c>
      <c r="O61" s="63" t="s">
        <v>136</v>
      </c>
      <c r="P61" s="63" t="s">
        <v>136</v>
      </c>
      <c r="Q61" s="63" t="s">
        <v>135</v>
      </c>
      <c r="R61" s="63" t="s">
        <v>135</v>
      </c>
      <c r="S61" s="63" t="s">
        <v>135</v>
      </c>
      <c r="T61" s="63" t="s">
        <v>136</v>
      </c>
      <c r="U61" s="63" t="s">
        <v>136</v>
      </c>
      <c r="V61" s="63" t="s">
        <v>136</v>
      </c>
      <c r="W61" s="63" t="s">
        <v>136</v>
      </c>
      <c r="X61" s="63" t="s">
        <v>136</v>
      </c>
      <c r="Y61" s="63" t="s">
        <v>136</v>
      </c>
      <c r="Z61" s="63" t="s">
        <v>136</v>
      </c>
      <c r="AA61" s="63" t="s">
        <v>135</v>
      </c>
      <c r="AB61" s="63" t="s">
        <v>136</v>
      </c>
      <c r="AC61" s="63" t="s">
        <v>135</v>
      </c>
      <c r="AD61" s="63" t="s">
        <v>135</v>
      </c>
      <c r="AE61" s="49">
        <f>COUNTIF(L61:AD66, "SI")</f>
        <v>13</v>
      </c>
      <c r="AF61" s="63" t="s">
        <v>156</v>
      </c>
      <c r="AG61" s="49">
        <f>+VLOOKUP(AF61,[6]Listados!$K$8:$L$12,2,0)</f>
        <v>3</v>
      </c>
      <c r="AH61" s="49" t="str">
        <f>+IF(OR(AE61=1,AE61&lt;=5),"Moderado",IF(OR(AE61=6,AE61&lt;=11),"Mayor","Catastrófico"))</f>
        <v>Catastrófico</v>
      </c>
      <c r="AI61" s="92" t="e">
        <f>+VLOOKUP(AH61,[6]Listados!K43:L47,2,0)</f>
        <v>#N/A</v>
      </c>
      <c r="AJ61" s="49" t="str">
        <f>IF(AND(AF61&lt;&gt;"",AH61&lt;&gt;""),VLOOKUP(AF61&amp;AH61,Listados!$M$3:$N$27,2,FALSE),"")</f>
        <v>Extremo</v>
      </c>
      <c r="AK61" s="58" t="str">
        <f>+'Descripción del Control '!B$7</f>
        <v>El Auditor designado por el jefe  de la Oficina de Asuntos Disciplinarios cada vez que reciba un proyecto de decisión  interlocutoria por parte de los profesionales del equipo de la Oficina de Asuntos Disciplinarios verifica que la decisión este ajustada a la ley  (constitución, leyes, normas, convenios internacionales) a través del cotejo normativo sobre el tema a tratar. Como evidecia de la ejecucion de control queda la base de datos control de decisiones del despacho, donde se relacionan las observaciones de cada uno de los expedientes.
En caso de requerir ajuste en el sentido de la decisión de fondo se remitirá al abogado que proyectó la decisión para que lo adecúe,  dejando evidencia en el formato de revisión de decisiones interlocutorias CDS-F001 debidamente diligenciado.</v>
      </c>
      <c r="AL61" s="58" t="s">
        <v>176</v>
      </c>
      <c r="AM61" s="78" t="s">
        <v>138</v>
      </c>
      <c r="AN61" s="78" t="s">
        <v>136</v>
      </c>
      <c r="AO61" s="29">
        <f>+IF(AN61="si",15,"")</f>
        <v>15</v>
      </c>
      <c r="AP61" s="78" t="s">
        <v>136</v>
      </c>
      <c r="AQ61" s="29">
        <f>+IF(AP61="si",15,"")</f>
        <v>15</v>
      </c>
      <c r="AR61" s="78" t="s">
        <v>136</v>
      </c>
      <c r="AS61" s="29">
        <f t="shared" si="2"/>
        <v>15</v>
      </c>
      <c r="AT61" s="78" t="s">
        <v>139</v>
      </c>
      <c r="AU61" s="29">
        <f t="shared" si="3"/>
        <v>15</v>
      </c>
      <c r="AV61" s="78" t="s">
        <v>136</v>
      </c>
      <c r="AW61" s="29">
        <f>+IF(AV61="si",15,"")</f>
        <v>15</v>
      </c>
      <c r="AX61" s="78" t="s">
        <v>136</v>
      </c>
      <c r="AY61" s="29">
        <f t="shared" si="5"/>
        <v>15</v>
      </c>
      <c r="AZ61" s="78" t="s">
        <v>140</v>
      </c>
      <c r="BA61" s="29">
        <f t="shared" si="6"/>
        <v>10</v>
      </c>
      <c r="BB61" s="93">
        <f t="shared" si="7"/>
        <v>100</v>
      </c>
      <c r="BC61" s="93" t="str">
        <f t="shared" si="8"/>
        <v>Fuerte</v>
      </c>
      <c r="BD61" s="78" t="s">
        <v>141</v>
      </c>
      <c r="BE61" s="93" t="str">
        <f t="shared" si="9"/>
        <v>Fuerte</v>
      </c>
      <c r="BF61" s="93" t="str">
        <f t="shared" si="10"/>
        <v>Fuerte</v>
      </c>
      <c r="BG61" s="93">
        <f t="shared" si="11"/>
        <v>100</v>
      </c>
      <c r="BH61" s="49">
        <f>AVERAGE(BG61:BG66)</f>
        <v>100</v>
      </c>
      <c r="BI61" s="47" t="str">
        <f>IF(BH61&lt;=50, "Débil", IF(BH61&lt;=99,"Moderado","Fuerte"))</f>
        <v>Fuerte</v>
      </c>
      <c r="BJ61" s="48">
        <f>+IF(BI61="Fuerte",2,IF(BI61="Moderado",1,0))</f>
        <v>2</v>
      </c>
      <c r="BK61" s="48">
        <f>+AG61-BJ61</f>
        <v>1</v>
      </c>
      <c r="BL61" s="47" t="str">
        <f>+VLOOKUP(BK61,Listados!$J$18:$K$24,2,TRUE)</f>
        <v>Rara Vez</v>
      </c>
      <c r="BM61" s="47" t="str">
        <f>IF(ISBLANK(AH61),"",AH61)</f>
        <v>Catastrófico</v>
      </c>
      <c r="BN61" s="49" t="str">
        <f>IF(AND(BL61&lt;&gt;"",BM61&lt;&gt;""),VLOOKUP(BL61&amp;BM61,Listados!$M$3:$N$27,2,FALSE),"")</f>
        <v>Extremo</v>
      </c>
      <c r="BO61" s="49" t="str">
        <f>+VLOOKUP(BN61,Listados!$P$3:$Q$6,2,FALSE)</f>
        <v>Evitar el riesgo</v>
      </c>
      <c r="BP61" s="177"/>
      <c r="BQ61" s="177"/>
      <c r="BR61" s="177"/>
      <c r="BS61" s="177"/>
      <c r="BT61" s="177"/>
      <c r="BU61" s="177"/>
      <c r="BV61" s="177"/>
      <c r="BW61" s="177"/>
      <c r="BX61" s="177"/>
      <c r="BY61" s="177"/>
      <c r="BZ61" s="177"/>
      <c r="CA61" s="177"/>
      <c r="CB61" s="177"/>
      <c r="CC61" s="177"/>
      <c r="CD61" s="177"/>
      <c r="CE61" s="51" t="s">
        <v>521</v>
      </c>
      <c r="CF61" s="51" t="s">
        <v>522</v>
      </c>
      <c r="CG61" s="179" t="s">
        <v>523</v>
      </c>
      <c r="CH61" s="179" t="s">
        <v>524</v>
      </c>
      <c r="CI61" s="178" t="s">
        <v>178</v>
      </c>
      <c r="CJ61" s="178" t="s">
        <v>179</v>
      </c>
    </row>
    <row r="62" spans="1:88" ht="125.25" customHeight="1" x14ac:dyDescent="0.25">
      <c r="A62" s="176"/>
      <c r="B62" s="63"/>
      <c r="C62" s="72"/>
      <c r="D62" s="73"/>
      <c r="E62" s="79"/>
      <c r="F62" s="49"/>
      <c r="G62" s="49"/>
      <c r="H62" s="23" t="s">
        <v>180</v>
      </c>
      <c r="I62" s="31" t="s">
        <v>133</v>
      </c>
      <c r="J62" s="49"/>
      <c r="K62" s="32" t="s">
        <v>181</v>
      </c>
      <c r="L62" s="63"/>
      <c r="M62" s="63"/>
      <c r="N62" s="63"/>
      <c r="O62" s="63"/>
      <c r="P62" s="63"/>
      <c r="Q62" s="63"/>
      <c r="R62" s="63"/>
      <c r="S62" s="63"/>
      <c r="T62" s="63"/>
      <c r="U62" s="63"/>
      <c r="V62" s="63"/>
      <c r="W62" s="63"/>
      <c r="X62" s="63"/>
      <c r="Y62" s="63"/>
      <c r="Z62" s="63"/>
      <c r="AA62" s="63"/>
      <c r="AB62" s="63"/>
      <c r="AC62" s="63"/>
      <c r="AD62" s="63"/>
      <c r="AE62" s="49"/>
      <c r="AF62" s="63"/>
      <c r="AG62" s="49"/>
      <c r="AH62" s="49" t="str">
        <f>+IF(OR(AF62=1,AF62&lt;=5),"Moderado",IF(OR(AF62=6,AF62&lt;=11),"Mayor","Catastrófico"))</f>
        <v>Moderado</v>
      </c>
      <c r="AI62" s="92"/>
      <c r="AJ62" s="49"/>
      <c r="AK62" s="64"/>
      <c r="AL62" s="64"/>
      <c r="AM62" s="79"/>
      <c r="AN62" s="79"/>
      <c r="AO62" s="29" t="str">
        <f t="shared" si="0"/>
        <v/>
      </c>
      <c r="AP62" s="79"/>
      <c r="AQ62" s="29" t="str">
        <f t="shared" si="1"/>
        <v/>
      </c>
      <c r="AR62" s="79"/>
      <c r="AS62" s="29" t="str">
        <f t="shared" si="2"/>
        <v/>
      </c>
      <c r="AT62" s="79"/>
      <c r="AU62" s="29" t="str">
        <f t="shared" si="3"/>
        <v/>
      </c>
      <c r="AV62" s="79"/>
      <c r="AW62" s="29" t="str">
        <f t="shared" si="4"/>
        <v/>
      </c>
      <c r="AX62" s="79"/>
      <c r="AY62" s="29" t="str">
        <f t="shared" si="5"/>
        <v/>
      </c>
      <c r="AZ62" s="79"/>
      <c r="BA62" s="29" t="str">
        <f t="shared" si="6"/>
        <v/>
      </c>
      <c r="BB62" s="94"/>
      <c r="BC62" s="94"/>
      <c r="BD62" s="79"/>
      <c r="BE62" s="94"/>
      <c r="BF62" s="94"/>
      <c r="BG62" s="94"/>
      <c r="BH62" s="49"/>
      <c r="BI62" s="47"/>
      <c r="BJ62" s="48"/>
      <c r="BK62" s="48"/>
      <c r="BL62" s="47"/>
      <c r="BM62" s="47"/>
      <c r="BN62" s="49"/>
      <c r="BO62" s="49"/>
      <c r="BP62" s="177"/>
      <c r="BQ62" s="177"/>
      <c r="BR62" s="177"/>
      <c r="BS62" s="177"/>
      <c r="BT62" s="177"/>
      <c r="BU62" s="177"/>
      <c r="BV62" s="177"/>
      <c r="BW62" s="177"/>
      <c r="BX62" s="177"/>
      <c r="BY62" s="177"/>
      <c r="BZ62" s="177"/>
      <c r="CA62" s="177"/>
      <c r="CB62" s="177"/>
      <c r="CC62" s="177"/>
      <c r="CD62" s="177"/>
      <c r="CE62" s="51"/>
      <c r="CF62" s="51"/>
      <c r="CG62" s="50"/>
      <c r="CH62" s="50"/>
      <c r="CI62" s="178"/>
      <c r="CJ62" s="178"/>
    </row>
    <row r="63" spans="1:88" ht="110.25" customHeight="1" x14ac:dyDescent="0.25">
      <c r="A63" s="176"/>
      <c r="B63" s="63"/>
      <c r="C63" s="72"/>
      <c r="D63" s="73"/>
      <c r="E63" s="79"/>
      <c r="F63" s="49"/>
      <c r="G63" s="49"/>
      <c r="H63" s="23" t="s">
        <v>182</v>
      </c>
      <c r="I63" s="31" t="s">
        <v>133</v>
      </c>
      <c r="J63" s="49"/>
      <c r="K63" s="58" t="s">
        <v>183</v>
      </c>
      <c r="L63" s="63"/>
      <c r="M63" s="63"/>
      <c r="N63" s="63"/>
      <c r="O63" s="63"/>
      <c r="P63" s="63"/>
      <c r="Q63" s="63"/>
      <c r="R63" s="63"/>
      <c r="S63" s="63"/>
      <c r="T63" s="63"/>
      <c r="U63" s="63"/>
      <c r="V63" s="63"/>
      <c r="W63" s="63"/>
      <c r="X63" s="63"/>
      <c r="Y63" s="63"/>
      <c r="Z63" s="63"/>
      <c r="AA63" s="63"/>
      <c r="AB63" s="63"/>
      <c r="AC63" s="63"/>
      <c r="AD63" s="63"/>
      <c r="AE63" s="49"/>
      <c r="AF63" s="63"/>
      <c r="AG63" s="49"/>
      <c r="AH63" s="49" t="str">
        <f>+IF(OR(AF63=1,AF63&lt;=5),"Moderado",IF(OR(AF63=6,AF63&lt;=11),"Mayor","Catastrófico"))</f>
        <v>Moderado</v>
      </c>
      <c r="AI63" s="92"/>
      <c r="AJ63" s="49"/>
      <c r="AK63" s="64"/>
      <c r="AL63" s="64"/>
      <c r="AM63" s="79"/>
      <c r="AN63" s="79"/>
      <c r="AO63" s="29" t="str">
        <f t="shared" si="0"/>
        <v/>
      </c>
      <c r="AP63" s="79"/>
      <c r="AQ63" s="29" t="str">
        <f t="shared" si="1"/>
        <v/>
      </c>
      <c r="AR63" s="79"/>
      <c r="AS63" s="29" t="str">
        <f t="shared" si="2"/>
        <v/>
      </c>
      <c r="AT63" s="79"/>
      <c r="AU63" s="29" t="str">
        <f t="shared" si="3"/>
        <v/>
      </c>
      <c r="AV63" s="79"/>
      <c r="AW63" s="29" t="str">
        <f t="shared" si="4"/>
        <v/>
      </c>
      <c r="AX63" s="79"/>
      <c r="AY63" s="29" t="str">
        <f t="shared" si="5"/>
        <v/>
      </c>
      <c r="AZ63" s="79"/>
      <c r="BA63" s="29" t="str">
        <f t="shared" si="6"/>
        <v/>
      </c>
      <c r="BB63" s="94"/>
      <c r="BC63" s="94"/>
      <c r="BD63" s="79"/>
      <c r="BE63" s="94"/>
      <c r="BF63" s="94"/>
      <c r="BG63" s="94"/>
      <c r="BH63" s="49"/>
      <c r="BI63" s="47"/>
      <c r="BJ63" s="48"/>
      <c r="BK63" s="48"/>
      <c r="BL63" s="47"/>
      <c r="BM63" s="47"/>
      <c r="BN63" s="49"/>
      <c r="BO63" s="49"/>
      <c r="BP63" s="177"/>
      <c r="BQ63" s="177"/>
      <c r="BR63" s="177"/>
      <c r="BS63" s="177"/>
      <c r="BT63" s="177"/>
      <c r="BU63" s="177"/>
      <c r="BV63" s="177"/>
      <c r="BW63" s="177"/>
      <c r="BX63" s="177"/>
      <c r="BY63" s="177"/>
      <c r="BZ63" s="177"/>
      <c r="CA63" s="177"/>
      <c r="CB63" s="177"/>
      <c r="CC63" s="177"/>
      <c r="CD63" s="177"/>
      <c r="CE63" s="180" t="s">
        <v>184</v>
      </c>
      <c r="CF63" s="180" t="s">
        <v>522</v>
      </c>
      <c r="CG63" s="181" t="s">
        <v>523</v>
      </c>
      <c r="CH63" s="181" t="s">
        <v>525</v>
      </c>
      <c r="CI63" s="178" t="s">
        <v>526</v>
      </c>
      <c r="CJ63" s="178" t="s">
        <v>179</v>
      </c>
    </row>
    <row r="64" spans="1:88" ht="92.25" customHeight="1" x14ac:dyDescent="0.25">
      <c r="A64" s="176"/>
      <c r="B64" s="63"/>
      <c r="C64" s="72"/>
      <c r="D64" s="73"/>
      <c r="E64" s="79"/>
      <c r="F64" s="49"/>
      <c r="G64" s="49"/>
      <c r="H64" s="58" t="s">
        <v>186</v>
      </c>
      <c r="I64" s="63" t="s">
        <v>133</v>
      </c>
      <c r="J64" s="49"/>
      <c r="K64" s="64"/>
      <c r="L64" s="63"/>
      <c r="M64" s="63"/>
      <c r="N64" s="63"/>
      <c r="O64" s="63"/>
      <c r="P64" s="63"/>
      <c r="Q64" s="63"/>
      <c r="R64" s="63"/>
      <c r="S64" s="63"/>
      <c r="T64" s="63"/>
      <c r="U64" s="63"/>
      <c r="V64" s="63"/>
      <c r="W64" s="63"/>
      <c r="X64" s="63"/>
      <c r="Y64" s="63"/>
      <c r="Z64" s="63"/>
      <c r="AA64" s="63"/>
      <c r="AB64" s="63"/>
      <c r="AC64" s="63"/>
      <c r="AD64" s="63"/>
      <c r="AE64" s="49"/>
      <c r="AF64" s="63"/>
      <c r="AG64" s="49"/>
      <c r="AH64" s="49" t="str">
        <f>+IF(OR(AF64=1,AF64&lt;=5),"Moderado",IF(OR(AF64=6,AF64&lt;=11),"Mayor","Catastrófico"))</f>
        <v>Moderado</v>
      </c>
      <c r="AI64" s="92"/>
      <c r="AJ64" s="49"/>
      <c r="AK64" s="64"/>
      <c r="AL64" s="64"/>
      <c r="AM64" s="79"/>
      <c r="AN64" s="79"/>
      <c r="AO64" s="29" t="str">
        <f t="shared" si="0"/>
        <v/>
      </c>
      <c r="AP64" s="79"/>
      <c r="AQ64" s="29" t="str">
        <f t="shared" si="1"/>
        <v/>
      </c>
      <c r="AR64" s="79"/>
      <c r="AS64" s="29" t="str">
        <f t="shared" si="2"/>
        <v/>
      </c>
      <c r="AT64" s="79"/>
      <c r="AU64" s="29" t="str">
        <f t="shared" si="3"/>
        <v/>
      </c>
      <c r="AV64" s="79"/>
      <c r="AW64" s="29" t="str">
        <f t="shared" si="4"/>
        <v/>
      </c>
      <c r="AX64" s="79"/>
      <c r="AY64" s="29" t="str">
        <f t="shared" si="5"/>
        <v/>
      </c>
      <c r="AZ64" s="79"/>
      <c r="BA64" s="29" t="str">
        <f t="shared" si="6"/>
        <v/>
      </c>
      <c r="BB64" s="94"/>
      <c r="BC64" s="94"/>
      <c r="BD64" s="79"/>
      <c r="BE64" s="94"/>
      <c r="BF64" s="94"/>
      <c r="BG64" s="94"/>
      <c r="BH64" s="49"/>
      <c r="BI64" s="47"/>
      <c r="BJ64" s="48"/>
      <c r="BK64" s="48"/>
      <c r="BL64" s="47"/>
      <c r="BM64" s="47"/>
      <c r="BN64" s="49"/>
      <c r="BO64" s="49"/>
      <c r="BP64" s="177"/>
      <c r="BQ64" s="177"/>
      <c r="BR64" s="177"/>
      <c r="BS64" s="177"/>
      <c r="BT64" s="177"/>
      <c r="BU64" s="177"/>
      <c r="BV64" s="177"/>
      <c r="BW64" s="177"/>
      <c r="BX64" s="177"/>
      <c r="BY64" s="177"/>
      <c r="BZ64" s="177"/>
      <c r="CA64" s="177"/>
      <c r="CB64" s="177"/>
      <c r="CC64" s="177"/>
      <c r="CD64" s="177"/>
      <c r="CE64" s="182"/>
      <c r="CF64" s="182"/>
      <c r="CG64" s="183"/>
      <c r="CH64" s="183"/>
      <c r="CI64" s="178"/>
      <c r="CJ64" s="178"/>
    </row>
    <row r="65" spans="1:88" ht="103.5" customHeight="1" x14ac:dyDescent="0.25">
      <c r="A65" s="176"/>
      <c r="B65" s="63"/>
      <c r="C65" s="72"/>
      <c r="D65" s="73"/>
      <c r="E65" s="79"/>
      <c r="F65" s="49"/>
      <c r="G65" s="49"/>
      <c r="H65" s="64"/>
      <c r="I65" s="63"/>
      <c r="J65" s="49"/>
      <c r="K65" s="64"/>
      <c r="L65" s="63"/>
      <c r="M65" s="63"/>
      <c r="N65" s="63"/>
      <c r="O65" s="63"/>
      <c r="P65" s="63"/>
      <c r="Q65" s="63"/>
      <c r="R65" s="63"/>
      <c r="S65" s="63"/>
      <c r="T65" s="63"/>
      <c r="U65" s="63"/>
      <c r="V65" s="63"/>
      <c r="W65" s="63"/>
      <c r="X65" s="63"/>
      <c r="Y65" s="63"/>
      <c r="Z65" s="63"/>
      <c r="AA65" s="63"/>
      <c r="AB65" s="63"/>
      <c r="AC65" s="63"/>
      <c r="AD65" s="63"/>
      <c r="AE65" s="49"/>
      <c r="AF65" s="63"/>
      <c r="AG65" s="49"/>
      <c r="AH65" s="49" t="str">
        <f>+IF(OR(AF65=1,AF65&lt;=5),"Moderado",IF(OR(AF65=6,AF65&lt;=11),"Mayor","Catastrófico"))</f>
        <v>Moderado</v>
      </c>
      <c r="AI65" s="92"/>
      <c r="AJ65" s="49"/>
      <c r="AK65" s="64"/>
      <c r="AL65" s="64"/>
      <c r="AM65" s="79"/>
      <c r="AN65" s="79"/>
      <c r="AO65" s="29" t="str">
        <f t="shared" si="0"/>
        <v/>
      </c>
      <c r="AP65" s="79"/>
      <c r="AQ65" s="29" t="str">
        <f t="shared" si="1"/>
        <v/>
      </c>
      <c r="AR65" s="79"/>
      <c r="AS65" s="29" t="str">
        <f t="shared" si="2"/>
        <v/>
      </c>
      <c r="AT65" s="79"/>
      <c r="AU65" s="29" t="str">
        <f t="shared" si="3"/>
        <v/>
      </c>
      <c r="AV65" s="79"/>
      <c r="AW65" s="29" t="str">
        <f t="shared" si="4"/>
        <v/>
      </c>
      <c r="AX65" s="79"/>
      <c r="AY65" s="29" t="str">
        <f t="shared" si="5"/>
        <v/>
      </c>
      <c r="AZ65" s="79"/>
      <c r="BA65" s="29" t="str">
        <f t="shared" si="6"/>
        <v/>
      </c>
      <c r="BB65" s="94"/>
      <c r="BC65" s="94"/>
      <c r="BD65" s="79"/>
      <c r="BE65" s="94"/>
      <c r="BF65" s="94"/>
      <c r="BG65" s="94"/>
      <c r="BH65" s="49"/>
      <c r="BI65" s="47"/>
      <c r="BJ65" s="48"/>
      <c r="BK65" s="48"/>
      <c r="BL65" s="47"/>
      <c r="BM65" s="47"/>
      <c r="BN65" s="49"/>
      <c r="BO65" s="49"/>
      <c r="BP65" s="177"/>
      <c r="BQ65" s="177"/>
      <c r="BR65" s="177"/>
      <c r="BS65" s="177"/>
      <c r="BT65" s="177"/>
      <c r="BU65" s="177"/>
      <c r="BV65" s="177"/>
      <c r="BW65" s="177"/>
      <c r="BX65" s="177"/>
      <c r="BY65" s="177"/>
      <c r="BZ65" s="177"/>
      <c r="CA65" s="177"/>
      <c r="CB65" s="177"/>
      <c r="CC65" s="177"/>
      <c r="CD65" s="177"/>
      <c r="CE65" s="182"/>
      <c r="CF65" s="182"/>
      <c r="CG65" s="183"/>
      <c r="CH65" s="183"/>
      <c r="CI65" s="178"/>
      <c r="CJ65" s="178"/>
    </row>
    <row r="66" spans="1:88" ht="84.75" customHeight="1" x14ac:dyDescent="0.25">
      <c r="A66" s="176"/>
      <c r="B66" s="63"/>
      <c r="C66" s="72"/>
      <c r="D66" s="73"/>
      <c r="E66" s="74"/>
      <c r="F66" s="49"/>
      <c r="G66" s="49"/>
      <c r="H66" s="59"/>
      <c r="I66" s="63"/>
      <c r="J66" s="49"/>
      <c r="K66" s="59"/>
      <c r="L66" s="63"/>
      <c r="M66" s="63"/>
      <c r="N66" s="63"/>
      <c r="O66" s="63"/>
      <c r="P66" s="63"/>
      <c r="Q66" s="63"/>
      <c r="R66" s="63"/>
      <c r="S66" s="63"/>
      <c r="T66" s="63"/>
      <c r="U66" s="63"/>
      <c r="V66" s="63"/>
      <c r="W66" s="63"/>
      <c r="X66" s="63"/>
      <c r="Y66" s="63"/>
      <c r="Z66" s="63"/>
      <c r="AA66" s="63"/>
      <c r="AB66" s="63"/>
      <c r="AC66" s="63"/>
      <c r="AD66" s="63"/>
      <c r="AE66" s="49"/>
      <c r="AF66" s="63"/>
      <c r="AG66" s="49"/>
      <c r="AH66" s="49" t="str">
        <f>+IF(OR(AF66=1,AF66&lt;=5),"Moderado",IF(OR(AF66=6,AF66&lt;=11),"Mayor","Catastrófico"))</f>
        <v>Moderado</v>
      </c>
      <c r="AI66" s="92"/>
      <c r="AJ66" s="49"/>
      <c r="AK66" s="59"/>
      <c r="AL66" s="59"/>
      <c r="AM66" s="74"/>
      <c r="AN66" s="74"/>
      <c r="AO66" s="29" t="str">
        <f t="shared" si="0"/>
        <v/>
      </c>
      <c r="AP66" s="74"/>
      <c r="AQ66" s="29" t="str">
        <f t="shared" si="1"/>
        <v/>
      </c>
      <c r="AR66" s="74"/>
      <c r="AS66" s="29" t="str">
        <f t="shared" si="2"/>
        <v/>
      </c>
      <c r="AT66" s="74"/>
      <c r="AU66" s="29" t="str">
        <f t="shared" si="3"/>
        <v/>
      </c>
      <c r="AV66" s="74"/>
      <c r="AW66" s="29" t="str">
        <f t="shared" si="4"/>
        <v/>
      </c>
      <c r="AX66" s="74"/>
      <c r="AY66" s="29" t="str">
        <f t="shared" si="5"/>
        <v/>
      </c>
      <c r="AZ66" s="74"/>
      <c r="BA66" s="29" t="str">
        <f t="shared" si="6"/>
        <v/>
      </c>
      <c r="BB66" s="85"/>
      <c r="BC66" s="85"/>
      <c r="BD66" s="74"/>
      <c r="BE66" s="85"/>
      <c r="BF66" s="85"/>
      <c r="BG66" s="85"/>
      <c r="BH66" s="49"/>
      <c r="BI66" s="47"/>
      <c r="BJ66" s="48"/>
      <c r="BK66" s="48"/>
      <c r="BL66" s="47"/>
      <c r="BM66" s="47"/>
      <c r="BN66" s="49"/>
      <c r="BO66" s="49"/>
      <c r="BP66" s="177"/>
      <c r="BQ66" s="177"/>
      <c r="BR66" s="177"/>
      <c r="BS66" s="177"/>
      <c r="BT66" s="177"/>
      <c r="BU66" s="177"/>
      <c r="BV66" s="177"/>
      <c r="BW66" s="177"/>
      <c r="BX66" s="177"/>
      <c r="BY66" s="177"/>
      <c r="BZ66" s="177"/>
      <c r="CA66" s="177"/>
      <c r="CB66" s="177"/>
      <c r="CC66" s="177"/>
      <c r="CD66" s="177"/>
      <c r="CE66" s="86"/>
      <c r="CF66" s="86"/>
      <c r="CG66" s="184"/>
      <c r="CH66" s="184"/>
      <c r="CI66" s="178"/>
      <c r="CJ66" s="178"/>
    </row>
    <row r="67" spans="1:88" ht="85.5" customHeight="1" x14ac:dyDescent="0.25">
      <c r="A67" s="176" t="s">
        <v>187</v>
      </c>
      <c r="B67" s="63" t="s">
        <v>188</v>
      </c>
      <c r="C67" s="72" t="s">
        <v>189</v>
      </c>
      <c r="D67" s="73" t="str">
        <f>+'Riesgo Corrupción'!C13</f>
        <v>Posibilidad de afectación reputacional por vinculación de personal a la planta de la SDG sin el cumplimiento de los requerimientos mínimos establecidos en el Manual de funciones y de competencias laborales, normatividad y lineamientos establecidos en materia de administración de personal o de conflictos de interés con el objeto de favorecer a un particular.</v>
      </c>
      <c r="E67" s="78" t="s">
        <v>8</v>
      </c>
      <c r="F67" s="49" t="s">
        <v>167</v>
      </c>
      <c r="G67" s="49" t="s">
        <v>132</v>
      </c>
      <c r="H67" s="75" t="s">
        <v>190</v>
      </c>
      <c r="I67" s="78" t="s">
        <v>133</v>
      </c>
      <c r="J67" s="49" t="s">
        <v>147</v>
      </c>
      <c r="K67" s="32" t="s">
        <v>191</v>
      </c>
      <c r="L67" s="63" t="s">
        <v>135</v>
      </c>
      <c r="M67" s="63" t="s">
        <v>136</v>
      </c>
      <c r="N67" s="63" t="s">
        <v>135</v>
      </c>
      <c r="O67" s="63" t="s">
        <v>135</v>
      </c>
      <c r="P67" s="63" t="s">
        <v>136</v>
      </c>
      <c r="Q67" s="63" t="s">
        <v>135</v>
      </c>
      <c r="R67" s="63" t="s">
        <v>135</v>
      </c>
      <c r="S67" s="63" t="s">
        <v>135</v>
      </c>
      <c r="T67" s="63" t="s">
        <v>135</v>
      </c>
      <c r="U67" s="63" t="s">
        <v>136</v>
      </c>
      <c r="V67" s="63" t="s">
        <v>136</v>
      </c>
      <c r="W67" s="63" t="s">
        <v>136</v>
      </c>
      <c r="X67" s="63" t="s">
        <v>136</v>
      </c>
      <c r="Y67" s="63" t="s">
        <v>136</v>
      </c>
      <c r="Z67" s="63" t="s">
        <v>135</v>
      </c>
      <c r="AA67" s="63" t="s">
        <v>135</v>
      </c>
      <c r="AB67" s="63" t="s">
        <v>135</v>
      </c>
      <c r="AC67" s="63" t="s">
        <v>135</v>
      </c>
      <c r="AD67" s="63" t="s">
        <v>135</v>
      </c>
      <c r="AE67" s="49">
        <f>COUNTIF(L67:AD72, "SI")</f>
        <v>7</v>
      </c>
      <c r="AF67" s="63" t="s">
        <v>137</v>
      </c>
      <c r="AG67" s="49">
        <f>+VLOOKUP(AF67,[6]Listados!$K$8:$L$12,2,0)</f>
        <v>2</v>
      </c>
      <c r="AH67" s="49" t="str">
        <f>+IF(OR(AE67=1,AE67&lt;=5),"Moderado",IF(OR(AE67=6,AE67&lt;=11),"Mayor","Catastrófico"))</f>
        <v>Mayor</v>
      </c>
      <c r="AI67" s="92" t="e">
        <f>+VLOOKUP(AH67,[6]Listados!K49:L53,2,0)</f>
        <v>#N/A</v>
      </c>
      <c r="AJ67" s="49" t="str">
        <f>IF(AND(AF67&lt;&gt;"",AH67&lt;&gt;""),VLOOKUP(AF67&amp;AH67,Listados!$M$3:$N$27,2,FALSE),"")</f>
        <v>Alto</v>
      </c>
      <c r="AK67" s="58" t="str">
        <f>+'Descripción del Control '!B$8</f>
        <v>Cada vez que se va a realizar una vinculación a la planta de personal de la SDG, el(la) profesional designado(a) por la Dirección de Gestión de Talento Humano para realizar el trámite, verifica si la persona a vincular cumple con los requisitos mínimos establecidos en el manual específico de funciones y competencias laborales y normatividad vigente. Así como también, verifica el debido diligenciamiento del Formato de Declaración de Inhabilidades, Incompatibilidades e Inexistencias de Conflicto de Interés y Obligaciones GCO-GTH-F047.
En caso de no cumplir con los requisitos el(a) director(a) de Gestión de Talento Humano informa al nominador o a la Comisión Nacional del Servicio Civil según el tipo de nombramiento, dando cumplimiento a lo establecido en el Procedimiento vinculación a la planta de personal GCO-GTH-P001. Como evidencia del control se entrega una muestra aleatoria por tipo de vinculación del Formato verificación y certificación cumplimiento de requisitos mínimos GCO-GTH-F045.</v>
      </c>
      <c r="AL67" s="58" t="s">
        <v>192</v>
      </c>
      <c r="AM67" s="78" t="s">
        <v>138</v>
      </c>
      <c r="AN67" s="78" t="s">
        <v>136</v>
      </c>
      <c r="AO67" s="29">
        <f>+IF(AN67="si",15,"")</f>
        <v>15</v>
      </c>
      <c r="AP67" s="78" t="s">
        <v>136</v>
      </c>
      <c r="AQ67" s="29">
        <f>+IF(AP67="si",15,"")</f>
        <v>15</v>
      </c>
      <c r="AR67" s="78" t="s">
        <v>136</v>
      </c>
      <c r="AS67" s="29">
        <f t="shared" si="2"/>
        <v>15</v>
      </c>
      <c r="AT67" s="78" t="s">
        <v>139</v>
      </c>
      <c r="AU67" s="29">
        <f t="shared" si="3"/>
        <v>15</v>
      </c>
      <c r="AV67" s="78" t="s">
        <v>136</v>
      </c>
      <c r="AW67" s="29">
        <f>+IF(AV67="si",15,"")</f>
        <v>15</v>
      </c>
      <c r="AX67" s="78" t="s">
        <v>136</v>
      </c>
      <c r="AY67" s="29">
        <f t="shared" si="5"/>
        <v>15</v>
      </c>
      <c r="AZ67" s="78" t="s">
        <v>140</v>
      </c>
      <c r="BA67" s="29">
        <f t="shared" si="6"/>
        <v>10</v>
      </c>
      <c r="BB67" s="93">
        <f t="shared" si="7"/>
        <v>100</v>
      </c>
      <c r="BC67" s="93" t="str">
        <f t="shared" si="8"/>
        <v>Fuerte</v>
      </c>
      <c r="BD67" s="78" t="s">
        <v>141</v>
      </c>
      <c r="BE67" s="93" t="str">
        <f t="shared" si="9"/>
        <v>Fuerte</v>
      </c>
      <c r="BF67" s="93" t="str">
        <f t="shared" si="10"/>
        <v>Fuerte</v>
      </c>
      <c r="BG67" s="93">
        <f t="shared" si="11"/>
        <v>100</v>
      </c>
      <c r="BH67" s="49">
        <f>AVERAGE(BG67:BG72)</f>
        <v>100</v>
      </c>
      <c r="BI67" s="47" t="str">
        <f>IF(BH67&lt;=50, "Débil", IF(BH67&lt;=99,"Moderado","Fuerte"))</f>
        <v>Fuerte</v>
      </c>
      <c r="BJ67" s="48">
        <f>+IF(BI67="Fuerte",2,IF(BI67="Moderado",1,0))</f>
        <v>2</v>
      </c>
      <c r="BK67" s="48">
        <f>+AG67-BJ67</f>
        <v>0</v>
      </c>
      <c r="BL67" s="47" t="str">
        <f>+VLOOKUP(BK67,Listados!$J$18:$K$24,2,TRUE)</f>
        <v>Rara Vez</v>
      </c>
      <c r="BM67" s="47" t="str">
        <f>IF(ISBLANK(AH67),"",AH67)</f>
        <v>Mayor</v>
      </c>
      <c r="BN67" s="49" t="str">
        <f>IF(AND(BL67&lt;&gt;"",BM67&lt;&gt;""),VLOOKUP(BL67&amp;BM67,Listados!$M$3:$N$27,2,FALSE),"")</f>
        <v>Alto</v>
      </c>
      <c r="BO67" s="49" t="str">
        <f>+VLOOKUP(BN67,Listados!$P$3:$Q$6,2,FALSE)</f>
        <v>Reducir el riesgo</v>
      </c>
      <c r="BP67" s="177"/>
      <c r="BQ67" s="177"/>
      <c r="BR67" s="177"/>
      <c r="BS67" s="177"/>
      <c r="BT67" s="177"/>
      <c r="BU67" s="177"/>
      <c r="BV67" s="177"/>
      <c r="BW67" s="177"/>
      <c r="BX67" s="177"/>
      <c r="BY67" s="177"/>
      <c r="BZ67" s="177"/>
      <c r="CA67" s="177"/>
      <c r="CB67" s="177"/>
      <c r="CC67" s="177"/>
      <c r="CD67" s="177"/>
      <c r="CE67" s="49" t="s">
        <v>8</v>
      </c>
      <c r="CF67" s="48" t="s">
        <v>8</v>
      </c>
      <c r="CG67" s="185" t="s">
        <v>8</v>
      </c>
      <c r="CH67" s="186" t="s">
        <v>8</v>
      </c>
      <c r="CI67" s="185" t="s">
        <v>8</v>
      </c>
      <c r="CJ67" s="187" t="s">
        <v>8</v>
      </c>
    </row>
    <row r="68" spans="1:88" ht="37.5" customHeight="1" x14ac:dyDescent="0.25">
      <c r="A68" s="176"/>
      <c r="B68" s="63"/>
      <c r="C68" s="72"/>
      <c r="D68" s="73"/>
      <c r="E68" s="79"/>
      <c r="F68" s="49"/>
      <c r="G68" s="49"/>
      <c r="H68" s="76"/>
      <c r="I68" s="79"/>
      <c r="J68" s="49"/>
      <c r="K68" s="23" t="s">
        <v>193</v>
      </c>
      <c r="L68" s="63"/>
      <c r="M68" s="63"/>
      <c r="N68" s="63"/>
      <c r="O68" s="63"/>
      <c r="P68" s="63"/>
      <c r="Q68" s="63"/>
      <c r="R68" s="63"/>
      <c r="S68" s="63"/>
      <c r="T68" s="63"/>
      <c r="U68" s="63"/>
      <c r="V68" s="63"/>
      <c r="W68" s="63"/>
      <c r="X68" s="63"/>
      <c r="Y68" s="63"/>
      <c r="Z68" s="63"/>
      <c r="AA68" s="63"/>
      <c r="AB68" s="63"/>
      <c r="AC68" s="63"/>
      <c r="AD68" s="63"/>
      <c r="AE68" s="49"/>
      <c r="AF68" s="63"/>
      <c r="AG68" s="49"/>
      <c r="AH68" s="49" t="str">
        <f>+IF(OR(AF68=1,AF68&lt;=5),"Moderado",IF(OR(AF68=6,AF68&lt;=11),"Mayor","Catastrófico"))</f>
        <v>Moderado</v>
      </c>
      <c r="AI68" s="92"/>
      <c r="AJ68" s="49"/>
      <c r="AK68" s="64"/>
      <c r="AL68" s="64"/>
      <c r="AM68" s="79"/>
      <c r="AN68" s="79"/>
      <c r="AO68" s="29" t="str">
        <f t="shared" si="0"/>
        <v/>
      </c>
      <c r="AP68" s="79"/>
      <c r="AQ68" s="29" t="str">
        <f t="shared" si="1"/>
        <v/>
      </c>
      <c r="AR68" s="79"/>
      <c r="AS68" s="29" t="str">
        <f t="shared" si="2"/>
        <v/>
      </c>
      <c r="AT68" s="79"/>
      <c r="AU68" s="29" t="str">
        <f t="shared" si="3"/>
        <v/>
      </c>
      <c r="AV68" s="79"/>
      <c r="AW68" s="29" t="str">
        <f t="shared" si="4"/>
        <v/>
      </c>
      <c r="AX68" s="79"/>
      <c r="AY68" s="29" t="str">
        <f t="shared" si="5"/>
        <v/>
      </c>
      <c r="AZ68" s="79"/>
      <c r="BA68" s="29" t="str">
        <f t="shared" si="6"/>
        <v/>
      </c>
      <c r="BB68" s="94"/>
      <c r="BC68" s="94"/>
      <c r="BD68" s="79"/>
      <c r="BE68" s="94"/>
      <c r="BF68" s="94"/>
      <c r="BG68" s="94"/>
      <c r="BH68" s="49"/>
      <c r="BI68" s="47"/>
      <c r="BJ68" s="48"/>
      <c r="BK68" s="48"/>
      <c r="BL68" s="47"/>
      <c r="BM68" s="47"/>
      <c r="BN68" s="49"/>
      <c r="BO68" s="49"/>
      <c r="BP68" s="177"/>
      <c r="BQ68" s="177"/>
      <c r="BR68" s="177"/>
      <c r="BS68" s="177"/>
      <c r="BT68" s="177"/>
      <c r="BU68" s="177"/>
      <c r="BV68" s="177"/>
      <c r="BW68" s="177"/>
      <c r="BX68" s="177"/>
      <c r="BY68" s="177"/>
      <c r="BZ68" s="177"/>
      <c r="CA68" s="177"/>
      <c r="CB68" s="177"/>
      <c r="CC68" s="177"/>
      <c r="CD68" s="177"/>
      <c r="CE68" s="49"/>
      <c r="CF68" s="48"/>
      <c r="CG68" s="48"/>
      <c r="CH68" s="186"/>
      <c r="CI68" s="185"/>
      <c r="CJ68" s="187"/>
    </row>
    <row r="69" spans="1:88" ht="29.25" customHeight="1" x14ac:dyDescent="0.25">
      <c r="A69" s="176"/>
      <c r="B69" s="63"/>
      <c r="C69" s="72"/>
      <c r="D69" s="73"/>
      <c r="E69" s="79"/>
      <c r="F69" s="49"/>
      <c r="G69" s="49"/>
      <c r="H69" s="76"/>
      <c r="I69" s="79"/>
      <c r="J69" s="49"/>
      <c r="K69" s="23" t="s">
        <v>194</v>
      </c>
      <c r="L69" s="63"/>
      <c r="M69" s="63"/>
      <c r="N69" s="63"/>
      <c r="O69" s="63"/>
      <c r="P69" s="63"/>
      <c r="Q69" s="63"/>
      <c r="R69" s="63"/>
      <c r="S69" s="63"/>
      <c r="T69" s="63"/>
      <c r="U69" s="63"/>
      <c r="V69" s="63"/>
      <c r="W69" s="63"/>
      <c r="X69" s="63"/>
      <c r="Y69" s="63"/>
      <c r="Z69" s="63"/>
      <c r="AA69" s="63"/>
      <c r="AB69" s="63"/>
      <c r="AC69" s="63"/>
      <c r="AD69" s="63"/>
      <c r="AE69" s="49"/>
      <c r="AF69" s="63"/>
      <c r="AG69" s="49"/>
      <c r="AH69" s="49" t="str">
        <f>+IF(OR(AF69=1,AF69&lt;=5),"Moderado",IF(OR(AF69=6,AF69&lt;=11),"Mayor","Catastrófico"))</f>
        <v>Moderado</v>
      </c>
      <c r="AI69" s="92"/>
      <c r="AJ69" s="49"/>
      <c r="AK69" s="64"/>
      <c r="AL69" s="64"/>
      <c r="AM69" s="79"/>
      <c r="AN69" s="79"/>
      <c r="AO69" s="29" t="str">
        <f t="shared" si="0"/>
        <v/>
      </c>
      <c r="AP69" s="79"/>
      <c r="AQ69" s="29" t="str">
        <f t="shared" si="1"/>
        <v/>
      </c>
      <c r="AR69" s="79"/>
      <c r="AS69" s="29" t="str">
        <f t="shared" si="2"/>
        <v/>
      </c>
      <c r="AT69" s="79"/>
      <c r="AU69" s="29" t="str">
        <f t="shared" si="3"/>
        <v/>
      </c>
      <c r="AV69" s="79"/>
      <c r="AW69" s="29" t="str">
        <f t="shared" si="4"/>
        <v/>
      </c>
      <c r="AX69" s="79"/>
      <c r="AY69" s="29" t="str">
        <f t="shared" si="5"/>
        <v/>
      </c>
      <c r="AZ69" s="79"/>
      <c r="BA69" s="29" t="str">
        <f t="shared" si="6"/>
        <v/>
      </c>
      <c r="BB69" s="94"/>
      <c r="BC69" s="94"/>
      <c r="BD69" s="79"/>
      <c r="BE69" s="94"/>
      <c r="BF69" s="94"/>
      <c r="BG69" s="94"/>
      <c r="BH69" s="49"/>
      <c r="BI69" s="47"/>
      <c r="BJ69" s="48"/>
      <c r="BK69" s="48"/>
      <c r="BL69" s="47"/>
      <c r="BM69" s="47"/>
      <c r="BN69" s="49"/>
      <c r="BO69" s="49"/>
      <c r="BP69" s="177"/>
      <c r="BQ69" s="177"/>
      <c r="BR69" s="177"/>
      <c r="BS69" s="177"/>
      <c r="BT69" s="177"/>
      <c r="BU69" s="177"/>
      <c r="BV69" s="177"/>
      <c r="BW69" s="177"/>
      <c r="BX69" s="177"/>
      <c r="BY69" s="177"/>
      <c r="BZ69" s="177"/>
      <c r="CA69" s="177"/>
      <c r="CB69" s="177"/>
      <c r="CC69" s="177"/>
      <c r="CD69" s="177"/>
      <c r="CE69" s="49"/>
      <c r="CF69" s="48"/>
      <c r="CG69" s="48"/>
      <c r="CH69" s="186"/>
      <c r="CI69" s="185"/>
      <c r="CJ69" s="187"/>
    </row>
    <row r="70" spans="1:88" ht="14.25" customHeight="1" x14ac:dyDescent="0.25">
      <c r="A70" s="176"/>
      <c r="B70" s="63"/>
      <c r="C70" s="72"/>
      <c r="D70" s="73"/>
      <c r="E70" s="79"/>
      <c r="F70" s="49"/>
      <c r="G70" s="49"/>
      <c r="H70" s="76"/>
      <c r="I70" s="79"/>
      <c r="J70" s="49"/>
      <c r="K70" s="58" t="s">
        <v>195</v>
      </c>
      <c r="L70" s="63"/>
      <c r="M70" s="63"/>
      <c r="N70" s="63"/>
      <c r="O70" s="63"/>
      <c r="P70" s="63"/>
      <c r="Q70" s="63"/>
      <c r="R70" s="63"/>
      <c r="S70" s="63"/>
      <c r="T70" s="63"/>
      <c r="U70" s="63"/>
      <c r="V70" s="63"/>
      <c r="W70" s="63"/>
      <c r="X70" s="63"/>
      <c r="Y70" s="63"/>
      <c r="Z70" s="63"/>
      <c r="AA70" s="63"/>
      <c r="AB70" s="63"/>
      <c r="AC70" s="63"/>
      <c r="AD70" s="63"/>
      <c r="AE70" s="49"/>
      <c r="AF70" s="63"/>
      <c r="AG70" s="49"/>
      <c r="AH70" s="49" t="str">
        <f>+IF(OR(AF70=1,AF70&lt;=5),"Moderado",IF(OR(AF70=6,AF70&lt;=11),"Mayor","Catastrófico"))</f>
        <v>Moderado</v>
      </c>
      <c r="AI70" s="92"/>
      <c r="AJ70" s="49"/>
      <c r="AK70" s="64"/>
      <c r="AL70" s="64"/>
      <c r="AM70" s="79"/>
      <c r="AN70" s="79"/>
      <c r="AO70" s="29" t="str">
        <f t="shared" si="0"/>
        <v/>
      </c>
      <c r="AP70" s="79"/>
      <c r="AQ70" s="29" t="str">
        <f t="shared" si="1"/>
        <v/>
      </c>
      <c r="AR70" s="79"/>
      <c r="AS70" s="29" t="str">
        <f t="shared" si="2"/>
        <v/>
      </c>
      <c r="AT70" s="79"/>
      <c r="AU70" s="29" t="str">
        <f t="shared" si="3"/>
        <v/>
      </c>
      <c r="AV70" s="79"/>
      <c r="AW70" s="29" t="str">
        <f t="shared" si="4"/>
        <v/>
      </c>
      <c r="AX70" s="79"/>
      <c r="AY70" s="29" t="str">
        <f t="shared" si="5"/>
        <v/>
      </c>
      <c r="AZ70" s="79"/>
      <c r="BA70" s="29" t="str">
        <f t="shared" si="6"/>
        <v/>
      </c>
      <c r="BB70" s="94"/>
      <c r="BC70" s="94"/>
      <c r="BD70" s="79"/>
      <c r="BE70" s="94"/>
      <c r="BF70" s="94"/>
      <c r="BG70" s="94"/>
      <c r="BH70" s="49"/>
      <c r="BI70" s="47"/>
      <c r="BJ70" s="48"/>
      <c r="BK70" s="48"/>
      <c r="BL70" s="47"/>
      <c r="BM70" s="47"/>
      <c r="BN70" s="49"/>
      <c r="BO70" s="49"/>
      <c r="BP70" s="177"/>
      <c r="BQ70" s="177"/>
      <c r="BR70" s="177"/>
      <c r="BS70" s="177"/>
      <c r="BT70" s="177"/>
      <c r="BU70" s="177"/>
      <c r="BV70" s="177"/>
      <c r="BW70" s="177"/>
      <c r="BX70" s="177"/>
      <c r="BY70" s="177"/>
      <c r="BZ70" s="177"/>
      <c r="CA70" s="177"/>
      <c r="CB70" s="177"/>
      <c r="CC70" s="177"/>
      <c r="CD70" s="177"/>
      <c r="CE70" s="49"/>
      <c r="CF70" s="48"/>
      <c r="CG70" s="48"/>
      <c r="CH70" s="186"/>
      <c r="CI70" s="185"/>
      <c r="CJ70" s="187"/>
    </row>
    <row r="71" spans="1:88" ht="29.25" customHeight="1" x14ac:dyDescent="0.25">
      <c r="A71" s="176"/>
      <c r="B71" s="63"/>
      <c r="C71" s="72"/>
      <c r="D71" s="73"/>
      <c r="E71" s="79"/>
      <c r="F71" s="49"/>
      <c r="G71" s="49"/>
      <c r="H71" s="76"/>
      <c r="I71" s="79"/>
      <c r="J71" s="49"/>
      <c r="K71" s="64"/>
      <c r="L71" s="63"/>
      <c r="M71" s="63"/>
      <c r="N71" s="63"/>
      <c r="O71" s="63"/>
      <c r="P71" s="63"/>
      <c r="Q71" s="63"/>
      <c r="R71" s="63"/>
      <c r="S71" s="63"/>
      <c r="T71" s="63"/>
      <c r="U71" s="63"/>
      <c r="V71" s="63"/>
      <c r="W71" s="63"/>
      <c r="X71" s="63"/>
      <c r="Y71" s="63"/>
      <c r="Z71" s="63"/>
      <c r="AA71" s="63"/>
      <c r="AB71" s="63"/>
      <c r="AC71" s="63"/>
      <c r="AD71" s="63"/>
      <c r="AE71" s="49"/>
      <c r="AF71" s="63"/>
      <c r="AG71" s="49"/>
      <c r="AH71" s="49" t="str">
        <f>+IF(OR(AF71=1,AF71&lt;=5),"Moderado",IF(OR(AF71=6,AF71&lt;=11),"Mayor","Catastrófico"))</f>
        <v>Moderado</v>
      </c>
      <c r="AI71" s="92"/>
      <c r="AJ71" s="49"/>
      <c r="AK71" s="64"/>
      <c r="AL71" s="64"/>
      <c r="AM71" s="79"/>
      <c r="AN71" s="79"/>
      <c r="AO71" s="29" t="str">
        <f t="shared" si="0"/>
        <v/>
      </c>
      <c r="AP71" s="79"/>
      <c r="AQ71" s="29" t="str">
        <f t="shared" si="1"/>
        <v/>
      </c>
      <c r="AR71" s="79"/>
      <c r="AS71" s="29" t="str">
        <f t="shared" si="2"/>
        <v/>
      </c>
      <c r="AT71" s="79"/>
      <c r="AU71" s="29" t="str">
        <f t="shared" si="3"/>
        <v/>
      </c>
      <c r="AV71" s="79"/>
      <c r="AW71" s="29" t="str">
        <f t="shared" si="4"/>
        <v/>
      </c>
      <c r="AX71" s="79"/>
      <c r="AY71" s="29" t="str">
        <f t="shared" si="5"/>
        <v/>
      </c>
      <c r="AZ71" s="79"/>
      <c r="BA71" s="29" t="str">
        <f t="shared" si="6"/>
        <v/>
      </c>
      <c r="BB71" s="94"/>
      <c r="BC71" s="94"/>
      <c r="BD71" s="79"/>
      <c r="BE71" s="94"/>
      <c r="BF71" s="94"/>
      <c r="BG71" s="94"/>
      <c r="BH71" s="49"/>
      <c r="BI71" s="47"/>
      <c r="BJ71" s="48"/>
      <c r="BK71" s="48"/>
      <c r="BL71" s="47"/>
      <c r="BM71" s="47"/>
      <c r="BN71" s="49"/>
      <c r="BO71" s="49"/>
      <c r="BP71" s="177"/>
      <c r="BQ71" s="177"/>
      <c r="BR71" s="177"/>
      <c r="BS71" s="177"/>
      <c r="BT71" s="177"/>
      <c r="BU71" s="177"/>
      <c r="BV71" s="177"/>
      <c r="BW71" s="177"/>
      <c r="BX71" s="177"/>
      <c r="BY71" s="177"/>
      <c r="BZ71" s="177"/>
      <c r="CA71" s="177"/>
      <c r="CB71" s="177"/>
      <c r="CC71" s="177"/>
      <c r="CD71" s="177"/>
      <c r="CE71" s="49"/>
      <c r="CF71" s="48"/>
      <c r="CG71" s="48"/>
      <c r="CH71" s="186"/>
      <c r="CI71" s="185"/>
      <c r="CJ71" s="187"/>
    </row>
    <row r="72" spans="1:88" ht="15.75" customHeight="1" x14ac:dyDescent="0.25">
      <c r="A72" s="176"/>
      <c r="B72" s="63"/>
      <c r="C72" s="72"/>
      <c r="D72" s="73"/>
      <c r="E72" s="74"/>
      <c r="F72" s="49"/>
      <c r="G72" s="49"/>
      <c r="H72" s="77"/>
      <c r="I72" s="74"/>
      <c r="J72" s="49"/>
      <c r="K72" s="59"/>
      <c r="L72" s="63"/>
      <c r="M72" s="63"/>
      <c r="N72" s="63"/>
      <c r="O72" s="63"/>
      <c r="P72" s="63"/>
      <c r="Q72" s="63"/>
      <c r="R72" s="63"/>
      <c r="S72" s="63"/>
      <c r="T72" s="63"/>
      <c r="U72" s="63"/>
      <c r="V72" s="63"/>
      <c r="W72" s="63"/>
      <c r="X72" s="63"/>
      <c r="Y72" s="63"/>
      <c r="Z72" s="63"/>
      <c r="AA72" s="63"/>
      <c r="AB72" s="63"/>
      <c r="AC72" s="63"/>
      <c r="AD72" s="63"/>
      <c r="AE72" s="49"/>
      <c r="AF72" s="63"/>
      <c r="AG72" s="49"/>
      <c r="AH72" s="49" t="str">
        <f>+IF(OR(AF72=1,AF72&lt;=5),"Moderado",IF(OR(AF72=6,AF72&lt;=11),"Mayor","Catastrófico"))</f>
        <v>Moderado</v>
      </c>
      <c r="AI72" s="92"/>
      <c r="AJ72" s="49"/>
      <c r="AK72" s="59"/>
      <c r="AL72" s="59"/>
      <c r="AM72" s="74"/>
      <c r="AN72" s="74"/>
      <c r="AO72" s="29" t="str">
        <f t="shared" si="0"/>
        <v/>
      </c>
      <c r="AP72" s="74"/>
      <c r="AQ72" s="29" t="str">
        <f t="shared" si="1"/>
        <v/>
      </c>
      <c r="AR72" s="74"/>
      <c r="AS72" s="29" t="str">
        <f t="shared" si="2"/>
        <v/>
      </c>
      <c r="AT72" s="74"/>
      <c r="AU72" s="29" t="str">
        <f t="shared" si="3"/>
        <v/>
      </c>
      <c r="AV72" s="74"/>
      <c r="AW72" s="29" t="str">
        <f t="shared" si="4"/>
        <v/>
      </c>
      <c r="AX72" s="74"/>
      <c r="AY72" s="29" t="str">
        <f t="shared" si="5"/>
        <v/>
      </c>
      <c r="AZ72" s="74"/>
      <c r="BA72" s="29" t="str">
        <f t="shared" si="6"/>
        <v/>
      </c>
      <c r="BB72" s="85"/>
      <c r="BC72" s="85"/>
      <c r="BD72" s="74"/>
      <c r="BE72" s="85"/>
      <c r="BF72" s="85"/>
      <c r="BG72" s="85"/>
      <c r="BH72" s="49"/>
      <c r="BI72" s="47"/>
      <c r="BJ72" s="48"/>
      <c r="BK72" s="48"/>
      <c r="BL72" s="47"/>
      <c r="BM72" s="47"/>
      <c r="BN72" s="49"/>
      <c r="BO72" s="49"/>
      <c r="BP72" s="177"/>
      <c r="BQ72" s="177"/>
      <c r="BR72" s="177"/>
      <c r="BS72" s="177"/>
      <c r="BT72" s="177"/>
      <c r="BU72" s="177"/>
      <c r="BV72" s="177"/>
      <c r="BW72" s="177"/>
      <c r="BX72" s="177"/>
      <c r="BY72" s="177"/>
      <c r="BZ72" s="177"/>
      <c r="CA72" s="177"/>
      <c r="CB72" s="177"/>
      <c r="CC72" s="177"/>
      <c r="CD72" s="177"/>
      <c r="CE72" s="49"/>
      <c r="CF72" s="48"/>
      <c r="CG72" s="48"/>
      <c r="CH72" s="186"/>
      <c r="CI72" s="185"/>
      <c r="CJ72" s="187"/>
    </row>
    <row r="73" spans="1:88" ht="117.75" customHeight="1" x14ac:dyDescent="0.25">
      <c r="A73" s="176" t="s">
        <v>196</v>
      </c>
      <c r="B73" s="63" t="s">
        <v>144</v>
      </c>
      <c r="C73" s="72" t="s">
        <v>145</v>
      </c>
      <c r="D73" s="73" t="str">
        <f>+'Riesgo Corrupción'!C14</f>
        <v xml:space="preserve">Posibilidad de riesgo económico al efectuar pagos, omitiendo el debido cumplimiento de requisitos, de manera intencional para beneficio propio o de un tercero. </v>
      </c>
      <c r="E73" s="78" t="s">
        <v>8</v>
      </c>
      <c r="F73" s="49" t="s">
        <v>131</v>
      </c>
      <c r="G73" s="49" t="s">
        <v>132</v>
      </c>
      <c r="H73" s="75" t="s">
        <v>197</v>
      </c>
      <c r="I73" s="78" t="s">
        <v>133</v>
      </c>
      <c r="J73" s="49" t="s">
        <v>147</v>
      </c>
      <c r="K73" s="58" t="s">
        <v>198</v>
      </c>
      <c r="L73" s="63" t="s">
        <v>136</v>
      </c>
      <c r="M73" s="63" t="s">
        <v>135</v>
      </c>
      <c r="N73" s="63" t="s">
        <v>135</v>
      </c>
      <c r="O73" s="63" t="s">
        <v>135</v>
      </c>
      <c r="P73" s="63" t="s">
        <v>136</v>
      </c>
      <c r="Q73" s="63" t="s">
        <v>136</v>
      </c>
      <c r="R73" s="63" t="s">
        <v>135</v>
      </c>
      <c r="S73" s="63" t="s">
        <v>135</v>
      </c>
      <c r="T73" s="63" t="s">
        <v>135</v>
      </c>
      <c r="U73" s="63" t="s">
        <v>136</v>
      </c>
      <c r="V73" s="63" t="s">
        <v>136</v>
      </c>
      <c r="W73" s="63" t="s">
        <v>136</v>
      </c>
      <c r="X73" s="63" t="s">
        <v>136</v>
      </c>
      <c r="Y73" s="63" t="s">
        <v>136</v>
      </c>
      <c r="Z73" s="63" t="s">
        <v>136</v>
      </c>
      <c r="AA73" s="63" t="s">
        <v>135</v>
      </c>
      <c r="AB73" s="63" t="s">
        <v>136</v>
      </c>
      <c r="AC73" s="63" t="s">
        <v>136</v>
      </c>
      <c r="AD73" s="63" t="s">
        <v>135</v>
      </c>
      <c r="AE73" s="49">
        <f>COUNTIF(L73:AD78, "SI")</f>
        <v>11</v>
      </c>
      <c r="AF73" s="63" t="s">
        <v>149</v>
      </c>
      <c r="AG73" s="49">
        <f>+VLOOKUP(AF73,[6]Listados!$K$8:$L$12,2,0)</f>
        <v>1</v>
      </c>
      <c r="AH73" s="49" t="str">
        <f>+IF(OR(AE73=1,AE73&lt;=5),"Moderado",IF(OR(AE73=6,AE73&lt;=11),"Mayor","Catastrófico"))</f>
        <v>Mayor</v>
      </c>
      <c r="AI73" s="92" t="e">
        <f>+VLOOKUP(AH73,[6]Listados!K55:L59,2,0)</f>
        <v>#N/A</v>
      </c>
      <c r="AJ73" s="49" t="str">
        <f>IF(AND(AF73&lt;&gt;"",AH73&lt;&gt;""),VLOOKUP(AF73&amp;AH73,Listados!$M$3:$N$27,2,FALSE),"")</f>
        <v>Alto</v>
      </c>
      <c r="AK73" s="58" t="str">
        <f>+'Descripción del Control '!B$9</f>
        <v>El profesional de apoyo de la Dirección Financiera designado por el/la Director/a  Financiera con una periodicidad mensual, ingresa al correo electrónico y reenvia las cuentas de cobro/factura de ventas recibidas por cada supervisor/apoyo a la supervisión y lo asigna en estricto sentido de orden de llegada para el Nivel Central por la misma vía, a cada uno de los profesionales del grupo de contabilidad de la Dirección Financiera, el profesional de contabilidad procede a la revisión de los soportes que cumplan con todos los requisitos establecidos en los instructivos GCO-GCI-IN019-Instrucciones para pagos, GCO-GCI-IN003-Instrucciones Contables, en caso de encontrar que los soportes de pago no cumplen con los requisitos, este pago no se trámita y se informará vía correo electrónico al supervisor para que informe al contratista y/o proveedor las subsanciones a realizar, como evidencia se generar un soporte en pdf   del correo electrónico enviado.   
Una vez revisados y avalados los soportes, se realiza el correspondiente reconocimiento contable y/o causación de la cuenta.
Posteriormente cada profesional de contabilidad archiva el reconocimiento contable y/o causación de la cuenta de cobro en la carpeta compatidad de la Dirección Financiera,  e informa vía correo electrónico al grupo de giros de la Dirección Financiera, para que se continúe con el trámite. 
Como evidencia de ejecución del control quedan los soportes de causación y órdenes de pago lo cuales quedan cargados  en la base de datos "Financiera/pluton/base de datos" y los correos electrónicos solicitando la subsanación de los documentos cuando haya lugar.
El profesional designado por el (la) Alcalde (sa) Local como apoyo a la supervisión, revisa mensualmente los soportes de pago verificando el cumplimiento de los requisitos establecidos en los instructivos GCO-GCI-IN019-Instrucciones para pagos, GCO-GCI-IN003-Instrucciones Contables. En caso de encontrar inconsistencias, solicita por correo electrónico los ajustes respectivos.
Como evidencia de ejecución del control quedan los soportes de causación y órdenes de pago y los correos electrónicos solicitando la subsanación de los documentos cuando haya lugar.</v>
      </c>
      <c r="AL73" s="58" t="s">
        <v>197</v>
      </c>
      <c r="AM73" s="78" t="s">
        <v>138</v>
      </c>
      <c r="AN73" s="78" t="s">
        <v>136</v>
      </c>
      <c r="AO73" s="29">
        <f>+IF(AN73="si",15,"")</f>
        <v>15</v>
      </c>
      <c r="AP73" s="78" t="s">
        <v>136</v>
      </c>
      <c r="AQ73" s="29">
        <f>+IF(AP73="si",15,"")</f>
        <v>15</v>
      </c>
      <c r="AR73" s="78" t="s">
        <v>136</v>
      </c>
      <c r="AS73" s="29">
        <f t="shared" si="2"/>
        <v>15</v>
      </c>
      <c r="AT73" s="78" t="s">
        <v>139</v>
      </c>
      <c r="AU73" s="29">
        <f t="shared" si="3"/>
        <v>15</v>
      </c>
      <c r="AV73" s="78" t="s">
        <v>136</v>
      </c>
      <c r="AW73" s="29">
        <f>+IF(AV73="si",15,"")</f>
        <v>15</v>
      </c>
      <c r="AX73" s="78" t="s">
        <v>136</v>
      </c>
      <c r="AY73" s="29">
        <f t="shared" si="5"/>
        <v>15</v>
      </c>
      <c r="AZ73" s="78" t="s">
        <v>140</v>
      </c>
      <c r="BA73" s="29">
        <f t="shared" si="6"/>
        <v>10</v>
      </c>
      <c r="BB73" s="93">
        <f t="shared" si="7"/>
        <v>100</v>
      </c>
      <c r="BC73" s="93" t="str">
        <f t="shared" si="8"/>
        <v>Fuerte</v>
      </c>
      <c r="BD73" s="78" t="s">
        <v>141</v>
      </c>
      <c r="BE73" s="93" t="str">
        <f t="shared" si="9"/>
        <v>Fuerte</v>
      </c>
      <c r="BF73" s="93" t="str">
        <f t="shared" si="10"/>
        <v>Fuerte</v>
      </c>
      <c r="BG73" s="93">
        <f t="shared" si="11"/>
        <v>100</v>
      </c>
      <c r="BH73" s="49">
        <f>AVERAGE(BG73:BG78)</f>
        <v>100</v>
      </c>
      <c r="BI73" s="47" t="str">
        <f>IF(BH73&lt;=50, "Débil", IF(BH73&lt;=99,"Moderado","Fuerte"))</f>
        <v>Fuerte</v>
      </c>
      <c r="BJ73" s="48">
        <f>+IF(BI73="Fuerte",2,IF(BI73="Moderado",1,0))</f>
        <v>2</v>
      </c>
      <c r="BK73" s="48">
        <f>+AG73-BJ73</f>
        <v>-1</v>
      </c>
      <c r="BL73" s="47" t="str">
        <f>+VLOOKUP(BK73,Listados!$J$18:$K$24,2,TRUE)</f>
        <v>Rara Vez</v>
      </c>
      <c r="BM73" s="47" t="str">
        <f>IF(ISBLANK(AH73),"",AH73)</f>
        <v>Mayor</v>
      </c>
      <c r="BN73" s="49" t="str">
        <f>IF(AND(BL73&lt;&gt;"",BM73&lt;&gt;""),VLOOKUP(BL73&amp;BM73,Listados!$M$3:$N$27,2,FALSE),"")</f>
        <v>Alto</v>
      </c>
      <c r="BO73" s="49" t="str">
        <f>+VLOOKUP(BN73,Listados!$P$3:$Q$6,2,FALSE)</f>
        <v>Reducir el riesgo</v>
      </c>
      <c r="BP73" s="177"/>
      <c r="BQ73" s="177"/>
      <c r="BR73" s="177"/>
      <c r="BS73" s="177"/>
      <c r="BT73" s="177"/>
      <c r="BU73" s="177"/>
      <c r="BV73" s="177"/>
      <c r="BW73" s="177"/>
      <c r="BX73" s="177"/>
      <c r="BY73" s="177"/>
      <c r="BZ73" s="177"/>
      <c r="CA73" s="177"/>
      <c r="CB73" s="177"/>
      <c r="CC73" s="177"/>
      <c r="CD73" s="177"/>
      <c r="CE73" s="178" t="s">
        <v>8</v>
      </c>
      <c r="CF73" s="178" t="s">
        <v>8</v>
      </c>
      <c r="CG73" s="178" t="s">
        <v>8</v>
      </c>
      <c r="CH73" s="178" t="s">
        <v>8</v>
      </c>
      <c r="CI73" s="178" t="s">
        <v>8</v>
      </c>
      <c r="CJ73" s="178" t="s">
        <v>8</v>
      </c>
    </row>
    <row r="74" spans="1:88" ht="121.5" customHeight="1" x14ac:dyDescent="0.25">
      <c r="A74" s="176"/>
      <c r="B74" s="63"/>
      <c r="C74" s="72"/>
      <c r="D74" s="73"/>
      <c r="E74" s="79"/>
      <c r="F74" s="49"/>
      <c r="G74" s="49"/>
      <c r="H74" s="76"/>
      <c r="I74" s="79"/>
      <c r="J74" s="49"/>
      <c r="K74" s="64"/>
      <c r="L74" s="63"/>
      <c r="M74" s="63"/>
      <c r="N74" s="63"/>
      <c r="O74" s="63"/>
      <c r="P74" s="63"/>
      <c r="Q74" s="63"/>
      <c r="R74" s="63"/>
      <c r="S74" s="63"/>
      <c r="T74" s="63"/>
      <c r="U74" s="63"/>
      <c r="V74" s="63"/>
      <c r="W74" s="63"/>
      <c r="X74" s="63"/>
      <c r="Y74" s="63"/>
      <c r="Z74" s="63"/>
      <c r="AA74" s="63"/>
      <c r="AB74" s="63"/>
      <c r="AC74" s="63"/>
      <c r="AD74" s="63"/>
      <c r="AE74" s="49"/>
      <c r="AF74" s="63"/>
      <c r="AG74" s="49"/>
      <c r="AH74" s="49" t="str">
        <f>+IF(OR(AF74=1,AF74&lt;=5),"Moderado",IF(OR(AF74=6,AF74&lt;=11),"Mayor","Catastrófico"))</f>
        <v>Moderado</v>
      </c>
      <c r="AI74" s="92"/>
      <c r="AJ74" s="49"/>
      <c r="AK74" s="64"/>
      <c r="AL74" s="64"/>
      <c r="AM74" s="79"/>
      <c r="AN74" s="79"/>
      <c r="AO74" s="29" t="str">
        <f>+IF(AN74="si",15,"")</f>
        <v/>
      </c>
      <c r="AP74" s="79"/>
      <c r="AQ74" s="29" t="str">
        <f>+IF(AP74="si",15,"")</f>
        <v/>
      </c>
      <c r="AR74" s="79"/>
      <c r="AS74" s="29" t="str">
        <f t="shared" si="2"/>
        <v/>
      </c>
      <c r="AT74" s="79"/>
      <c r="AU74" s="29" t="str">
        <f t="shared" si="3"/>
        <v/>
      </c>
      <c r="AV74" s="79"/>
      <c r="AW74" s="29" t="str">
        <f>+IF(AV74="si",15,"")</f>
        <v/>
      </c>
      <c r="AX74" s="79"/>
      <c r="AY74" s="29" t="str">
        <f t="shared" si="5"/>
        <v/>
      </c>
      <c r="AZ74" s="79"/>
      <c r="BA74" s="29" t="str">
        <f t="shared" si="6"/>
        <v/>
      </c>
      <c r="BB74" s="94"/>
      <c r="BC74" s="94"/>
      <c r="BD74" s="79"/>
      <c r="BE74" s="94"/>
      <c r="BF74" s="94"/>
      <c r="BG74" s="94"/>
      <c r="BH74" s="49"/>
      <c r="BI74" s="47"/>
      <c r="BJ74" s="48"/>
      <c r="BK74" s="48"/>
      <c r="BL74" s="47"/>
      <c r="BM74" s="47"/>
      <c r="BN74" s="49"/>
      <c r="BO74" s="49"/>
      <c r="BP74" s="177"/>
      <c r="BQ74" s="177"/>
      <c r="BR74" s="177"/>
      <c r="BS74" s="177"/>
      <c r="BT74" s="177"/>
      <c r="BU74" s="177"/>
      <c r="BV74" s="177"/>
      <c r="BW74" s="177"/>
      <c r="BX74" s="177"/>
      <c r="BY74" s="177"/>
      <c r="BZ74" s="177"/>
      <c r="CA74" s="177"/>
      <c r="CB74" s="177"/>
      <c r="CC74" s="177"/>
      <c r="CD74" s="177"/>
      <c r="CE74" s="178"/>
      <c r="CF74" s="178"/>
      <c r="CG74" s="178"/>
      <c r="CH74" s="178"/>
      <c r="CI74" s="178"/>
      <c r="CJ74" s="178"/>
    </row>
    <row r="75" spans="1:88" ht="4.5" customHeight="1" x14ac:dyDescent="0.25">
      <c r="A75" s="176"/>
      <c r="B75" s="63"/>
      <c r="C75" s="72"/>
      <c r="D75" s="73"/>
      <c r="E75" s="79"/>
      <c r="F75" s="49"/>
      <c r="G75" s="49"/>
      <c r="H75" s="76"/>
      <c r="I75" s="79"/>
      <c r="J75" s="49"/>
      <c r="K75" s="64"/>
      <c r="L75" s="63"/>
      <c r="M75" s="63"/>
      <c r="N75" s="63"/>
      <c r="O75" s="63"/>
      <c r="P75" s="63"/>
      <c r="Q75" s="63"/>
      <c r="R75" s="63"/>
      <c r="S75" s="63"/>
      <c r="T75" s="63"/>
      <c r="U75" s="63"/>
      <c r="V75" s="63"/>
      <c r="W75" s="63"/>
      <c r="X75" s="63"/>
      <c r="Y75" s="63"/>
      <c r="Z75" s="63"/>
      <c r="AA75" s="63"/>
      <c r="AB75" s="63"/>
      <c r="AC75" s="63"/>
      <c r="AD75" s="63"/>
      <c r="AE75" s="49"/>
      <c r="AF75" s="63"/>
      <c r="AG75" s="49"/>
      <c r="AH75" s="49" t="str">
        <f>+IF(OR(AF75=1,AF75&lt;=5),"Moderado",IF(OR(AF75=6,AF75&lt;=11),"Mayor","Catastrófico"))</f>
        <v>Moderado</v>
      </c>
      <c r="AI75" s="92"/>
      <c r="AJ75" s="49"/>
      <c r="AK75" s="64"/>
      <c r="AL75" s="64"/>
      <c r="AM75" s="79"/>
      <c r="AN75" s="79"/>
      <c r="AO75" s="29" t="str">
        <f t="shared" si="0"/>
        <v/>
      </c>
      <c r="AP75" s="79"/>
      <c r="AQ75" s="29" t="str">
        <f t="shared" si="1"/>
        <v/>
      </c>
      <c r="AR75" s="79"/>
      <c r="AS75" s="29" t="str">
        <f t="shared" si="2"/>
        <v/>
      </c>
      <c r="AT75" s="79"/>
      <c r="AU75" s="29" t="str">
        <f t="shared" si="3"/>
        <v/>
      </c>
      <c r="AV75" s="79"/>
      <c r="AW75" s="29" t="str">
        <f t="shared" si="4"/>
        <v/>
      </c>
      <c r="AX75" s="79"/>
      <c r="AY75" s="29" t="str">
        <f t="shared" si="5"/>
        <v/>
      </c>
      <c r="AZ75" s="79"/>
      <c r="BA75" s="29" t="str">
        <f t="shared" si="6"/>
        <v/>
      </c>
      <c r="BB75" s="94"/>
      <c r="BC75" s="94"/>
      <c r="BD75" s="79"/>
      <c r="BE75" s="94"/>
      <c r="BF75" s="94"/>
      <c r="BG75" s="94"/>
      <c r="BH75" s="49"/>
      <c r="BI75" s="47"/>
      <c r="BJ75" s="48"/>
      <c r="BK75" s="48"/>
      <c r="BL75" s="47"/>
      <c r="BM75" s="47"/>
      <c r="BN75" s="49"/>
      <c r="BO75" s="49"/>
      <c r="BP75" s="177"/>
      <c r="BQ75" s="177"/>
      <c r="BR75" s="177"/>
      <c r="BS75" s="177"/>
      <c r="BT75" s="177"/>
      <c r="BU75" s="177"/>
      <c r="BV75" s="177"/>
      <c r="BW75" s="177"/>
      <c r="BX75" s="177"/>
      <c r="BY75" s="177"/>
      <c r="BZ75" s="177"/>
      <c r="CA75" s="177"/>
      <c r="CB75" s="177"/>
      <c r="CC75" s="177"/>
      <c r="CD75" s="177"/>
      <c r="CE75" s="178"/>
      <c r="CF75" s="178"/>
      <c r="CG75" s="178"/>
      <c r="CH75" s="178"/>
      <c r="CI75" s="178"/>
      <c r="CJ75" s="178"/>
    </row>
    <row r="76" spans="1:88" ht="33.75" customHeight="1" x14ac:dyDescent="0.25">
      <c r="A76" s="176"/>
      <c r="B76" s="63"/>
      <c r="C76" s="72"/>
      <c r="D76" s="73"/>
      <c r="E76" s="79"/>
      <c r="F76" s="49"/>
      <c r="G76" s="49"/>
      <c r="H76" s="76"/>
      <c r="I76" s="79"/>
      <c r="J76" s="49"/>
      <c r="K76" s="64"/>
      <c r="L76" s="63"/>
      <c r="M76" s="63"/>
      <c r="N76" s="63"/>
      <c r="O76" s="63"/>
      <c r="P76" s="63"/>
      <c r="Q76" s="63"/>
      <c r="R76" s="63"/>
      <c r="S76" s="63"/>
      <c r="T76" s="63"/>
      <c r="U76" s="63"/>
      <c r="V76" s="63"/>
      <c r="W76" s="63"/>
      <c r="X76" s="63"/>
      <c r="Y76" s="63"/>
      <c r="Z76" s="63"/>
      <c r="AA76" s="63"/>
      <c r="AB76" s="63"/>
      <c r="AC76" s="63"/>
      <c r="AD76" s="63"/>
      <c r="AE76" s="49"/>
      <c r="AF76" s="63"/>
      <c r="AG76" s="49"/>
      <c r="AH76" s="49" t="str">
        <f>+IF(OR(AF76=1,AF76&lt;=5),"Moderado",IF(OR(AF76=6,AF76&lt;=11),"Mayor","Catastrófico"))</f>
        <v>Moderado</v>
      </c>
      <c r="AI76" s="92"/>
      <c r="AJ76" s="49"/>
      <c r="AK76" s="64"/>
      <c r="AL76" s="64"/>
      <c r="AM76" s="79"/>
      <c r="AN76" s="79"/>
      <c r="AO76" s="29" t="str">
        <f t="shared" si="0"/>
        <v/>
      </c>
      <c r="AP76" s="79"/>
      <c r="AQ76" s="29" t="str">
        <f t="shared" si="1"/>
        <v/>
      </c>
      <c r="AR76" s="79"/>
      <c r="AS76" s="29" t="str">
        <f t="shared" si="2"/>
        <v/>
      </c>
      <c r="AT76" s="79"/>
      <c r="AU76" s="29" t="str">
        <f t="shared" si="3"/>
        <v/>
      </c>
      <c r="AV76" s="79"/>
      <c r="AW76" s="29" t="str">
        <f t="shared" si="4"/>
        <v/>
      </c>
      <c r="AX76" s="79"/>
      <c r="AY76" s="29" t="str">
        <f t="shared" si="5"/>
        <v/>
      </c>
      <c r="AZ76" s="79"/>
      <c r="BA76" s="29" t="str">
        <f t="shared" si="6"/>
        <v/>
      </c>
      <c r="BB76" s="94"/>
      <c r="BC76" s="94"/>
      <c r="BD76" s="79"/>
      <c r="BE76" s="94"/>
      <c r="BF76" s="94"/>
      <c r="BG76" s="94"/>
      <c r="BH76" s="49"/>
      <c r="BI76" s="47"/>
      <c r="BJ76" s="48"/>
      <c r="BK76" s="48"/>
      <c r="BL76" s="47"/>
      <c r="BM76" s="47"/>
      <c r="BN76" s="49"/>
      <c r="BO76" s="49"/>
      <c r="BP76" s="177"/>
      <c r="BQ76" s="177"/>
      <c r="BR76" s="177"/>
      <c r="BS76" s="177"/>
      <c r="BT76" s="177"/>
      <c r="BU76" s="177"/>
      <c r="BV76" s="177"/>
      <c r="BW76" s="177"/>
      <c r="BX76" s="177"/>
      <c r="BY76" s="177"/>
      <c r="BZ76" s="177"/>
      <c r="CA76" s="177"/>
      <c r="CB76" s="177"/>
      <c r="CC76" s="177"/>
      <c r="CD76" s="177"/>
      <c r="CE76" s="178"/>
      <c r="CF76" s="178"/>
      <c r="CG76" s="178"/>
      <c r="CH76" s="178"/>
      <c r="CI76" s="178"/>
      <c r="CJ76" s="178"/>
    </row>
    <row r="77" spans="1:88" ht="33.75" customHeight="1" x14ac:dyDescent="0.25">
      <c r="A77" s="176"/>
      <c r="B77" s="63"/>
      <c r="C77" s="72"/>
      <c r="D77" s="73"/>
      <c r="E77" s="79"/>
      <c r="F77" s="49"/>
      <c r="G77" s="49"/>
      <c r="H77" s="76"/>
      <c r="I77" s="79"/>
      <c r="J77" s="49"/>
      <c r="K77" s="64"/>
      <c r="L77" s="63"/>
      <c r="M77" s="63"/>
      <c r="N77" s="63"/>
      <c r="O77" s="63"/>
      <c r="P77" s="63"/>
      <c r="Q77" s="63"/>
      <c r="R77" s="63"/>
      <c r="S77" s="63"/>
      <c r="T77" s="63"/>
      <c r="U77" s="63"/>
      <c r="V77" s="63"/>
      <c r="W77" s="63"/>
      <c r="X77" s="63"/>
      <c r="Y77" s="63"/>
      <c r="Z77" s="63"/>
      <c r="AA77" s="63"/>
      <c r="AB77" s="63"/>
      <c r="AC77" s="63"/>
      <c r="AD77" s="63"/>
      <c r="AE77" s="49"/>
      <c r="AF77" s="63"/>
      <c r="AG77" s="49"/>
      <c r="AH77" s="49" t="str">
        <f>+IF(OR(AF77=1,AF77&lt;=5),"Moderado",IF(OR(AF77=6,AF77&lt;=11),"Mayor","Catastrófico"))</f>
        <v>Moderado</v>
      </c>
      <c r="AI77" s="92"/>
      <c r="AJ77" s="49"/>
      <c r="AK77" s="64"/>
      <c r="AL77" s="64"/>
      <c r="AM77" s="79"/>
      <c r="AN77" s="79"/>
      <c r="AO77" s="29" t="str">
        <f t="shared" si="0"/>
        <v/>
      </c>
      <c r="AP77" s="79"/>
      <c r="AQ77" s="29" t="str">
        <f t="shared" si="1"/>
        <v/>
      </c>
      <c r="AR77" s="79"/>
      <c r="AS77" s="29" t="str">
        <f t="shared" si="2"/>
        <v/>
      </c>
      <c r="AT77" s="79"/>
      <c r="AU77" s="29" t="str">
        <f t="shared" si="3"/>
        <v/>
      </c>
      <c r="AV77" s="79"/>
      <c r="AW77" s="29" t="str">
        <f t="shared" si="4"/>
        <v/>
      </c>
      <c r="AX77" s="79"/>
      <c r="AY77" s="29" t="str">
        <f t="shared" si="5"/>
        <v/>
      </c>
      <c r="AZ77" s="79"/>
      <c r="BA77" s="29" t="str">
        <f t="shared" si="6"/>
        <v/>
      </c>
      <c r="BB77" s="94"/>
      <c r="BC77" s="94"/>
      <c r="BD77" s="79"/>
      <c r="BE77" s="94"/>
      <c r="BF77" s="94"/>
      <c r="BG77" s="94"/>
      <c r="BH77" s="49"/>
      <c r="BI77" s="47"/>
      <c r="BJ77" s="48"/>
      <c r="BK77" s="48"/>
      <c r="BL77" s="47"/>
      <c r="BM77" s="47"/>
      <c r="BN77" s="49"/>
      <c r="BO77" s="49"/>
      <c r="BP77" s="177"/>
      <c r="BQ77" s="177"/>
      <c r="BR77" s="177"/>
      <c r="BS77" s="177"/>
      <c r="BT77" s="177"/>
      <c r="BU77" s="177"/>
      <c r="BV77" s="177"/>
      <c r="BW77" s="177"/>
      <c r="BX77" s="177"/>
      <c r="BY77" s="177"/>
      <c r="BZ77" s="177"/>
      <c r="CA77" s="177"/>
      <c r="CB77" s="177"/>
      <c r="CC77" s="177"/>
      <c r="CD77" s="177"/>
      <c r="CE77" s="178"/>
      <c r="CF77" s="178"/>
      <c r="CG77" s="178"/>
      <c r="CH77" s="178"/>
      <c r="CI77" s="178"/>
      <c r="CJ77" s="178"/>
    </row>
    <row r="78" spans="1:88" ht="45" customHeight="1" x14ac:dyDescent="0.25">
      <c r="A78" s="176"/>
      <c r="B78" s="63"/>
      <c r="C78" s="72"/>
      <c r="D78" s="73"/>
      <c r="E78" s="74"/>
      <c r="F78" s="49"/>
      <c r="G78" s="49"/>
      <c r="H78" s="77"/>
      <c r="I78" s="74"/>
      <c r="J78" s="49"/>
      <c r="K78" s="59"/>
      <c r="L78" s="63"/>
      <c r="M78" s="63"/>
      <c r="N78" s="63"/>
      <c r="O78" s="63"/>
      <c r="P78" s="63"/>
      <c r="Q78" s="63"/>
      <c r="R78" s="63"/>
      <c r="S78" s="63"/>
      <c r="T78" s="63"/>
      <c r="U78" s="63"/>
      <c r="V78" s="63"/>
      <c r="W78" s="63"/>
      <c r="X78" s="63"/>
      <c r="Y78" s="63"/>
      <c r="Z78" s="63"/>
      <c r="AA78" s="63"/>
      <c r="AB78" s="63"/>
      <c r="AC78" s="63"/>
      <c r="AD78" s="63"/>
      <c r="AE78" s="49"/>
      <c r="AF78" s="63"/>
      <c r="AG78" s="49"/>
      <c r="AH78" s="49" t="str">
        <f>+IF(OR(AF78=1,AF78&lt;=5),"Moderado",IF(OR(AF78=6,AF78&lt;=11),"Mayor","Catastrófico"))</f>
        <v>Moderado</v>
      </c>
      <c r="AI78" s="92"/>
      <c r="AJ78" s="49"/>
      <c r="AK78" s="59"/>
      <c r="AL78" s="59"/>
      <c r="AM78" s="74"/>
      <c r="AN78" s="74"/>
      <c r="AO78" s="29" t="str">
        <f t="shared" si="0"/>
        <v/>
      </c>
      <c r="AP78" s="74"/>
      <c r="AQ78" s="29" t="str">
        <f t="shared" si="1"/>
        <v/>
      </c>
      <c r="AR78" s="74"/>
      <c r="AS78" s="29" t="str">
        <f t="shared" si="2"/>
        <v/>
      </c>
      <c r="AT78" s="74"/>
      <c r="AU78" s="29" t="str">
        <f t="shared" si="3"/>
        <v/>
      </c>
      <c r="AV78" s="74"/>
      <c r="AW78" s="29" t="str">
        <f t="shared" si="4"/>
        <v/>
      </c>
      <c r="AX78" s="74"/>
      <c r="AY78" s="29" t="str">
        <f t="shared" si="5"/>
        <v/>
      </c>
      <c r="AZ78" s="74"/>
      <c r="BA78" s="29" t="str">
        <f t="shared" si="6"/>
        <v/>
      </c>
      <c r="BB78" s="85"/>
      <c r="BC78" s="85"/>
      <c r="BD78" s="74"/>
      <c r="BE78" s="85"/>
      <c r="BF78" s="85"/>
      <c r="BG78" s="85"/>
      <c r="BH78" s="49"/>
      <c r="BI78" s="47"/>
      <c r="BJ78" s="48"/>
      <c r="BK78" s="48"/>
      <c r="BL78" s="47"/>
      <c r="BM78" s="47"/>
      <c r="BN78" s="49"/>
      <c r="BO78" s="49"/>
      <c r="BP78" s="177"/>
      <c r="BQ78" s="177"/>
      <c r="BR78" s="177"/>
      <c r="BS78" s="177"/>
      <c r="BT78" s="177"/>
      <c r="BU78" s="177"/>
      <c r="BV78" s="177"/>
      <c r="BW78" s="177"/>
      <c r="BX78" s="177"/>
      <c r="BY78" s="177"/>
      <c r="BZ78" s="177"/>
      <c r="CA78" s="177"/>
      <c r="CB78" s="177"/>
      <c r="CC78" s="177"/>
      <c r="CD78" s="177"/>
      <c r="CE78" s="178"/>
      <c r="CF78" s="178"/>
      <c r="CG78" s="178"/>
      <c r="CH78" s="178"/>
      <c r="CI78" s="178"/>
      <c r="CJ78" s="178"/>
    </row>
    <row r="79" spans="1:88" ht="50.25" customHeight="1" x14ac:dyDescent="0.25">
      <c r="A79" s="176" t="s">
        <v>199</v>
      </c>
      <c r="B79" s="63" t="s">
        <v>200</v>
      </c>
      <c r="C79" s="72" t="s">
        <v>201</v>
      </c>
      <c r="D79" s="73" t="str">
        <f>+'Riesgo Corrupción'!C15</f>
        <v>Posibilidad de afectacion reputacional por la pérdida, manipulación o alteración intencional de la información y de los expedientes físicos de los procesos, para beneficio propio o de particulares.</v>
      </c>
      <c r="E79" s="78" t="s">
        <v>8</v>
      </c>
      <c r="F79" s="49" t="s">
        <v>131</v>
      </c>
      <c r="G79" s="49" t="s">
        <v>132</v>
      </c>
      <c r="H79" s="75" t="s">
        <v>202</v>
      </c>
      <c r="I79" s="78" t="s">
        <v>133</v>
      </c>
      <c r="J79" s="49" t="s">
        <v>203</v>
      </c>
      <c r="K79" s="58" t="s">
        <v>204</v>
      </c>
      <c r="L79" s="63" t="s">
        <v>135</v>
      </c>
      <c r="M79" s="63" t="s">
        <v>135</v>
      </c>
      <c r="N79" s="63" t="s">
        <v>135</v>
      </c>
      <c r="O79" s="63" t="s">
        <v>135</v>
      </c>
      <c r="P79" s="63" t="s">
        <v>136</v>
      </c>
      <c r="Q79" s="63" t="s">
        <v>135</v>
      </c>
      <c r="R79" s="63" t="s">
        <v>135</v>
      </c>
      <c r="S79" s="63" t="s">
        <v>135</v>
      </c>
      <c r="T79" s="63" t="s">
        <v>136</v>
      </c>
      <c r="U79" s="63" t="s">
        <v>136</v>
      </c>
      <c r="V79" s="63" t="s">
        <v>136</v>
      </c>
      <c r="W79" s="63" t="s">
        <v>136</v>
      </c>
      <c r="X79" s="63" t="s">
        <v>135</v>
      </c>
      <c r="Y79" s="63" t="s">
        <v>136</v>
      </c>
      <c r="Z79" s="63" t="s">
        <v>136</v>
      </c>
      <c r="AA79" s="63" t="s">
        <v>135</v>
      </c>
      <c r="AB79" s="63" t="s">
        <v>136</v>
      </c>
      <c r="AC79" s="63" t="s">
        <v>136</v>
      </c>
      <c r="AD79" s="63" t="s">
        <v>135</v>
      </c>
      <c r="AE79" s="49">
        <f>COUNTIF(L79:AD84, "SI")</f>
        <v>9</v>
      </c>
      <c r="AF79" s="63" t="s">
        <v>149</v>
      </c>
      <c r="AG79" s="49">
        <f>+VLOOKUP(AF79,[6]Listados!$K$8:$L$12,2,0)</f>
        <v>1</v>
      </c>
      <c r="AH79" s="49" t="str">
        <f>+IF(OR(AE79=1,AE79&lt;=5),"Moderado",IF(OR(AE79=6,AE79&lt;=11),"Mayor","Catastrófico"))</f>
        <v>Mayor</v>
      </c>
      <c r="AI79" s="92" t="e">
        <f>+VLOOKUP(AH79,[6]Listados!K67:L71,2,0)</f>
        <v>#N/A</v>
      </c>
      <c r="AJ79" s="49" t="str">
        <f>IF(AND(AF79&lt;&gt;"",AH79&lt;&gt;""),VLOOKUP(AF79&amp;AH79,Listados!$M$3:$N$27,2,FALSE),"")</f>
        <v>Alto</v>
      </c>
      <c r="AK79" s="58" t="str">
        <f>+'Descripción del Control '!B$11</f>
        <v>El servidor del archivo central designado por el/la Director/a Administrativo/a (para el nivel central) y  el servidor designado por el/la Alcalde(sa) local (para el nivel local), cada vez que realice el préstamo de un documento o expediente diligenciará el formato GDI-GPD-F018 o GDI-GPD-F021, según corresponda. Al momento de la devolución realizará la revisión de los documentos y/o expedientes para comprobar el estado en que se reciben. Según lo anterior para generar este reporte de los préstamos de documentos, se debe remitir a la Dirección Administrativa por parte del encargado del Archivo Central o Alcaldía Local el formato GDI-GPD-F018 (formato excel) de manera mensual, en caso de que no se remita este reporte se entenderá que no se realizaron préstamos durante el periodo de reporte. 
Si en el momento de la devolución del expediente, el encargado del Archivo Central o Alcaldía Local evidencia que no se encuentra completo frente al estado en el que fue prestado, informará al funcionario y al jefe o director de la dependencia a la que le realizó el préstamo a través de una comunicación oficial con copia a la Dirección Administrativa y se dejará registro en el formato GDI-GPD-F023 de acuerdo con los lineamientos establecidos en las instrucciones GDI-GPD-IN012.
Como evidencia de la ejecución del control quedan los formatos GDI-GPD-F018, GDI-GPD-F021, GDI-GPD-F023 y las comunicaciones oficiales.</v>
      </c>
      <c r="AL79" s="58" t="s">
        <v>202</v>
      </c>
      <c r="AM79" s="78" t="s">
        <v>160</v>
      </c>
      <c r="AN79" s="78" t="s">
        <v>136</v>
      </c>
      <c r="AO79" s="29">
        <f>+IF(AN79="si",15,"")</f>
        <v>15</v>
      </c>
      <c r="AP79" s="78" t="s">
        <v>136</v>
      </c>
      <c r="AQ79" s="29">
        <f>+IF(AP79="si",15,"")</f>
        <v>15</v>
      </c>
      <c r="AR79" s="78" t="s">
        <v>136</v>
      </c>
      <c r="AS79" s="29">
        <f t="shared" si="2"/>
        <v>15</v>
      </c>
      <c r="AT79" s="78" t="s">
        <v>161</v>
      </c>
      <c r="AU79" s="29">
        <f t="shared" si="3"/>
        <v>10</v>
      </c>
      <c r="AV79" s="78" t="s">
        <v>136</v>
      </c>
      <c r="AW79" s="29">
        <f>+IF(AV79="si",15,"")</f>
        <v>15</v>
      </c>
      <c r="AX79" s="78" t="s">
        <v>136</v>
      </c>
      <c r="AY79" s="29">
        <f t="shared" si="5"/>
        <v>15</v>
      </c>
      <c r="AZ79" s="78" t="s">
        <v>140</v>
      </c>
      <c r="BA79" s="29">
        <f t="shared" si="6"/>
        <v>10</v>
      </c>
      <c r="BB79" s="78">
        <f t="shared" si="7"/>
        <v>95</v>
      </c>
      <c r="BC79" s="78" t="str">
        <f t="shared" si="8"/>
        <v>Moderado</v>
      </c>
      <c r="BD79" s="78" t="s">
        <v>141</v>
      </c>
      <c r="BE79" s="78" t="str">
        <f t="shared" si="9"/>
        <v>Fuerte</v>
      </c>
      <c r="BF79" s="78" t="str">
        <f t="shared" si="10"/>
        <v>Moderado</v>
      </c>
      <c r="BG79" s="78">
        <f t="shared" si="11"/>
        <v>50</v>
      </c>
      <c r="BH79" s="49">
        <f>AVERAGE(BG79)</f>
        <v>50</v>
      </c>
      <c r="BI79" s="47" t="str">
        <f>IF(BH79&lt;=50, "Débil", IF(BH79&lt;=99,"Moderado","Fuerte"))</f>
        <v>Débil</v>
      </c>
      <c r="BJ79" s="48">
        <f>+IF(BI79="Fuerte",2,IF(BI79="Moderado",1,0))</f>
        <v>0</v>
      </c>
      <c r="BK79" s="48">
        <f>+AG79-BJ79</f>
        <v>1</v>
      </c>
      <c r="BL79" s="47" t="str">
        <f>+VLOOKUP(BK79,Listados!$J$18:$K$24,2,TRUE)</f>
        <v>Rara Vez</v>
      </c>
      <c r="BM79" s="47" t="str">
        <f>IF(ISBLANK(AH79),"",AH79)</f>
        <v>Mayor</v>
      </c>
      <c r="BN79" s="49" t="str">
        <f>IF(AND(BL79&lt;&gt;"",BM79&lt;&gt;""),VLOOKUP(BL79&amp;BM79,Listados!$M$3:$N$27,2,FALSE),"")</f>
        <v>Alto</v>
      </c>
      <c r="BO79" s="49" t="str">
        <f>+VLOOKUP(BN79,Listados!$P$3:$Q$6,2,FALSE)</f>
        <v>Reducir el riesgo</v>
      </c>
      <c r="BP79" s="177"/>
      <c r="BQ79" s="177"/>
      <c r="BR79" s="177"/>
      <c r="BS79" s="177"/>
      <c r="BT79" s="177"/>
      <c r="BU79" s="177"/>
      <c r="BV79" s="177"/>
      <c r="BW79" s="177"/>
      <c r="BX79" s="177"/>
      <c r="BY79" s="177"/>
      <c r="BZ79" s="177"/>
      <c r="CA79" s="177"/>
      <c r="CB79" s="177"/>
      <c r="CC79" s="177"/>
      <c r="CD79" s="177"/>
      <c r="CE79" s="178" t="s">
        <v>8</v>
      </c>
      <c r="CF79" s="178" t="s">
        <v>8</v>
      </c>
      <c r="CG79" s="178" t="s">
        <v>8</v>
      </c>
      <c r="CH79" s="178" t="s">
        <v>8</v>
      </c>
      <c r="CI79" s="178" t="s">
        <v>8</v>
      </c>
      <c r="CJ79" s="178" t="s">
        <v>8</v>
      </c>
    </row>
    <row r="80" spans="1:88" ht="32.25" customHeight="1" x14ac:dyDescent="0.25">
      <c r="A80" s="176"/>
      <c r="B80" s="63"/>
      <c r="C80" s="72"/>
      <c r="D80" s="73"/>
      <c r="E80" s="79"/>
      <c r="F80" s="49"/>
      <c r="G80" s="49"/>
      <c r="H80" s="76"/>
      <c r="I80" s="79"/>
      <c r="J80" s="49"/>
      <c r="K80" s="59"/>
      <c r="L80" s="63"/>
      <c r="M80" s="63"/>
      <c r="N80" s="63"/>
      <c r="O80" s="63"/>
      <c r="P80" s="63"/>
      <c r="Q80" s="63"/>
      <c r="R80" s="63"/>
      <c r="S80" s="63"/>
      <c r="T80" s="63"/>
      <c r="U80" s="63"/>
      <c r="V80" s="63"/>
      <c r="W80" s="63"/>
      <c r="X80" s="63"/>
      <c r="Y80" s="63"/>
      <c r="Z80" s="63"/>
      <c r="AA80" s="63"/>
      <c r="AB80" s="63"/>
      <c r="AC80" s="63"/>
      <c r="AD80" s="63"/>
      <c r="AE80" s="49"/>
      <c r="AF80" s="63"/>
      <c r="AG80" s="49"/>
      <c r="AH80" s="49" t="str">
        <f>+IF(OR(AF80=1,AF80&lt;=5),"Moderado",IF(OR(AF80=6,AF80&lt;=11),"Mayor","Catastrófico"))</f>
        <v>Moderado</v>
      </c>
      <c r="AI80" s="92"/>
      <c r="AJ80" s="49"/>
      <c r="AK80" s="64"/>
      <c r="AL80" s="64"/>
      <c r="AM80" s="79"/>
      <c r="AN80" s="79"/>
      <c r="AO80" s="29" t="str">
        <f t="shared" si="0"/>
        <v/>
      </c>
      <c r="AP80" s="79"/>
      <c r="AQ80" s="29" t="str">
        <f t="shared" si="1"/>
        <v/>
      </c>
      <c r="AR80" s="79"/>
      <c r="AS80" s="29" t="str">
        <f t="shared" si="2"/>
        <v/>
      </c>
      <c r="AT80" s="79"/>
      <c r="AU80" s="29" t="str">
        <f t="shared" si="3"/>
        <v/>
      </c>
      <c r="AV80" s="79"/>
      <c r="AW80" s="29" t="str">
        <f t="shared" si="4"/>
        <v/>
      </c>
      <c r="AX80" s="79"/>
      <c r="AY80" s="29" t="str">
        <f t="shared" si="5"/>
        <v/>
      </c>
      <c r="AZ80" s="79"/>
      <c r="BA80" s="29" t="str">
        <f t="shared" si="6"/>
        <v/>
      </c>
      <c r="BB80" s="79" t="str">
        <f t="shared" si="7"/>
        <v/>
      </c>
      <c r="BC80" s="79" t="str">
        <f t="shared" si="8"/>
        <v/>
      </c>
      <c r="BD80" s="79"/>
      <c r="BE80" s="79" t="str">
        <f t="shared" si="9"/>
        <v>Débil</v>
      </c>
      <c r="BF80" s="79" t="str">
        <f t="shared" si="10"/>
        <v>Débil</v>
      </c>
      <c r="BG80" s="79">
        <f t="shared" si="11"/>
        <v>0</v>
      </c>
      <c r="BH80" s="49"/>
      <c r="BI80" s="47"/>
      <c r="BJ80" s="48"/>
      <c r="BK80" s="48"/>
      <c r="BL80" s="47"/>
      <c r="BM80" s="47"/>
      <c r="BN80" s="49"/>
      <c r="BO80" s="49"/>
      <c r="BP80" s="177"/>
      <c r="BQ80" s="177"/>
      <c r="BR80" s="177"/>
      <c r="BS80" s="177"/>
      <c r="BT80" s="177"/>
      <c r="BU80" s="177"/>
      <c r="BV80" s="177"/>
      <c r="BW80" s="177"/>
      <c r="BX80" s="177"/>
      <c r="BY80" s="177"/>
      <c r="BZ80" s="177"/>
      <c r="CA80" s="177"/>
      <c r="CB80" s="177"/>
      <c r="CC80" s="177"/>
      <c r="CD80" s="177"/>
      <c r="CE80" s="178"/>
      <c r="CF80" s="178"/>
      <c r="CG80" s="178"/>
      <c r="CH80" s="178"/>
      <c r="CI80" s="178"/>
      <c r="CJ80" s="178"/>
    </row>
    <row r="81" spans="1:88" ht="28.5" customHeight="1" x14ac:dyDescent="0.25">
      <c r="A81" s="176"/>
      <c r="B81" s="63"/>
      <c r="C81" s="72"/>
      <c r="D81" s="73"/>
      <c r="E81" s="79"/>
      <c r="F81" s="49"/>
      <c r="G81" s="49"/>
      <c r="H81" s="76"/>
      <c r="I81" s="79"/>
      <c r="J81" s="49"/>
      <c r="K81" s="58" t="s">
        <v>205</v>
      </c>
      <c r="L81" s="63"/>
      <c r="M81" s="63"/>
      <c r="N81" s="63"/>
      <c r="O81" s="63"/>
      <c r="P81" s="63"/>
      <c r="Q81" s="63"/>
      <c r="R81" s="63"/>
      <c r="S81" s="63"/>
      <c r="T81" s="63"/>
      <c r="U81" s="63"/>
      <c r="V81" s="63"/>
      <c r="W81" s="63"/>
      <c r="X81" s="63"/>
      <c r="Y81" s="63"/>
      <c r="Z81" s="63"/>
      <c r="AA81" s="63"/>
      <c r="AB81" s="63"/>
      <c r="AC81" s="63"/>
      <c r="AD81" s="63"/>
      <c r="AE81" s="49"/>
      <c r="AF81" s="63"/>
      <c r="AG81" s="49"/>
      <c r="AH81" s="49" t="str">
        <f>+IF(OR(AF81=1,AF81&lt;=5),"Moderado",IF(OR(AF81=6,AF81&lt;=11),"Mayor","Catastrófico"))</f>
        <v>Moderado</v>
      </c>
      <c r="AI81" s="92"/>
      <c r="AJ81" s="49"/>
      <c r="AK81" s="64"/>
      <c r="AL81" s="64"/>
      <c r="AM81" s="79"/>
      <c r="AN81" s="79"/>
      <c r="AO81" s="29" t="str">
        <f t="shared" si="0"/>
        <v/>
      </c>
      <c r="AP81" s="79"/>
      <c r="AQ81" s="29" t="str">
        <f t="shared" si="1"/>
        <v/>
      </c>
      <c r="AR81" s="79"/>
      <c r="AS81" s="29" t="str">
        <f t="shared" si="2"/>
        <v/>
      </c>
      <c r="AT81" s="79"/>
      <c r="AU81" s="29" t="str">
        <f t="shared" si="3"/>
        <v/>
      </c>
      <c r="AV81" s="79"/>
      <c r="AW81" s="29" t="str">
        <f t="shared" si="4"/>
        <v/>
      </c>
      <c r="AX81" s="79"/>
      <c r="AY81" s="29" t="str">
        <f t="shared" si="5"/>
        <v/>
      </c>
      <c r="AZ81" s="79"/>
      <c r="BA81" s="29" t="str">
        <f t="shared" si="6"/>
        <v/>
      </c>
      <c r="BB81" s="79" t="str">
        <f t="shared" si="7"/>
        <v/>
      </c>
      <c r="BC81" s="79" t="str">
        <f t="shared" si="8"/>
        <v/>
      </c>
      <c r="BD81" s="79"/>
      <c r="BE81" s="79" t="str">
        <f t="shared" si="9"/>
        <v>Débil</v>
      </c>
      <c r="BF81" s="79" t="str">
        <f t="shared" si="10"/>
        <v>Débil</v>
      </c>
      <c r="BG81" s="79">
        <f t="shared" si="11"/>
        <v>0</v>
      </c>
      <c r="BH81" s="49"/>
      <c r="BI81" s="47"/>
      <c r="BJ81" s="48"/>
      <c r="BK81" s="48"/>
      <c r="BL81" s="47"/>
      <c r="BM81" s="47"/>
      <c r="BN81" s="49"/>
      <c r="BO81" s="49"/>
      <c r="BP81" s="177"/>
      <c r="BQ81" s="177"/>
      <c r="BR81" s="177"/>
      <c r="BS81" s="177"/>
      <c r="BT81" s="177"/>
      <c r="BU81" s="177"/>
      <c r="BV81" s="177"/>
      <c r="BW81" s="177"/>
      <c r="BX81" s="177"/>
      <c r="BY81" s="177"/>
      <c r="BZ81" s="177"/>
      <c r="CA81" s="177"/>
      <c r="CB81" s="177"/>
      <c r="CC81" s="177"/>
      <c r="CD81" s="177"/>
      <c r="CE81" s="178"/>
      <c r="CF81" s="178"/>
      <c r="CG81" s="178"/>
      <c r="CH81" s="178"/>
      <c r="CI81" s="178"/>
      <c r="CJ81" s="178"/>
    </row>
    <row r="82" spans="1:88" ht="30.75" customHeight="1" x14ac:dyDescent="0.25">
      <c r="A82" s="176"/>
      <c r="B82" s="63"/>
      <c r="C82" s="72"/>
      <c r="D82" s="73"/>
      <c r="E82" s="79"/>
      <c r="F82" s="49"/>
      <c r="G82" s="49"/>
      <c r="H82" s="76"/>
      <c r="I82" s="79"/>
      <c r="J82" s="49"/>
      <c r="K82" s="64"/>
      <c r="L82" s="63"/>
      <c r="M82" s="63"/>
      <c r="N82" s="63"/>
      <c r="O82" s="63"/>
      <c r="P82" s="63"/>
      <c r="Q82" s="63"/>
      <c r="R82" s="63"/>
      <c r="S82" s="63"/>
      <c r="T82" s="63"/>
      <c r="U82" s="63"/>
      <c r="V82" s="63"/>
      <c r="W82" s="63"/>
      <c r="X82" s="63"/>
      <c r="Y82" s="63"/>
      <c r="Z82" s="63"/>
      <c r="AA82" s="63"/>
      <c r="AB82" s="63"/>
      <c r="AC82" s="63"/>
      <c r="AD82" s="63"/>
      <c r="AE82" s="49"/>
      <c r="AF82" s="63"/>
      <c r="AG82" s="49"/>
      <c r="AH82" s="49" t="str">
        <f>+IF(OR(AF82=1,AF82&lt;=5),"Moderado",IF(OR(AF82=6,AF82&lt;=11),"Mayor","Catastrófico"))</f>
        <v>Moderado</v>
      </c>
      <c r="AI82" s="92"/>
      <c r="AJ82" s="49"/>
      <c r="AK82" s="64"/>
      <c r="AL82" s="64"/>
      <c r="AM82" s="79"/>
      <c r="AN82" s="79"/>
      <c r="AO82" s="29" t="str">
        <f t="shared" si="0"/>
        <v/>
      </c>
      <c r="AP82" s="79"/>
      <c r="AQ82" s="29" t="str">
        <f t="shared" si="1"/>
        <v/>
      </c>
      <c r="AR82" s="79"/>
      <c r="AS82" s="29" t="str">
        <f t="shared" si="2"/>
        <v/>
      </c>
      <c r="AT82" s="79"/>
      <c r="AU82" s="29" t="str">
        <f t="shared" si="3"/>
        <v/>
      </c>
      <c r="AV82" s="79"/>
      <c r="AW82" s="29" t="str">
        <f t="shared" si="4"/>
        <v/>
      </c>
      <c r="AX82" s="79"/>
      <c r="AY82" s="29" t="str">
        <f t="shared" si="5"/>
        <v/>
      </c>
      <c r="AZ82" s="79"/>
      <c r="BA82" s="29" t="str">
        <f t="shared" si="6"/>
        <v/>
      </c>
      <c r="BB82" s="79" t="str">
        <f t="shared" si="7"/>
        <v/>
      </c>
      <c r="BC82" s="79" t="str">
        <f t="shared" si="8"/>
        <v/>
      </c>
      <c r="BD82" s="79"/>
      <c r="BE82" s="79" t="str">
        <f t="shared" si="9"/>
        <v>Débil</v>
      </c>
      <c r="BF82" s="79" t="str">
        <f t="shared" si="10"/>
        <v>Débil</v>
      </c>
      <c r="BG82" s="79">
        <f t="shared" si="11"/>
        <v>0</v>
      </c>
      <c r="BH82" s="49"/>
      <c r="BI82" s="47"/>
      <c r="BJ82" s="48"/>
      <c r="BK82" s="48"/>
      <c r="BL82" s="47"/>
      <c r="BM82" s="47"/>
      <c r="BN82" s="49"/>
      <c r="BO82" s="49"/>
      <c r="BP82" s="177"/>
      <c r="BQ82" s="177"/>
      <c r="BR82" s="177"/>
      <c r="BS82" s="177"/>
      <c r="BT82" s="177"/>
      <c r="BU82" s="177"/>
      <c r="BV82" s="177"/>
      <c r="BW82" s="177"/>
      <c r="BX82" s="177"/>
      <c r="BY82" s="177"/>
      <c r="BZ82" s="177"/>
      <c r="CA82" s="177"/>
      <c r="CB82" s="177"/>
      <c r="CC82" s="177"/>
      <c r="CD82" s="177"/>
      <c r="CE82" s="178"/>
      <c r="CF82" s="178"/>
      <c r="CG82" s="178"/>
      <c r="CH82" s="178"/>
      <c r="CI82" s="178"/>
      <c r="CJ82" s="178"/>
    </row>
    <row r="83" spans="1:88" ht="33" customHeight="1" x14ac:dyDescent="0.25">
      <c r="A83" s="176"/>
      <c r="B83" s="63"/>
      <c r="C83" s="72"/>
      <c r="D83" s="73"/>
      <c r="E83" s="79"/>
      <c r="F83" s="49"/>
      <c r="G83" s="49"/>
      <c r="H83" s="76"/>
      <c r="I83" s="79"/>
      <c r="J83" s="49"/>
      <c r="K83" s="71" t="s">
        <v>206</v>
      </c>
      <c r="L83" s="63"/>
      <c r="M83" s="63"/>
      <c r="N83" s="63"/>
      <c r="O83" s="63"/>
      <c r="P83" s="63"/>
      <c r="Q83" s="63"/>
      <c r="R83" s="63"/>
      <c r="S83" s="63"/>
      <c r="T83" s="63"/>
      <c r="U83" s="63"/>
      <c r="V83" s="63"/>
      <c r="W83" s="63"/>
      <c r="X83" s="63"/>
      <c r="Y83" s="63"/>
      <c r="Z83" s="63"/>
      <c r="AA83" s="63"/>
      <c r="AB83" s="63"/>
      <c r="AC83" s="63"/>
      <c r="AD83" s="63"/>
      <c r="AE83" s="49"/>
      <c r="AF83" s="63"/>
      <c r="AG83" s="49"/>
      <c r="AH83" s="49" t="str">
        <f>+IF(OR(AF83=1,AF83&lt;=5),"Moderado",IF(OR(AF83=6,AF83&lt;=11),"Mayor","Catastrófico"))</f>
        <v>Moderado</v>
      </c>
      <c r="AI83" s="92"/>
      <c r="AJ83" s="49"/>
      <c r="AK83" s="64"/>
      <c r="AL83" s="64"/>
      <c r="AM83" s="79"/>
      <c r="AN83" s="79"/>
      <c r="AO83" s="29" t="str">
        <f t="shared" si="0"/>
        <v/>
      </c>
      <c r="AP83" s="79"/>
      <c r="AQ83" s="29" t="str">
        <f t="shared" si="1"/>
        <v/>
      </c>
      <c r="AR83" s="79"/>
      <c r="AS83" s="29" t="str">
        <f t="shared" si="2"/>
        <v/>
      </c>
      <c r="AT83" s="79"/>
      <c r="AU83" s="29" t="str">
        <f t="shared" si="3"/>
        <v/>
      </c>
      <c r="AV83" s="79"/>
      <c r="AW83" s="29" t="str">
        <f t="shared" si="4"/>
        <v/>
      </c>
      <c r="AX83" s="79"/>
      <c r="AY83" s="29" t="str">
        <f t="shared" si="5"/>
        <v/>
      </c>
      <c r="AZ83" s="79"/>
      <c r="BA83" s="29" t="str">
        <f t="shared" si="6"/>
        <v/>
      </c>
      <c r="BB83" s="79" t="str">
        <f t="shared" si="7"/>
        <v/>
      </c>
      <c r="BC83" s="79" t="str">
        <f t="shared" si="8"/>
        <v/>
      </c>
      <c r="BD83" s="79"/>
      <c r="BE83" s="79" t="str">
        <f t="shared" si="9"/>
        <v>Débil</v>
      </c>
      <c r="BF83" s="79" t="str">
        <f t="shared" si="10"/>
        <v>Débil</v>
      </c>
      <c r="BG83" s="79">
        <f t="shared" si="11"/>
        <v>0</v>
      </c>
      <c r="BH83" s="49"/>
      <c r="BI83" s="47"/>
      <c r="BJ83" s="48"/>
      <c r="BK83" s="48"/>
      <c r="BL83" s="47"/>
      <c r="BM83" s="47"/>
      <c r="BN83" s="49"/>
      <c r="BO83" s="49"/>
      <c r="BP83" s="177"/>
      <c r="BQ83" s="177"/>
      <c r="BR83" s="177"/>
      <c r="BS83" s="177"/>
      <c r="BT83" s="177"/>
      <c r="BU83" s="177"/>
      <c r="BV83" s="177"/>
      <c r="BW83" s="177"/>
      <c r="BX83" s="177"/>
      <c r="BY83" s="177"/>
      <c r="BZ83" s="177"/>
      <c r="CA83" s="177"/>
      <c r="CB83" s="177"/>
      <c r="CC83" s="177"/>
      <c r="CD83" s="177"/>
      <c r="CE83" s="178"/>
      <c r="CF83" s="178"/>
      <c r="CG83" s="178"/>
      <c r="CH83" s="178"/>
      <c r="CI83" s="178"/>
      <c r="CJ83" s="178"/>
    </row>
    <row r="84" spans="1:88" ht="35.25" customHeight="1" x14ac:dyDescent="0.25">
      <c r="A84" s="176"/>
      <c r="B84" s="63"/>
      <c r="C84" s="72"/>
      <c r="D84" s="73"/>
      <c r="E84" s="74"/>
      <c r="F84" s="49"/>
      <c r="G84" s="49"/>
      <c r="H84" s="77"/>
      <c r="I84" s="74"/>
      <c r="J84" s="49"/>
      <c r="K84" s="71"/>
      <c r="L84" s="63"/>
      <c r="M84" s="63"/>
      <c r="N84" s="63"/>
      <c r="O84" s="63"/>
      <c r="P84" s="63"/>
      <c r="Q84" s="63"/>
      <c r="R84" s="63"/>
      <c r="S84" s="63"/>
      <c r="T84" s="63"/>
      <c r="U84" s="63"/>
      <c r="V84" s="63"/>
      <c r="W84" s="63"/>
      <c r="X84" s="63"/>
      <c r="Y84" s="63"/>
      <c r="Z84" s="63"/>
      <c r="AA84" s="63"/>
      <c r="AB84" s="63"/>
      <c r="AC84" s="63"/>
      <c r="AD84" s="63"/>
      <c r="AE84" s="49"/>
      <c r="AF84" s="63"/>
      <c r="AG84" s="49"/>
      <c r="AH84" s="49" t="str">
        <f>+IF(OR(AF84=1,AF84&lt;=5),"Moderado",IF(OR(AF84=6,AF84&lt;=11),"Mayor","Catastrófico"))</f>
        <v>Moderado</v>
      </c>
      <c r="AI84" s="92"/>
      <c r="AJ84" s="49"/>
      <c r="AK84" s="59"/>
      <c r="AL84" s="59"/>
      <c r="AM84" s="74"/>
      <c r="AN84" s="74"/>
      <c r="AO84" s="29" t="str">
        <f t="shared" si="0"/>
        <v/>
      </c>
      <c r="AP84" s="74"/>
      <c r="AQ84" s="29" t="str">
        <f t="shared" si="1"/>
        <v/>
      </c>
      <c r="AR84" s="74"/>
      <c r="AS84" s="29" t="str">
        <f t="shared" si="2"/>
        <v/>
      </c>
      <c r="AT84" s="74"/>
      <c r="AU84" s="29" t="str">
        <f t="shared" si="3"/>
        <v/>
      </c>
      <c r="AV84" s="74"/>
      <c r="AW84" s="29" t="str">
        <f t="shared" si="4"/>
        <v/>
      </c>
      <c r="AX84" s="74"/>
      <c r="AY84" s="29" t="str">
        <f t="shared" si="5"/>
        <v/>
      </c>
      <c r="AZ84" s="74"/>
      <c r="BA84" s="29" t="str">
        <f t="shared" si="6"/>
        <v/>
      </c>
      <c r="BB84" s="74" t="str">
        <f t="shared" si="7"/>
        <v/>
      </c>
      <c r="BC84" s="74" t="str">
        <f t="shared" si="8"/>
        <v/>
      </c>
      <c r="BD84" s="74"/>
      <c r="BE84" s="74" t="str">
        <f t="shared" si="9"/>
        <v>Débil</v>
      </c>
      <c r="BF84" s="74" t="str">
        <f t="shared" si="10"/>
        <v>Débil</v>
      </c>
      <c r="BG84" s="74">
        <f t="shared" si="11"/>
        <v>0</v>
      </c>
      <c r="BH84" s="49"/>
      <c r="BI84" s="47"/>
      <c r="BJ84" s="48"/>
      <c r="BK84" s="48"/>
      <c r="BL84" s="47"/>
      <c r="BM84" s="47"/>
      <c r="BN84" s="49"/>
      <c r="BO84" s="49"/>
      <c r="BP84" s="177"/>
      <c r="BQ84" s="177"/>
      <c r="BR84" s="177"/>
      <c r="BS84" s="177"/>
      <c r="BT84" s="177"/>
      <c r="BU84" s="177"/>
      <c r="BV84" s="177"/>
      <c r="BW84" s="177"/>
      <c r="BX84" s="177"/>
      <c r="BY84" s="177"/>
      <c r="BZ84" s="177"/>
      <c r="CA84" s="177"/>
      <c r="CB84" s="177"/>
      <c r="CC84" s="177"/>
      <c r="CD84" s="177"/>
      <c r="CE84" s="178"/>
      <c r="CF84" s="178"/>
      <c r="CG84" s="178"/>
      <c r="CH84" s="178"/>
      <c r="CI84" s="178"/>
      <c r="CJ84" s="178"/>
    </row>
    <row r="85" spans="1:88" ht="84" customHeight="1" x14ac:dyDescent="0.25">
      <c r="A85" s="176" t="s">
        <v>207</v>
      </c>
      <c r="B85" s="63" t="s">
        <v>144</v>
      </c>
      <c r="C85" s="72" t="s">
        <v>145</v>
      </c>
      <c r="D85" s="58" t="str">
        <f>+'Riesgo Corrupción'!C18</f>
        <v xml:space="preserve">Posibilidad de afectación económica y reputacional por adquirir y/o comprar bienes muebles e inmuebles o servicios sin el lleno de los requisitos legales y/o técnicos en beneficio propio o de un particular. </v>
      </c>
      <c r="E85" s="78" t="s">
        <v>8</v>
      </c>
      <c r="F85" s="49" t="s">
        <v>131</v>
      </c>
      <c r="G85" s="49" t="s">
        <v>208</v>
      </c>
      <c r="H85" s="23" t="s">
        <v>209</v>
      </c>
      <c r="I85" s="31" t="s">
        <v>133</v>
      </c>
      <c r="J85" s="49" t="s">
        <v>134</v>
      </c>
      <c r="K85" s="32" t="s">
        <v>210</v>
      </c>
      <c r="L85" s="63" t="s">
        <v>135</v>
      </c>
      <c r="M85" s="63" t="s">
        <v>136</v>
      </c>
      <c r="N85" s="63" t="s">
        <v>135</v>
      </c>
      <c r="O85" s="63" t="s">
        <v>135</v>
      </c>
      <c r="P85" s="63" t="s">
        <v>136</v>
      </c>
      <c r="Q85" s="63" t="s">
        <v>136</v>
      </c>
      <c r="R85" s="63" t="s">
        <v>136</v>
      </c>
      <c r="S85" s="63" t="s">
        <v>135</v>
      </c>
      <c r="T85" s="63" t="s">
        <v>135</v>
      </c>
      <c r="U85" s="63" t="s">
        <v>136</v>
      </c>
      <c r="V85" s="63" t="s">
        <v>136</v>
      </c>
      <c r="W85" s="63" t="s">
        <v>136</v>
      </c>
      <c r="X85" s="63" t="s">
        <v>136</v>
      </c>
      <c r="Y85" s="63" t="s">
        <v>136</v>
      </c>
      <c r="Z85" s="63" t="s">
        <v>136</v>
      </c>
      <c r="AA85" s="63" t="s">
        <v>135</v>
      </c>
      <c r="AB85" s="63" t="s">
        <v>136</v>
      </c>
      <c r="AC85" s="63" t="s">
        <v>135</v>
      </c>
      <c r="AD85" s="63" t="s">
        <v>135</v>
      </c>
      <c r="AE85" s="49">
        <f>COUNTIF(L85:AD90, "SI")</f>
        <v>11</v>
      </c>
      <c r="AF85" s="63" t="s">
        <v>149</v>
      </c>
      <c r="AG85" s="49">
        <f>+VLOOKUP(AF85,[6]Listados!$K$8:$L$12,2,0)</f>
        <v>1</v>
      </c>
      <c r="AH85" s="49" t="str">
        <f>+IF(OR(AE85=1,AE85&lt;=5),"Moderado",IF(OR(AE85=6,AE85&lt;=11),"Mayor","Catastrófico"))</f>
        <v>Mayor</v>
      </c>
      <c r="AI85" s="92" t="e">
        <f>+VLOOKUP(AH85,[6]Listados!K85:L89,2,0)</f>
        <v>#N/A</v>
      </c>
      <c r="AJ85" s="49" t="str">
        <f>IF(AND(AF85&lt;&gt;"",AH85&lt;&gt;""),VLOOKUP(AF85&amp;AH85,Listados!$M$3:$N$27,2,FALSE),"")</f>
        <v>Alto</v>
      </c>
      <c r="AK85" s="58" t="str">
        <f>+'Descripción del Control '!B$13</f>
        <v xml:space="preserve">El Director(a) de Contratación y el abogado designado por él, cada vez que realicen un proceso de contratación, verifica el cumplimiento de la totalidad de los requisitos y los lineamientos establecidos para la adquisición y/o compra de bienes inmuebles, muebles o servicios de la SDG, de acuerdo con el Procedimiento para la adquisión y administración de bienes y servicios GCO-GCI-P001, Manual de contratación GCO-GCI-M003. 
En caso de que se identifique que la necesidad de contratación no está cumpliendo los requisitos legales y/o técnicos, esta se regresa al área que estructuró la necesidad mediante el aplicativo SIPSE. 
Como soporte queda la trazabilidad del aplicativo SIPSE y una muestra de pantallazos aleatorios del 1% del total de procesos.
En el nivel local, el abogado designado por el (la) Alcalde (sa) Local y el Comite de Contratación cada vez se adelante un proceso de contratación, verifica el cumplimiento de los requisitos y los lineamientos establecidos para la adquisición y/o compra de bienes inmuebles, muebles o servicios de la SDG, de acuerdo con la normatividad vigente y los manuales, procedimientos e instrucciones establecidos y publicados en MATIZ. 
En caso que se incumpla con la normatividad y/o requisitos legales se devuelve al profesional responsable a través del aplicativo SIPSE. 
Como soporte quedan las actas de comite de contratación, estudios previos, y/o las bases de datos con los respectivos enlaces de SIPSE </v>
      </c>
      <c r="AL85" s="58" t="s">
        <v>211</v>
      </c>
      <c r="AM85" s="78" t="s">
        <v>138</v>
      </c>
      <c r="AN85" s="78" t="s">
        <v>136</v>
      </c>
      <c r="AO85" s="29">
        <f>+IF(AN85="si",15,"")</f>
        <v>15</v>
      </c>
      <c r="AP85" s="78" t="s">
        <v>136</v>
      </c>
      <c r="AQ85" s="29">
        <f>+IF(AP85="si",15,"")</f>
        <v>15</v>
      </c>
      <c r="AR85" s="78" t="s">
        <v>136</v>
      </c>
      <c r="AS85" s="29">
        <f t="shared" ref="AS85:AS129" si="12">+IF(AR85="si",15,"")</f>
        <v>15</v>
      </c>
      <c r="AT85" s="78" t="s">
        <v>139</v>
      </c>
      <c r="AU85" s="29">
        <f t="shared" ref="AU85:AU129" si="13">+IF(AT85="Prevenir",15,IF(AT85="Detectar",10,""))</f>
        <v>15</v>
      </c>
      <c r="AV85" s="78" t="s">
        <v>136</v>
      </c>
      <c r="AW85" s="29">
        <f>+IF(AV85="si",15,"")</f>
        <v>15</v>
      </c>
      <c r="AX85" s="78" t="s">
        <v>136</v>
      </c>
      <c r="AY85" s="29">
        <f t="shared" ref="AY85:AY129" si="14">+IF(AX85="si",15,"")</f>
        <v>15</v>
      </c>
      <c r="AZ85" s="78" t="s">
        <v>140</v>
      </c>
      <c r="BA85" s="29">
        <f t="shared" ref="BA85:BA129" si="15">+IF(AZ85="Completa",10,IF(AZ85="Incompleta",5,""))</f>
        <v>10</v>
      </c>
      <c r="BB85" s="78">
        <f t="shared" ref="BB85:BB129" si="16">IF((SUM(AO85,AQ85,AS85,AU85,AW85,AY85,BA85)=0),"",(SUM(AO85,AQ85,AS85,AU85,AW85,AY85,BA85)))</f>
        <v>100</v>
      </c>
      <c r="BC85" s="78" t="str">
        <f t="shared" ref="BC85:BC129" si="17">IF(BB85&lt;=85,"Débil",IF(BB85&lt;=95,"Moderado",IF(BB85=100,"Fuerte","")))</f>
        <v>Fuerte</v>
      </c>
      <c r="BD85" s="78" t="s">
        <v>141</v>
      </c>
      <c r="BE85" s="78" t="str">
        <f t="shared" ref="BE85:BE129" si="18">+IF(BD85="siempre","Fuerte",IF(BD85="Algunas veces","Moderado","Débil"))</f>
        <v>Fuerte</v>
      </c>
      <c r="BF85" s="78" t="str">
        <f t="shared" ref="BF85:BF129" si="19">IF(AND(BC85="Fuerte",BE85="Fuerte"),"Fuerte",IF(AND(BC85="Fuerte",BE85="Moderado"),"Moderado",IF(AND(BC85="Moderado",BE85="Fuerte"),"Moderado",IF(AND(BC85="Moderado",BE85="Moderado"),"Moderado","Débil"))))</f>
        <v>Fuerte</v>
      </c>
      <c r="BG85" s="78">
        <f t="shared" ref="BG85:BG129" si="20">IF(ISBLANK(BF85),"",IF(BF85="Débil", 0, IF(BF85="Moderado",50,100)))</f>
        <v>100</v>
      </c>
      <c r="BH85" s="49">
        <f>AVERAGE(BG85)</f>
        <v>100</v>
      </c>
      <c r="BI85" s="47" t="str">
        <f>IF(BH85&lt;=50, "Débil", IF(BH85&lt;=99,"Moderado","Fuerte"))</f>
        <v>Fuerte</v>
      </c>
      <c r="BJ85" s="48">
        <f>+IF(BI85="Fuerte",2,IF(BI85="Moderado",1,0))</f>
        <v>2</v>
      </c>
      <c r="BK85" s="48">
        <f>+AG85-BJ85</f>
        <v>-1</v>
      </c>
      <c r="BL85" s="47" t="str">
        <f>+VLOOKUP(BK85,Listados!$J$18:$K$24,2,TRUE)</f>
        <v>Rara Vez</v>
      </c>
      <c r="BM85" s="47" t="str">
        <f>IF(ISBLANK(AH85),"",AH85)</f>
        <v>Mayor</v>
      </c>
      <c r="BN85" s="49" t="str">
        <f>IF(AND(BL85&lt;&gt;"",BM85&lt;&gt;""),VLOOKUP(BL85&amp;BM85,Listados!$M$3:$N$27,2,FALSE),"")</f>
        <v>Alto</v>
      </c>
      <c r="BO85" s="49" t="str">
        <f>+VLOOKUP(BN85,Listados!$P$3:$Q$6,2,FALSE)</f>
        <v>Reducir el riesgo</v>
      </c>
      <c r="BP85" s="177"/>
      <c r="BQ85" s="177"/>
      <c r="BR85" s="177"/>
      <c r="BS85" s="177"/>
      <c r="BT85" s="177"/>
      <c r="BU85" s="177"/>
      <c r="BV85" s="177"/>
      <c r="BW85" s="177"/>
      <c r="BX85" s="177"/>
      <c r="BY85" s="177"/>
      <c r="BZ85" s="177"/>
      <c r="CA85" s="177"/>
      <c r="CB85" s="177"/>
      <c r="CC85" s="177"/>
      <c r="CD85" s="177"/>
      <c r="CE85" s="178" t="s">
        <v>8</v>
      </c>
      <c r="CF85" s="178" t="s">
        <v>8</v>
      </c>
      <c r="CG85" s="178" t="s">
        <v>8</v>
      </c>
      <c r="CH85" s="178" t="s">
        <v>8</v>
      </c>
      <c r="CI85" s="178" t="s">
        <v>8</v>
      </c>
      <c r="CJ85" s="178" t="s">
        <v>8</v>
      </c>
    </row>
    <row r="86" spans="1:88" ht="16.5" customHeight="1" x14ac:dyDescent="0.25">
      <c r="A86" s="176"/>
      <c r="B86" s="63"/>
      <c r="C86" s="72"/>
      <c r="D86" s="64"/>
      <c r="E86" s="79"/>
      <c r="F86" s="49"/>
      <c r="G86" s="49"/>
      <c r="H86" s="71" t="s">
        <v>211</v>
      </c>
      <c r="I86" s="78" t="s">
        <v>133</v>
      </c>
      <c r="J86" s="49"/>
      <c r="K86" s="71" t="s">
        <v>212</v>
      </c>
      <c r="L86" s="63"/>
      <c r="M86" s="63"/>
      <c r="N86" s="63"/>
      <c r="O86" s="63"/>
      <c r="P86" s="63"/>
      <c r="Q86" s="63"/>
      <c r="R86" s="63"/>
      <c r="S86" s="63"/>
      <c r="T86" s="63"/>
      <c r="U86" s="63"/>
      <c r="V86" s="63"/>
      <c r="W86" s="63"/>
      <c r="X86" s="63"/>
      <c r="Y86" s="63"/>
      <c r="Z86" s="63"/>
      <c r="AA86" s="63"/>
      <c r="AB86" s="63"/>
      <c r="AC86" s="63"/>
      <c r="AD86" s="63"/>
      <c r="AE86" s="49"/>
      <c r="AF86" s="63"/>
      <c r="AG86" s="49"/>
      <c r="AH86" s="49" t="str">
        <f>+IF(OR(AF86=1,AF86&lt;=5),"Moderado",IF(OR(AF86=6,AF86&lt;=11),"Mayor","Catastrófico"))</f>
        <v>Moderado</v>
      </c>
      <c r="AI86" s="92"/>
      <c r="AJ86" s="49"/>
      <c r="AK86" s="64"/>
      <c r="AL86" s="64"/>
      <c r="AM86" s="79"/>
      <c r="AN86" s="79"/>
      <c r="AO86" s="29" t="str">
        <f t="shared" ref="AO86:AO129" si="21">+IF(AN86="si",15,"")</f>
        <v/>
      </c>
      <c r="AP86" s="79"/>
      <c r="AQ86" s="29" t="str">
        <f t="shared" ref="AQ86:AQ129" si="22">+IF(AP86="si",15,"")</f>
        <v/>
      </c>
      <c r="AR86" s="79"/>
      <c r="AS86" s="29" t="str">
        <f t="shared" si="12"/>
        <v/>
      </c>
      <c r="AT86" s="79"/>
      <c r="AU86" s="29" t="str">
        <f t="shared" si="13"/>
        <v/>
      </c>
      <c r="AV86" s="79"/>
      <c r="AW86" s="29" t="str">
        <f t="shared" ref="AW86:AW129" si="23">+IF(AV86="si",15,"")</f>
        <v/>
      </c>
      <c r="AX86" s="79"/>
      <c r="AY86" s="29" t="str">
        <f t="shared" si="14"/>
        <v/>
      </c>
      <c r="AZ86" s="79"/>
      <c r="BA86" s="29" t="str">
        <f t="shared" si="15"/>
        <v/>
      </c>
      <c r="BB86" s="79" t="str">
        <f t="shared" si="16"/>
        <v/>
      </c>
      <c r="BC86" s="79" t="str">
        <f t="shared" si="17"/>
        <v/>
      </c>
      <c r="BD86" s="79"/>
      <c r="BE86" s="79" t="str">
        <f t="shared" si="18"/>
        <v>Débil</v>
      </c>
      <c r="BF86" s="79" t="str">
        <f t="shared" si="19"/>
        <v>Débil</v>
      </c>
      <c r="BG86" s="79">
        <f t="shared" si="20"/>
        <v>0</v>
      </c>
      <c r="BH86" s="49"/>
      <c r="BI86" s="47"/>
      <c r="BJ86" s="48"/>
      <c r="BK86" s="48"/>
      <c r="BL86" s="47"/>
      <c r="BM86" s="47"/>
      <c r="BN86" s="49"/>
      <c r="BO86" s="49"/>
      <c r="BP86" s="177"/>
      <c r="BQ86" s="177"/>
      <c r="BR86" s="177"/>
      <c r="BS86" s="177"/>
      <c r="BT86" s="177"/>
      <c r="BU86" s="177"/>
      <c r="BV86" s="177"/>
      <c r="BW86" s="177"/>
      <c r="BX86" s="177"/>
      <c r="BY86" s="177"/>
      <c r="BZ86" s="177"/>
      <c r="CA86" s="177"/>
      <c r="CB86" s="177"/>
      <c r="CC86" s="177"/>
      <c r="CD86" s="177"/>
      <c r="CE86" s="178"/>
      <c r="CF86" s="178"/>
      <c r="CG86" s="178"/>
      <c r="CH86" s="178"/>
      <c r="CI86" s="178"/>
      <c r="CJ86" s="178"/>
    </row>
    <row r="87" spans="1:88" ht="31.5" customHeight="1" x14ac:dyDescent="0.25">
      <c r="A87" s="176"/>
      <c r="B87" s="63"/>
      <c r="C87" s="72"/>
      <c r="D87" s="64"/>
      <c r="E87" s="79"/>
      <c r="F87" s="49"/>
      <c r="G87" s="49"/>
      <c r="H87" s="71"/>
      <c r="I87" s="79"/>
      <c r="J87" s="49"/>
      <c r="K87" s="71"/>
      <c r="L87" s="63"/>
      <c r="M87" s="63"/>
      <c r="N87" s="63"/>
      <c r="O87" s="63"/>
      <c r="P87" s="63"/>
      <c r="Q87" s="63"/>
      <c r="R87" s="63"/>
      <c r="S87" s="63"/>
      <c r="T87" s="63"/>
      <c r="U87" s="63"/>
      <c r="V87" s="63"/>
      <c r="W87" s="63"/>
      <c r="X87" s="63"/>
      <c r="Y87" s="63"/>
      <c r="Z87" s="63"/>
      <c r="AA87" s="63"/>
      <c r="AB87" s="63"/>
      <c r="AC87" s="63"/>
      <c r="AD87" s="63"/>
      <c r="AE87" s="49"/>
      <c r="AF87" s="63"/>
      <c r="AG87" s="49"/>
      <c r="AH87" s="49" t="str">
        <f>+IF(OR(AF87=1,AF87&lt;=5),"Moderado",IF(OR(AF87=6,AF87&lt;=11),"Mayor","Catastrófico"))</f>
        <v>Moderado</v>
      </c>
      <c r="AI87" s="92"/>
      <c r="AJ87" s="49"/>
      <c r="AK87" s="64"/>
      <c r="AL87" s="64"/>
      <c r="AM87" s="79"/>
      <c r="AN87" s="79"/>
      <c r="AO87" s="29" t="str">
        <f t="shared" si="21"/>
        <v/>
      </c>
      <c r="AP87" s="79"/>
      <c r="AQ87" s="29" t="str">
        <f t="shared" si="22"/>
        <v/>
      </c>
      <c r="AR87" s="79"/>
      <c r="AS87" s="29" t="str">
        <f t="shared" si="12"/>
        <v/>
      </c>
      <c r="AT87" s="79"/>
      <c r="AU87" s="29" t="str">
        <f t="shared" si="13"/>
        <v/>
      </c>
      <c r="AV87" s="79"/>
      <c r="AW87" s="29" t="str">
        <f t="shared" si="23"/>
        <v/>
      </c>
      <c r="AX87" s="79"/>
      <c r="AY87" s="29" t="str">
        <f t="shared" si="14"/>
        <v/>
      </c>
      <c r="AZ87" s="79"/>
      <c r="BA87" s="29" t="str">
        <f t="shared" si="15"/>
        <v/>
      </c>
      <c r="BB87" s="79" t="str">
        <f t="shared" si="16"/>
        <v/>
      </c>
      <c r="BC87" s="79" t="str">
        <f t="shared" si="17"/>
        <v/>
      </c>
      <c r="BD87" s="79"/>
      <c r="BE87" s="79" t="str">
        <f t="shared" si="18"/>
        <v>Débil</v>
      </c>
      <c r="BF87" s="79" t="str">
        <f t="shared" si="19"/>
        <v>Débil</v>
      </c>
      <c r="BG87" s="79">
        <f t="shared" si="20"/>
        <v>0</v>
      </c>
      <c r="BH87" s="49"/>
      <c r="BI87" s="47"/>
      <c r="BJ87" s="48"/>
      <c r="BK87" s="48"/>
      <c r="BL87" s="47"/>
      <c r="BM87" s="47"/>
      <c r="BN87" s="49"/>
      <c r="BO87" s="49"/>
      <c r="BP87" s="177"/>
      <c r="BQ87" s="177"/>
      <c r="BR87" s="177"/>
      <c r="BS87" s="177"/>
      <c r="BT87" s="177"/>
      <c r="BU87" s="177"/>
      <c r="BV87" s="177"/>
      <c r="BW87" s="177"/>
      <c r="BX87" s="177"/>
      <c r="BY87" s="177"/>
      <c r="BZ87" s="177"/>
      <c r="CA87" s="177"/>
      <c r="CB87" s="177"/>
      <c r="CC87" s="177"/>
      <c r="CD87" s="177"/>
      <c r="CE87" s="178"/>
      <c r="CF87" s="178"/>
      <c r="CG87" s="178"/>
      <c r="CH87" s="178"/>
      <c r="CI87" s="178"/>
      <c r="CJ87" s="178"/>
    </row>
    <row r="88" spans="1:88" ht="39" customHeight="1" x14ac:dyDescent="0.25">
      <c r="A88" s="176"/>
      <c r="B88" s="63"/>
      <c r="C88" s="72"/>
      <c r="D88" s="64"/>
      <c r="E88" s="79"/>
      <c r="F88" s="49"/>
      <c r="G88" s="49"/>
      <c r="H88" s="71"/>
      <c r="I88" s="79"/>
      <c r="J88" s="49"/>
      <c r="K88" s="71"/>
      <c r="L88" s="63"/>
      <c r="M88" s="63"/>
      <c r="N88" s="63"/>
      <c r="O88" s="63"/>
      <c r="P88" s="63"/>
      <c r="Q88" s="63"/>
      <c r="R88" s="63"/>
      <c r="S88" s="63"/>
      <c r="T88" s="63"/>
      <c r="U88" s="63"/>
      <c r="V88" s="63"/>
      <c r="W88" s="63"/>
      <c r="X88" s="63"/>
      <c r="Y88" s="63"/>
      <c r="Z88" s="63"/>
      <c r="AA88" s="63"/>
      <c r="AB88" s="63"/>
      <c r="AC88" s="63"/>
      <c r="AD88" s="63"/>
      <c r="AE88" s="49"/>
      <c r="AF88" s="63"/>
      <c r="AG88" s="49"/>
      <c r="AH88" s="49" t="str">
        <f>+IF(OR(AF88=1,AF88&lt;=5),"Moderado",IF(OR(AF88=6,AF88&lt;=11),"Mayor","Catastrófico"))</f>
        <v>Moderado</v>
      </c>
      <c r="AI88" s="92"/>
      <c r="AJ88" s="49"/>
      <c r="AK88" s="64"/>
      <c r="AL88" s="64"/>
      <c r="AM88" s="79"/>
      <c r="AN88" s="79"/>
      <c r="AO88" s="29" t="str">
        <f t="shared" si="21"/>
        <v/>
      </c>
      <c r="AP88" s="79"/>
      <c r="AQ88" s="29" t="str">
        <f t="shared" si="22"/>
        <v/>
      </c>
      <c r="AR88" s="79"/>
      <c r="AS88" s="29" t="str">
        <f t="shared" si="12"/>
        <v/>
      </c>
      <c r="AT88" s="79"/>
      <c r="AU88" s="29" t="str">
        <f t="shared" si="13"/>
        <v/>
      </c>
      <c r="AV88" s="79"/>
      <c r="AW88" s="29" t="str">
        <f t="shared" si="23"/>
        <v/>
      </c>
      <c r="AX88" s="79"/>
      <c r="AY88" s="29" t="str">
        <f t="shared" si="14"/>
        <v/>
      </c>
      <c r="AZ88" s="79"/>
      <c r="BA88" s="29" t="str">
        <f t="shared" si="15"/>
        <v/>
      </c>
      <c r="BB88" s="79" t="str">
        <f t="shared" si="16"/>
        <v/>
      </c>
      <c r="BC88" s="79" t="str">
        <f t="shared" si="17"/>
        <v/>
      </c>
      <c r="BD88" s="79"/>
      <c r="BE88" s="79" t="str">
        <f t="shared" si="18"/>
        <v>Débil</v>
      </c>
      <c r="BF88" s="79" t="str">
        <f t="shared" si="19"/>
        <v>Débil</v>
      </c>
      <c r="BG88" s="79">
        <f t="shared" si="20"/>
        <v>0</v>
      </c>
      <c r="BH88" s="49"/>
      <c r="BI88" s="47"/>
      <c r="BJ88" s="48"/>
      <c r="BK88" s="48"/>
      <c r="BL88" s="47"/>
      <c r="BM88" s="47"/>
      <c r="BN88" s="49"/>
      <c r="BO88" s="49"/>
      <c r="BP88" s="177"/>
      <c r="BQ88" s="177"/>
      <c r="BR88" s="177"/>
      <c r="BS88" s="177"/>
      <c r="BT88" s="177"/>
      <c r="BU88" s="177"/>
      <c r="BV88" s="177"/>
      <c r="BW88" s="177"/>
      <c r="BX88" s="177"/>
      <c r="BY88" s="177"/>
      <c r="BZ88" s="177"/>
      <c r="CA88" s="177"/>
      <c r="CB88" s="177"/>
      <c r="CC88" s="177"/>
      <c r="CD88" s="177"/>
      <c r="CE88" s="178"/>
      <c r="CF88" s="178"/>
      <c r="CG88" s="178"/>
      <c r="CH88" s="178"/>
      <c r="CI88" s="178"/>
      <c r="CJ88" s="178"/>
    </row>
    <row r="89" spans="1:88" ht="27.75" customHeight="1" x14ac:dyDescent="0.25">
      <c r="A89" s="176"/>
      <c r="B89" s="63"/>
      <c r="C89" s="72"/>
      <c r="D89" s="64"/>
      <c r="E89" s="79"/>
      <c r="F89" s="49"/>
      <c r="G89" s="49"/>
      <c r="H89" s="71" t="s">
        <v>213</v>
      </c>
      <c r="I89" s="63" t="s">
        <v>133</v>
      </c>
      <c r="J89" s="49"/>
      <c r="K89" s="71" t="s">
        <v>214</v>
      </c>
      <c r="L89" s="63"/>
      <c r="M89" s="63"/>
      <c r="N89" s="63"/>
      <c r="O89" s="63"/>
      <c r="P89" s="63"/>
      <c r="Q89" s="63"/>
      <c r="R89" s="63"/>
      <c r="S89" s="63"/>
      <c r="T89" s="63"/>
      <c r="U89" s="63"/>
      <c r="V89" s="63"/>
      <c r="W89" s="63"/>
      <c r="X89" s="63"/>
      <c r="Y89" s="63"/>
      <c r="Z89" s="63"/>
      <c r="AA89" s="63"/>
      <c r="AB89" s="63"/>
      <c r="AC89" s="63"/>
      <c r="AD89" s="63"/>
      <c r="AE89" s="49"/>
      <c r="AF89" s="63"/>
      <c r="AG89" s="49"/>
      <c r="AH89" s="49" t="str">
        <f>+IF(OR(AF89=1,AF89&lt;=5),"Moderado",IF(OR(AF89=6,AF89&lt;=11),"Mayor","Catastrófico"))</f>
        <v>Moderado</v>
      </c>
      <c r="AI89" s="92"/>
      <c r="AJ89" s="49"/>
      <c r="AK89" s="64"/>
      <c r="AL89" s="64"/>
      <c r="AM89" s="79"/>
      <c r="AN89" s="79"/>
      <c r="AO89" s="29" t="str">
        <f t="shared" si="21"/>
        <v/>
      </c>
      <c r="AP89" s="79"/>
      <c r="AQ89" s="29" t="str">
        <f t="shared" si="22"/>
        <v/>
      </c>
      <c r="AR89" s="79"/>
      <c r="AS89" s="29" t="str">
        <f t="shared" si="12"/>
        <v/>
      </c>
      <c r="AT89" s="79"/>
      <c r="AU89" s="29" t="str">
        <f t="shared" si="13"/>
        <v/>
      </c>
      <c r="AV89" s="79"/>
      <c r="AW89" s="29" t="str">
        <f t="shared" si="23"/>
        <v/>
      </c>
      <c r="AX89" s="79"/>
      <c r="AY89" s="29" t="str">
        <f t="shared" si="14"/>
        <v/>
      </c>
      <c r="AZ89" s="79"/>
      <c r="BA89" s="29" t="str">
        <f t="shared" si="15"/>
        <v/>
      </c>
      <c r="BB89" s="79" t="str">
        <f t="shared" si="16"/>
        <v/>
      </c>
      <c r="BC89" s="79" t="str">
        <f t="shared" si="17"/>
        <v/>
      </c>
      <c r="BD89" s="79"/>
      <c r="BE89" s="79" t="str">
        <f t="shared" si="18"/>
        <v>Débil</v>
      </c>
      <c r="BF89" s="79" t="str">
        <f t="shared" si="19"/>
        <v>Débil</v>
      </c>
      <c r="BG89" s="79">
        <f t="shared" si="20"/>
        <v>0</v>
      </c>
      <c r="BH89" s="49"/>
      <c r="BI89" s="47"/>
      <c r="BJ89" s="48"/>
      <c r="BK89" s="48"/>
      <c r="BL89" s="47"/>
      <c r="BM89" s="47"/>
      <c r="BN89" s="49"/>
      <c r="BO89" s="49"/>
      <c r="BP89" s="177"/>
      <c r="BQ89" s="177"/>
      <c r="BR89" s="177"/>
      <c r="BS89" s="177"/>
      <c r="BT89" s="177"/>
      <c r="BU89" s="177"/>
      <c r="BV89" s="177"/>
      <c r="BW89" s="177"/>
      <c r="BX89" s="177"/>
      <c r="BY89" s="177"/>
      <c r="BZ89" s="177"/>
      <c r="CA89" s="177"/>
      <c r="CB89" s="177"/>
      <c r="CC89" s="177"/>
      <c r="CD89" s="177"/>
      <c r="CE89" s="178"/>
      <c r="CF89" s="178"/>
      <c r="CG89" s="178"/>
      <c r="CH89" s="178"/>
      <c r="CI89" s="178"/>
      <c r="CJ89" s="178"/>
    </row>
    <row r="90" spans="1:88" ht="98.25" customHeight="1" x14ac:dyDescent="0.25">
      <c r="A90" s="176"/>
      <c r="B90" s="63"/>
      <c r="C90" s="72"/>
      <c r="D90" s="59"/>
      <c r="E90" s="74"/>
      <c r="F90" s="49"/>
      <c r="G90" s="49"/>
      <c r="H90" s="71"/>
      <c r="I90" s="63"/>
      <c r="J90" s="49"/>
      <c r="K90" s="71"/>
      <c r="L90" s="63"/>
      <c r="M90" s="63"/>
      <c r="N90" s="63"/>
      <c r="O90" s="63"/>
      <c r="P90" s="63"/>
      <c r="Q90" s="63"/>
      <c r="R90" s="63"/>
      <c r="S90" s="63"/>
      <c r="T90" s="63"/>
      <c r="U90" s="63"/>
      <c r="V90" s="63"/>
      <c r="W90" s="63"/>
      <c r="X90" s="63"/>
      <c r="Y90" s="63"/>
      <c r="Z90" s="63"/>
      <c r="AA90" s="63"/>
      <c r="AB90" s="63"/>
      <c r="AC90" s="63"/>
      <c r="AD90" s="63"/>
      <c r="AE90" s="49"/>
      <c r="AF90" s="63"/>
      <c r="AG90" s="49"/>
      <c r="AH90" s="49" t="str">
        <f>+IF(OR(AF90=1,AF90&lt;=5),"Moderado",IF(OR(AF90=6,AF90&lt;=11),"Mayor","Catastrófico"))</f>
        <v>Moderado</v>
      </c>
      <c r="AI90" s="92"/>
      <c r="AJ90" s="49"/>
      <c r="AK90" s="59"/>
      <c r="AL90" s="59"/>
      <c r="AM90" s="74"/>
      <c r="AN90" s="74"/>
      <c r="AO90" s="29" t="str">
        <f t="shared" si="21"/>
        <v/>
      </c>
      <c r="AP90" s="74"/>
      <c r="AQ90" s="29" t="str">
        <f t="shared" si="22"/>
        <v/>
      </c>
      <c r="AR90" s="74"/>
      <c r="AS90" s="29" t="str">
        <f t="shared" si="12"/>
        <v/>
      </c>
      <c r="AT90" s="74"/>
      <c r="AU90" s="29" t="str">
        <f t="shared" si="13"/>
        <v/>
      </c>
      <c r="AV90" s="74"/>
      <c r="AW90" s="29" t="str">
        <f t="shared" si="23"/>
        <v/>
      </c>
      <c r="AX90" s="74"/>
      <c r="AY90" s="29" t="str">
        <f t="shared" si="14"/>
        <v/>
      </c>
      <c r="AZ90" s="74"/>
      <c r="BA90" s="29" t="str">
        <f t="shared" si="15"/>
        <v/>
      </c>
      <c r="BB90" s="74" t="str">
        <f t="shared" si="16"/>
        <v/>
      </c>
      <c r="BC90" s="74" t="str">
        <f t="shared" si="17"/>
        <v/>
      </c>
      <c r="BD90" s="74"/>
      <c r="BE90" s="74" t="str">
        <f t="shared" si="18"/>
        <v>Débil</v>
      </c>
      <c r="BF90" s="74" t="str">
        <f t="shared" si="19"/>
        <v>Débil</v>
      </c>
      <c r="BG90" s="74">
        <f t="shared" si="20"/>
        <v>0</v>
      </c>
      <c r="BH90" s="49"/>
      <c r="BI90" s="47"/>
      <c r="BJ90" s="48"/>
      <c r="BK90" s="48"/>
      <c r="BL90" s="47"/>
      <c r="BM90" s="47"/>
      <c r="BN90" s="49"/>
      <c r="BO90" s="49"/>
      <c r="BP90" s="177"/>
      <c r="BQ90" s="177"/>
      <c r="BR90" s="177"/>
      <c r="BS90" s="177"/>
      <c r="BT90" s="177"/>
      <c r="BU90" s="177"/>
      <c r="BV90" s="177"/>
      <c r="BW90" s="177"/>
      <c r="BX90" s="177"/>
      <c r="BY90" s="177"/>
      <c r="BZ90" s="177"/>
      <c r="CA90" s="177"/>
      <c r="CB90" s="177"/>
      <c r="CC90" s="177"/>
      <c r="CD90" s="177"/>
      <c r="CE90" s="178"/>
      <c r="CF90" s="178"/>
      <c r="CG90" s="178"/>
      <c r="CH90" s="178"/>
      <c r="CI90" s="178"/>
      <c r="CJ90" s="178"/>
    </row>
    <row r="91" spans="1:88" ht="121.5" customHeight="1" x14ac:dyDescent="0.25">
      <c r="A91" s="176" t="s">
        <v>215</v>
      </c>
      <c r="B91" s="63" t="s">
        <v>144</v>
      </c>
      <c r="C91" s="72" t="s">
        <v>145</v>
      </c>
      <c r="D91" s="73" t="str">
        <f>+'Riesgo Corrupción'!C19</f>
        <v>Posibilidad de afectación reputacional por el direccionamiento de contratación en favor propio y/o de un tercero</v>
      </c>
      <c r="E91" s="78" t="s">
        <v>8</v>
      </c>
      <c r="F91" s="49" t="s">
        <v>167</v>
      </c>
      <c r="G91" s="49" t="s">
        <v>132</v>
      </c>
      <c r="H91" s="71" t="s">
        <v>216</v>
      </c>
      <c r="I91" s="78" t="s">
        <v>133</v>
      </c>
      <c r="J91" s="49" t="s">
        <v>134</v>
      </c>
      <c r="K91" s="71" t="s">
        <v>217</v>
      </c>
      <c r="L91" s="63" t="s">
        <v>136</v>
      </c>
      <c r="M91" s="63" t="s">
        <v>135</v>
      </c>
      <c r="N91" s="63" t="s">
        <v>136</v>
      </c>
      <c r="O91" s="63" t="s">
        <v>136</v>
      </c>
      <c r="P91" s="63" t="s">
        <v>136</v>
      </c>
      <c r="Q91" s="63" t="s">
        <v>135</v>
      </c>
      <c r="R91" s="63" t="s">
        <v>136</v>
      </c>
      <c r="S91" s="63" t="s">
        <v>135</v>
      </c>
      <c r="T91" s="63" t="s">
        <v>135</v>
      </c>
      <c r="U91" s="63" t="s">
        <v>136</v>
      </c>
      <c r="V91" s="63" t="s">
        <v>136</v>
      </c>
      <c r="W91" s="63" t="s">
        <v>136</v>
      </c>
      <c r="X91" s="63" t="s">
        <v>135</v>
      </c>
      <c r="Y91" s="63" t="s">
        <v>136</v>
      </c>
      <c r="Z91" s="63" t="s">
        <v>136</v>
      </c>
      <c r="AA91" s="63" t="s">
        <v>135</v>
      </c>
      <c r="AB91" s="63" t="s">
        <v>136</v>
      </c>
      <c r="AC91" s="63" t="s">
        <v>135</v>
      </c>
      <c r="AD91" s="63" t="s">
        <v>135</v>
      </c>
      <c r="AE91" s="49">
        <f>COUNTIF(L91:AD96, "SI")</f>
        <v>11</v>
      </c>
      <c r="AF91" s="63" t="s">
        <v>137</v>
      </c>
      <c r="AG91" s="49">
        <f>+VLOOKUP(AF91,[6]Listados!$K$8:$L$12,2,0)</f>
        <v>2</v>
      </c>
      <c r="AH91" s="49" t="str">
        <f>+IF(OR(AE91=1,AE91&lt;=5),"Moderado",IF(OR(AE91=6,AE91&lt;=11),"Mayor","Catastrófico"))</f>
        <v>Mayor</v>
      </c>
      <c r="AI91" s="92" t="e">
        <f>+VLOOKUP(AH91,[6]Listados!K91:L95,2,0)</f>
        <v>#N/A</v>
      </c>
      <c r="AJ91" s="49" t="str">
        <f>IF(AND(AF91&lt;&gt;"",AH91&lt;&gt;""),VLOOKUP(AF91&amp;AH91,Listados!$M$3:$N$27,2,FALSE),"")</f>
        <v>Alto</v>
      </c>
      <c r="AK91" s="33" t="str">
        <f>'Descripción del Control '!B14</f>
        <v>El abogado designado por el Director(a) de Contratación, cada vez que va a realizar un  contrato para adquirir y/o comprar bienes y/o servicios, verifica el cumplimiento de los lineamientos establecidos en el procedimiento GCO-GCI-P001 "Procedimiento  para la adquisición y administración de bienes y servicios" 
En caso de que se idenfique que la necesidad de contratación no está cumpliendo con el lleno de requisitos legales y/o técnicos, se regresa al área que estructuró la necesidad. Como evidencia queda la trazabilidad del aplicativo SIPSE.</v>
      </c>
      <c r="AL91" s="33" t="s">
        <v>216</v>
      </c>
      <c r="AM91" s="31" t="s">
        <v>138</v>
      </c>
      <c r="AN91" s="31" t="s">
        <v>136</v>
      </c>
      <c r="AO91" s="29">
        <f>+IF(AN91="si",15,"")</f>
        <v>15</v>
      </c>
      <c r="AP91" s="31" t="s">
        <v>136</v>
      </c>
      <c r="AQ91" s="29">
        <f>+IF(AP91="si",15,"")</f>
        <v>15</v>
      </c>
      <c r="AR91" s="31" t="s">
        <v>136</v>
      </c>
      <c r="AS91" s="29">
        <f t="shared" si="12"/>
        <v>15</v>
      </c>
      <c r="AT91" s="31" t="s">
        <v>139</v>
      </c>
      <c r="AU91" s="29">
        <f t="shared" si="13"/>
        <v>15</v>
      </c>
      <c r="AV91" s="31" t="s">
        <v>136</v>
      </c>
      <c r="AW91" s="29">
        <f t="shared" si="23"/>
        <v>15</v>
      </c>
      <c r="AX91" s="31" t="s">
        <v>136</v>
      </c>
      <c r="AY91" s="29">
        <f t="shared" si="14"/>
        <v>15</v>
      </c>
      <c r="AZ91" s="31" t="s">
        <v>140</v>
      </c>
      <c r="BA91" s="29">
        <f t="shared" si="15"/>
        <v>10</v>
      </c>
      <c r="BB91" s="29">
        <f t="shared" si="16"/>
        <v>100</v>
      </c>
      <c r="BC91" s="29" t="str">
        <f t="shared" si="17"/>
        <v>Fuerte</v>
      </c>
      <c r="BD91" s="31" t="s">
        <v>141</v>
      </c>
      <c r="BE91" s="29" t="str">
        <f t="shared" si="18"/>
        <v>Fuerte</v>
      </c>
      <c r="BF91" s="29" t="str">
        <f t="shared" si="19"/>
        <v>Fuerte</v>
      </c>
      <c r="BG91" s="29">
        <f t="shared" si="20"/>
        <v>100</v>
      </c>
      <c r="BH91" s="49">
        <f>AVERAGE(BG91:BG94)</f>
        <v>100</v>
      </c>
      <c r="BI91" s="47" t="str">
        <f>IF(BH91&lt;=50, "Débil", IF(BH91&lt;=99,"Moderado","Fuerte"))</f>
        <v>Fuerte</v>
      </c>
      <c r="BJ91" s="48">
        <f>+IF(BI91="Fuerte",2,IF(BI91="Moderado",1,0))</f>
        <v>2</v>
      </c>
      <c r="BK91" s="48">
        <f>+AG91-BJ91</f>
        <v>0</v>
      </c>
      <c r="BL91" s="47" t="str">
        <f>+VLOOKUP(BK91,Listados!$J$18:$K$24,2,TRUE)</f>
        <v>Rara Vez</v>
      </c>
      <c r="BM91" s="47" t="str">
        <f>IF(ISBLANK(AH91),"",AH91)</f>
        <v>Mayor</v>
      </c>
      <c r="BN91" s="49" t="str">
        <f>IF(AND(BL91&lt;&gt;"",BM91&lt;&gt;""),VLOOKUP(BL91&amp;BM91,Listados!$M$3:$N$27,2,FALSE),"")</f>
        <v>Alto</v>
      </c>
      <c r="BO91" s="49" t="str">
        <f>+VLOOKUP(BN91,Listados!$P$3:$Q$6,2,FALSE)</f>
        <v>Reducir el riesgo</v>
      </c>
      <c r="BP91" s="177"/>
      <c r="BQ91" s="177"/>
      <c r="BR91" s="177"/>
      <c r="BS91" s="177"/>
      <c r="BT91" s="177"/>
      <c r="BU91" s="177"/>
      <c r="BV91" s="177"/>
      <c r="BW91" s="177"/>
      <c r="BX91" s="177"/>
      <c r="BY91" s="177"/>
      <c r="BZ91" s="177"/>
      <c r="CA91" s="177"/>
      <c r="CB91" s="177"/>
      <c r="CC91" s="177"/>
      <c r="CD91" s="177"/>
      <c r="CE91" s="178" t="s">
        <v>8</v>
      </c>
      <c r="CF91" s="178" t="s">
        <v>8</v>
      </c>
      <c r="CG91" s="178" t="s">
        <v>8</v>
      </c>
      <c r="CH91" s="178" t="s">
        <v>8</v>
      </c>
      <c r="CI91" s="178" t="s">
        <v>8</v>
      </c>
      <c r="CJ91" s="178" t="s">
        <v>8</v>
      </c>
    </row>
    <row r="92" spans="1:88" ht="135.75" customHeight="1" x14ac:dyDescent="0.25">
      <c r="A92" s="176"/>
      <c r="B92" s="63"/>
      <c r="C92" s="72"/>
      <c r="D92" s="73"/>
      <c r="E92" s="79"/>
      <c r="F92" s="49"/>
      <c r="G92" s="49"/>
      <c r="H92" s="71"/>
      <c r="I92" s="79"/>
      <c r="J92" s="49"/>
      <c r="K92" s="71"/>
      <c r="L92" s="63"/>
      <c r="M92" s="63"/>
      <c r="N92" s="63"/>
      <c r="O92" s="63"/>
      <c r="P92" s="63"/>
      <c r="Q92" s="63"/>
      <c r="R92" s="63"/>
      <c r="S92" s="63"/>
      <c r="T92" s="63"/>
      <c r="U92" s="63"/>
      <c r="V92" s="63"/>
      <c r="W92" s="63"/>
      <c r="X92" s="63"/>
      <c r="Y92" s="63"/>
      <c r="Z92" s="63"/>
      <c r="AA92" s="63"/>
      <c r="AB92" s="63"/>
      <c r="AC92" s="63"/>
      <c r="AD92" s="63"/>
      <c r="AE92" s="49"/>
      <c r="AF92" s="63"/>
      <c r="AG92" s="49"/>
      <c r="AH92" s="49" t="str">
        <f>+IF(OR(AF92=1,AF92&lt;=5),"Moderado",IF(OR(AF92=6,AF92&lt;=11),"Mayor","Catastrófico"))</f>
        <v>Moderado</v>
      </c>
      <c r="AI92" s="92"/>
      <c r="AJ92" s="49"/>
      <c r="AK92" s="34" t="str">
        <f>'Descripción del Control '!C14</f>
        <v>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el Comité dará la recomendación de no adelantar el proceso de contratación. 
Como soporte quedan las actas del Comité de Contratación.</v>
      </c>
      <c r="AL92" s="33" t="s">
        <v>218</v>
      </c>
      <c r="AM92" s="31" t="s">
        <v>138</v>
      </c>
      <c r="AN92" s="31" t="s">
        <v>136</v>
      </c>
      <c r="AO92" s="29">
        <f>+IF(AN92="si",15,"")</f>
        <v>15</v>
      </c>
      <c r="AP92" s="31" t="s">
        <v>136</v>
      </c>
      <c r="AQ92" s="29">
        <f>+IF(AP92="si",15,"")</f>
        <v>15</v>
      </c>
      <c r="AR92" s="31" t="s">
        <v>136</v>
      </c>
      <c r="AS92" s="29">
        <f t="shared" si="12"/>
        <v>15</v>
      </c>
      <c r="AT92" s="31" t="s">
        <v>139</v>
      </c>
      <c r="AU92" s="29">
        <f t="shared" si="13"/>
        <v>15</v>
      </c>
      <c r="AV92" s="31" t="s">
        <v>136</v>
      </c>
      <c r="AW92" s="29">
        <f t="shared" si="23"/>
        <v>15</v>
      </c>
      <c r="AX92" s="31" t="s">
        <v>136</v>
      </c>
      <c r="AY92" s="29">
        <f t="shared" si="14"/>
        <v>15</v>
      </c>
      <c r="AZ92" s="31" t="s">
        <v>140</v>
      </c>
      <c r="BA92" s="29">
        <f t="shared" si="15"/>
        <v>10</v>
      </c>
      <c r="BB92" s="29">
        <f t="shared" si="16"/>
        <v>100</v>
      </c>
      <c r="BC92" s="29" t="str">
        <f t="shared" si="17"/>
        <v>Fuerte</v>
      </c>
      <c r="BD92" s="31" t="s">
        <v>141</v>
      </c>
      <c r="BE92" s="29" t="str">
        <f t="shared" si="18"/>
        <v>Fuerte</v>
      </c>
      <c r="BF92" s="29" t="str">
        <f t="shared" si="19"/>
        <v>Fuerte</v>
      </c>
      <c r="BG92" s="29">
        <f t="shared" si="20"/>
        <v>100</v>
      </c>
      <c r="BH92" s="49"/>
      <c r="BI92" s="47"/>
      <c r="BJ92" s="48"/>
      <c r="BK92" s="48"/>
      <c r="BL92" s="47"/>
      <c r="BM92" s="47"/>
      <c r="BN92" s="49"/>
      <c r="BO92" s="49"/>
      <c r="BP92" s="177"/>
      <c r="BQ92" s="177"/>
      <c r="BR92" s="177"/>
      <c r="BS92" s="177"/>
      <c r="BT92" s="177"/>
      <c r="BU92" s="177"/>
      <c r="BV92" s="177"/>
      <c r="BW92" s="177"/>
      <c r="BX92" s="177"/>
      <c r="BY92" s="177"/>
      <c r="BZ92" s="177"/>
      <c r="CA92" s="177"/>
      <c r="CB92" s="177"/>
      <c r="CC92" s="177"/>
      <c r="CD92" s="177"/>
      <c r="CE92" s="178"/>
      <c r="CF92" s="178"/>
      <c r="CG92" s="178"/>
      <c r="CH92" s="178"/>
      <c r="CI92" s="178"/>
      <c r="CJ92" s="178"/>
    </row>
    <row r="93" spans="1:88" ht="80.25" customHeight="1" x14ac:dyDescent="0.25">
      <c r="A93" s="176"/>
      <c r="B93" s="63"/>
      <c r="C93" s="72"/>
      <c r="D93" s="73"/>
      <c r="E93" s="79"/>
      <c r="F93" s="49"/>
      <c r="G93" s="49"/>
      <c r="H93" s="64" t="s">
        <v>218</v>
      </c>
      <c r="I93" s="79"/>
      <c r="J93" s="49"/>
      <c r="K93" s="58" t="s">
        <v>219</v>
      </c>
      <c r="L93" s="63"/>
      <c r="M93" s="63"/>
      <c r="N93" s="63"/>
      <c r="O93" s="63"/>
      <c r="P93" s="63"/>
      <c r="Q93" s="63"/>
      <c r="R93" s="63"/>
      <c r="S93" s="63"/>
      <c r="T93" s="63"/>
      <c r="U93" s="63"/>
      <c r="V93" s="63"/>
      <c r="W93" s="63"/>
      <c r="X93" s="63"/>
      <c r="Y93" s="63"/>
      <c r="Z93" s="63"/>
      <c r="AA93" s="63"/>
      <c r="AB93" s="63"/>
      <c r="AC93" s="63"/>
      <c r="AD93" s="63"/>
      <c r="AE93" s="49"/>
      <c r="AF93" s="63"/>
      <c r="AG93" s="49"/>
      <c r="AH93" s="49" t="str">
        <f>+IF(OR(AF93=1,AF93&lt;=5),"Moderado",IF(OR(AF93=6,AF93&lt;=11),"Mayor","Catastrófico"))</f>
        <v>Moderado</v>
      </c>
      <c r="AI93" s="92"/>
      <c r="AJ93" s="49"/>
      <c r="AK93" s="58" t="str">
        <f>+'Descripción del Control '!D$14</f>
        <v>El Alcalde (sa) Local, el abogado (a) del FDL y el Comité de contratación desde el marco de las competencias de cada miembro del comité, previo al proceso de adjudicación revisan y verifican que los requisitos habilitantes, de evaluación o ponderación y de desempate, establecidos en los estudios previos cumplan con lo dispuesto en el manual de contratación GCO-GCI-M003 y en el procedimiento GCO-GCI-P001 realizando la respectiva recomendación para la aprobación por el ordenador del gasto del proceso de contratación. 
En caso que el proceso no cumpla con los requisitos legales y/o técnicos, no es recomendado por el Comité de Contratación y regresará al area tecnica que lo originó. 
Como soporte quedan las actas del Comité de Contratación.</v>
      </c>
      <c r="AL93" s="58" t="s">
        <v>218</v>
      </c>
      <c r="AM93" s="78" t="s">
        <v>138</v>
      </c>
      <c r="AN93" s="31" t="s">
        <v>136</v>
      </c>
      <c r="AO93" s="29">
        <f>+IF(AN93="si",15,"")</f>
        <v>15</v>
      </c>
      <c r="AP93" s="31" t="s">
        <v>136</v>
      </c>
      <c r="AQ93" s="29">
        <f>+IF(AP93="si",15,"")</f>
        <v>15</v>
      </c>
      <c r="AR93" s="31" t="s">
        <v>136</v>
      </c>
      <c r="AS93" s="29">
        <f t="shared" si="12"/>
        <v>15</v>
      </c>
      <c r="AT93" s="31" t="s">
        <v>139</v>
      </c>
      <c r="AU93" s="29">
        <f t="shared" si="13"/>
        <v>15</v>
      </c>
      <c r="AV93" s="31" t="s">
        <v>136</v>
      </c>
      <c r="AW93" s="29">
        <f t="shared" si="23"/>
        <v>15</v>
      </c>
      <c r="AX93" s="31" t="s">
        <v>136</v>
      </c>
      <c r="AY93" s="29">
        <f t="shared" si="14"/>
        <v>15</v>
      </c>
      <c r="AZ93" s="31" t="s">
        <v>140</v>
      </c>
      <c r="BA93" s="29">
        <f t="shared" si="15"/>
        <v>10</v>
      </c>
      <c r="BB93" s="29">
        <f t="shared" si="16"/>
        <v>100</v>
      </c>
      <c r="BC93" s="29" t="str">
        <f t="shared" si="17"/>
        <v>Fuerte</v>
      </c>
      <c r="BD93" s="31" t="s">
        <v>141</v>
      </c>
      <c r="BE93" s="29" t="str">
        <f t="shared" si="18"/>
        <v>Fuerte</v>
      </c>
      <c r="BF93" s="29" t="str">
        <f t="shared" si="19"/>
        <v>Fuerte</v>
      </c>
      <c r="BG93" s="29">
        <f t="shared" si="20"/>
        <v>100</v>
      </c>
      <c r="BH93" s="49"/>
      <c r="BI93" s="47"/>
      <c r="BJ93" s="48"/>
      <c r="BK93" s="48"/>
      <c r="BL93" s="47"/>
      <c r="BM93" s="47"/>
      <c r="BN93" s="49"/>
      <c r="BO93" s="49"/>
      <c r="BP93" s="177"/>
      <c r="BQ93" s="177"/>
      <c r="BR93" s="177"/>
      <c r="BS93" s="177"/>
      <c r="BT93" s="177"/>
      <c r="BU93" s="177"/>
      <c r="BV93" s="177"/>
      <c r="BW93" s="177"/>
      <c r="BX93" s="177"/>
      <c r="BY93" s="177"/>
      <c r="BZ93" s="177"/>
      <c r="CA93" s="177"/>
      <c r="CB93" s="177"/>
      <c r="CC93" s="177"/>
      <c r="CD93" s="177"/>
      <c r="CE93" s="178"/>
      <c r="CF93" s="178"/>
      <c r="CG93" s="178"/>
      <c r="CH93" s="178"/>
      <c r="CI93" s="178"/>
      <c r="CJ93" s="178"/>
    </row>
    <row r="94" spans="1:88" ht="53.25" customHeight="1" x14ac:dyDescent="0.25">
      <c r="A94" s="176"/>
      <c r="B94" s="63"/>
      <c r="C94" s="72"/>
      <c r="D94" s="73"/>
      <c r="E94" s="79"/>
      <c r="F94" s="49"/>
      <c r="G94" s="49"/>
      <c r="H94" s="64"/>
      <c r="I94" s="79"/>
      <c r="J94" s="49"/>
      <c r="K94" s="64"/>
      <c r="L94" s="63"/>
      <c r="M94" s="63"/>
      <c r="N94" s="63"/>
      <c r="O94" s="63"/>
      <c r="P94" s="63"/>
      <c r="Q94" s="63"/>
      <c r="R94" s="63"/>
      <c r="S94" s="63"/>
      <c r="T94" s="63"/>
      <c r="U94" s="63"/>
      <c r="V94" s="63"/>
      <c r="W94" s="63"/>
      <c r="X94" s="63"/>
      <c r="Y94" s="63"/>
      <c r="Z94" s="63"/>
      <c r="AA94" s="63"/>
      <c r="AB94" s="63"/>
      <c r="AC94" s="63"/>
      <c r="AD94" s="63"/>
      <c r="AE94" s="49"/>
      <c r="AF94" s="63"/>
      <c r="AG94" s="49"/>
      <c r="AH94" s="49" t="str">
        <f>+IF(OR(AF94=1,AF94&lt;=5),"Moderado",IF(OR(AF94=6,AF94&lt;=11),"Mayor","Catastrófico"))</f>
        <v>Moderado</v>
      </c>
      <c r="AI94" s="92"/>
      <c r="AJ94" s="49"/>
      <c r="AK94" s="64"/>
      <c r="AL94" s="64"/>
      <c r="AM94" s="79"/>
      <c r="AN94" s="78" t="s">
        <v>136</v>
      </c>
      <c r="AO94" s="29">
        <f>+IF(AN94="si",15,"")</f>
        <v>15</v>
      </c>
      <c r="AP94" s="78" t="s">
        <v>136</v>
      </c>
      <c r="AQ94" s="29">
        <f>+IF(AP94="si",15,"")</f>
        <v>15</v>
      </c>
      <c r="AR94" s="78" t="s">
        <v>136</v>
      </c>
      <c r="AS94" s="29">
        <f t="shared" si="12"/>
        <v>15</v>
      </c>
      <c r="AT94" s="78" t="s">
        <v>139</v>
      </c>
      <c r="AU94" s="29">
        <f t="shared" si="13"/>
        <v>15</v>
      </c>
      <c r="AV94" s="78" t="s">
        <v>136</v>
      </c>
      <c r="AW94" s="29">
        <f>+IF(AV94="si",15,"")</f>
        <v>15</v>
      </c>
      <c r="AX94" s="78" t="s">
        <v>136</v>
      </c>
      <c r="AY94" s="29">
        <f t="shared" si="14"/>
        <v>15</v>
      </c>
      <c r="AZ94" s="78" t="s">
        <v>140</v>
      </c>
      <c r="BA94" s="29">
        <f t="shared" si="15"/>
        <v>10</v>
      </c>
      <c r="BB94" s="78">
        <f t="shared" si="16"/>
        <v>100</v>
      </c>
      <c r="BC94" s="78" t="str">
        <f t="shared" si="17"/>
        <v>Fuerte</v>
      </c>
      <c r="BD94" s="78" t="s">
        <v>141</v>
      </c>
      <c r="BE94" s="78" t="str">
        <f t="shared" si="18"/>
        <v>Fuerte</v>
      </c>
      <c r="BF94" s="78" t="str">
        <f t="shared" si="19"/>
        <v>Fuerte</v>
      </c>
      <c r="BG94" s="78">
        <f t="shared" si="20"/>
        <v>100</v>
      </c>
      <c r="BH94" s="49"/>
      <c r="BI94" s="47"/>
      <c r="BJ94" s="48"/>
      <c r="BK94" s="48"/>
      <c r="BL94" s="47"/>
      <c r="BM94" s="47"/>
      <c r="BN94" s="49"/>
      <c r="BO94" s="49"/>
      <c r="BP94" s="177"/>
      <c r="BQ94" s="177"/>
      <c r="BR94" s="177"/>
      <c r="BS94" s="177"/>
      <c r="BT94" s="177"/>
      <c r="BU94" s="177"/>
      <c r="BV94" s="177"/>
      <c r="BW94" s="177"/>
      <c r="BX94" s="177"/>
      <c r="BY94" s="177"/>
      <c r="BZ94" s="177"/>
      <c r="CA94" s="177"/>
      <c r="CB94" s="177"/>
      <c r="CC94" s="177"/>
      <c r="CD94" s="177"/>
      <c r="CE94" s="178"/>
      <c r="CF94" s="178"/>
      <c r="CG94" s="178"/>
      <c r="CH94" s="178"/>
      <c r="CI94" s="178"/>
      <c r="CJ94" s="178"/>
    </row>
    <row r="95" spans="1:88" ht="25.5" customHeight="1" x14ac:dyDescent="0.25">
      <c r="A95" s="176"/>
      <c r="B95" s="63"/>
      <c r="C95" s="72"/>
      <c r="D95" s="73"/>
      <c r="E95" s="79"/>
      <c r="F95" s="49"/>
      <c r="G95" s="49"/>
      <c r="H95" s="38"/>
      <c r="I95" s="79"/>
      <c r="J95" s="49"/>
      <c r="K95" s="64"/>
      <c r="L95" s="63"/>
      <c r="M95" s="63"/>
      <c r="N95" s="63"/>
      <c r="O95" s="63"/>
      <c r="P95" s="63"/>
      <c r="Q95" s="63"/>
      <c r="R95" s="63"/>
      <c r="S95" s="63"/>
      <c r="T95" s="63"/>
      <c r="U95" s="63"/>
      <c r="V95" s="63"/>
      <c r="W95" s="63"/>
      <c r="X95" s="63"/>
      <c r="Y95" s="63"/>
      <c r="Z95" s="63"/>
      <c r="AA95" s="63"/>
      <c r="AB95" s="63"/>
      <c r="AC95" s="63"/>
      <c r="AD95" s="63"/>
      <c r="AE95" s="49"/>
      <c r="AF95" s="63"/>
      <c r="AG95" s="49"/>
      <c r="AH95" s="49" t="str">
        <f>+IF(OR(AF95=1,AF95&lt;=5),"Moderado",IF(OR(AF95=6,AF95&lt;=11),"Mayor","Catastrófico"))</f>
        <v>Moderado</v>
      </c>
      <c r="AI95" s="92"/>
      <c r="AJ95" s="49"/>
      <c r="AK95" s="64"/>
      <c r="AL95" s="64"/>
      <c r="AM95" s="79"/>
      <c r="AN95" s="79"/>
      <c r="AO95" s="29" t="str">
        <f t="shared" si="21"/>
        <v/>
      </c>
      <c r="AP95" s="79"/>
      <c r="AQ95" s="29" t="str">
        <f t="shared" si="22"/>
        <v/>
      </c>
      <c r="AR95" s="79"/>
      <c r="AS95" s="29" t="str">
        <f t="shared" si="12"/>
        <v/>
      </c>
      <c r="AT95" s="79"/>
      <c r="AU95" s="29" t="str">
        <f t="shared" si="13"/>
        <v/>
      </c>
      <c r="AV95" s="79"/>
      <c r="AW95" s="29" t="str">
        <f t="shared" si="23"/>
        <v/>
      </c>
      <c r="AX95" s="79"/>
      <c r="AY95" s="29" t="str">
        <f t="shared" si="14"/>
        <v/>
      </c>
      <c r="AZ95" s="79"/>
      <c r="BA95" s="29" t="str">
        <f t="shared" si="15"/>
        <v/>
      </c>
      <c r="BB95" s="79" t="str">
        <f t="shared" si="16"/>
        <v/>
      </c>
      <c r="BC95" s="79" t="str">
        <f t="shared" si="17"/>
        <v/>
      </c>
      <c r="BD95" s="79"/>
      <c r="BE95" s="79" t="str">
        <f t="shared" si="18"/>
        <v>Débil</v>
      </c>
      <c r="BF95" s="79" t="str">
        <f t="shared" si="19"/>
        <v>Débil</v>
      </c>
      <c r="BG95" s="79">
        <f t="shared" si="20"/>
        <v>0</v>
      </c>
      <c r="BH95" s="49"/>
      <c r="BI95" s="47"/>
      <c r="BJ95" s="48"/>
      <c r="BK95" s="48"/>
      <c r="BL95" s="47"/>
      <c r="BM95" s="47"/>
      <c r="BN95" s="49"/>
      <c r="BO95" s="49"/>
      <c r="BP95" s="177"/>
      <c r="BQ95" s="177"/>
      <c r="BR95" s="177"/>
      <c r="BS95" s="177"/>
      <c r="BT95" s="177"/>
      <c r="BU95" s="177"/>
      <c r="BV95" s="177"/>
      <c r="BW95" s="177"/>
      <c r="BX95" s="177"/>
      <c r="BY95" s="177"/>
      <c r="BZ95" s="177"/>
      <c r="CA95" s="177"/>
      <c r="CB95" s="177"/>
      <c r="CC95" s="177"/>
      <c r="CD95" s="177"/>
      <c r="CE95" s="178"/>
      <c r="CF95" s="178"/>
      <c r="CG95" s="178"/>
      <c r="CH95" s="178"/>
      <c r="CI95" s="178"/>
      <c r="CJ95" s="178"/>
    </row>
    <row r="96" spans="1:88" x14ac:dyDescent="0.25">
      <c r="A96" s="176"/>
      <c r="B96" s="63"/>
      <c r="C96" s="72"/>
      <c r="D96" s="73"/>
      <c r="E96" s="74"/>
      <c r="F96" s="49"/>
      <c r="G96" s="49"/>
      <c r="H96" s="35"/>
      <c r="I96" s="74"/>
      <c r="J96" s="49"/>
      <c r="K96" s="59"/>
      <c r="L96" s="63"/>
      <c r="M96" s="63"/>
      <c r="N96" s="63"/>
      <c r="O96" s="63"/>
      <c r="P96" s="63"/>
      <c r="Q96" s="63"/>
      <c r="R96" s="63"/>
      <c r="S96" s="63"/>
      <c r="T96" s="63"/>
      <c r="U96" s="63"/>
      <c r="V96" s="63"/>
      <c r="W96" s="63"/>
      <c r="X96" s="63"/>
      <c r="Y96" s="63"/>
      <c r="Z96" s="63"/>
      <c r="AA96" s="63"/>
      <c r="AB96" s="63"/>
      <c r="AC96" s="63"/>
      <c r="AD96" s="63"/>
      <c r="AE96" s="49"/>
      <c r="AF96" s="63"/>
      <c r="AG96" s="49"/>
      <c r="AH96" s="49" t="str">
        <f>+IF(OR(AF96=1,AF96&lt;=5),"Moderado",IF(OR(AF96=6,AF96&lt;=11),"Mayor","Catastrófico"))</f>
        <v>Moderado</v>
      </c>
      <c r="AI96" s="92"/>
      <c r="AJ96" s="49"/>
      <c r="AK96" s="59"/>
      <c r="AL96" s="59"/>
      <c r="AM96" s="74"/>
      <c r="AN96" s="74"/>
      <c r="AO96" s="29" t="str">
        <f t="shared" si="21"/>
        <v/>
      </c>
      <c r="AP96" s="74"/>
      <c r="AQ96" s="29" t="str">
        <f t="shared" si="22"/>
        <v/>
      </c>
      <c r="AR96" s="74"/>
      <c r="AS96" s="29" t="str">
        <f t="shared" si="12"/>
        <v/>
      </c>
      <c r="AT96" s="74"/>
      <c r="AU96" s="29" t="str">
        <f t="shared" si="13"/>
        <v/>
      </c>
      <c r="AV96" s="74"/>
      <c r="AW96" s="29" t="str">
        <f t="shared" si="23"/>
        <v/>
      </c>
      <c r="AX96" s="74"/>
      <c r="AY96" s="29" t="str">
        <f t="shared" si="14"/>
        <v/>
      </c>
      <c r="AZ96" s="74"/>
      <c r="BA96" s="29" t="str">
        <f t="shared" si="15"/>
        <v/>
      </c>
      <c r="BB96" s="74" t="str">
        <f t="shared" si="16"/>
        <v/>
      </c>
      <c r="BC96" s="74" t="str">
        <f t="shared" si="17"/>
        <v/>
      </c>
      <c r="BD96" s="74"/>
      <c r="BE96" s="74" t="str">
        <f t="shared" si="18"/>
        <v>Débil</v>
      </c>
      <c r="BF96" s="74" t="str">
        <f t="shared" si="19"/>
        <v>Débil</v>
      </c>
      <c r="BG96" s="74">
        <f t="shared" si="20"/>
        <v>0</v>
      </c>
      <c r="BH96" s="49"/>
      <c r="BI96" s="47"/>
      <c r="BJ96" s="48"/>
      <c r="BK96" s="48"/>
      <c r="BL96" s="47"/>
      <c r="BM96" s="47"/>
      <c r="BN96" s="49"/>
      <c r="BO96" s="49"/>
      <c r="BP96" s="177"/>
      <c r="BQ96" s="177"/>
      <c r="BR96" s="177"/>
      <c r="BS96" s="177"/>
      <c r="BT96" s="177"/>
      <c r="BU96" s="177"/>
      <c r="BV96" s="177"/>
      <c r="BW96" s="177"/>
      <c r="BX96" s="177"/>
      <c r="BY96" s="177"/>
      <c r="BZ96" s="177"/>
      <c r="CA96" s="177"/>
      <c r="CB96" s="177"/>
      <c r="CC96" s="177"/>
      <c r="CD96" s="177"/>
      <c r="CE96" s="178"/>
      <c r="CF96" s="178"/>
      <c r="CG96" s="178"/>
      <c r="CH96" s="178"/>
      <c r="CI96" s="178"/>
      <c r="CJ96" s="178"/>
    </row>
    <row r="97" spans="1:88" ht="67.5" customHeight="1" x14ac:dyDescent="0.25">
      <c r="A97" s="176" t="s">
        <v>220</v>
      </c>
      <c r="B97" s="63" t="s">
        <v>144</v>
      </c>
      <c r="C97" s="72" t="s">
        <v>145</v>
      </c>
      <c r="D97" s="73" t="str">
        <f>+'Riesgo Corrupción'!C20</f>
        <v>Posibilidad de afectación económica y reputacional por la modificación sin justificación de condiciones iniciales establecidas en los pliegos, para el beneficio propio o de un tercero.</v>
      </c>
      <c r="E97" s="78" t="s">
        <v>8</v>
      </c>
      <c r="F97" s="49" t="s">
        <v>167</v>
      </c>
      <c r="G97" s="49" t="s">
        <v>208</v>
      </c>
      <c r="H97" s="71" t="s">
        <v>221</v>
      </c>
      <c r="I97" s="78" t="s">
        <v>133</v>
      </c>
      <c r="J97" s="49" t="s">
        <v>134</v>
      </c>
      <c r="K97" s="58" t="s">
        <v>222</v>
      </c>
      <c r="L97" s="63" t="s">
        <v>136</v>
      </c>
      <c r="M97" s="63" t="s">
        <v>135</v>
      </c>
      <c r="N97" s="63" t="s">
        <v>135</v>
      </c>
      <c r="O97" s="63" t="s">
        <v>135</v>
      </c>
      <c r="P97" s="63" t="s">
        <v>136</v>
      </c>
      <c r="Q97" s="63" t="s">
        <v>136</v>
      </c>
      <c r="R97" s="63" t="s">
        <v>135</v>
      </c>
      <c r="S97" s="63" t="s">
        <v>135</v>
      </c>
      <c r="T97" s="63" t="s">
        <v>135</v>
      </c>
      <c r="U97" s="63" t="s">
        <v>136</v>
      </c>
      <c r="V97" s="63" t="s">
        <v>136</v>
      </c>
      <c r="W97" s="63" t="s">
        <v>136</v>
      </c>
      <c r="X97" s="63" t="s">
        <v>136</v>
      </c>
      <c r="Y97" s="63" t="s">
        <v>136</v>
      </c>
      <c r="Z97" s="63" t="s">
        <v>136</v>
      </c>
      <c r="AA97" s="63" t="s">
        <v>135</v>
      </c>
      <c r="AB97" s="63" t="s">
        <v>136</v>
      </c>
      <c r="AC97" s="63" t="s">
        <v>135</v>
      </c>
      <c r="AD97" s="63" t="s">
        <v>135</v>
      </c>
      <c r="AE97" s="49">
        <f>COUNTIF(L97:AD102, "SI")</f>
        <v>10</v>
      </c>
      <c r="AF97" s="63" t="s">
        <v>137</v>
      </c>
      <c r="AG97" s="49">
        <f>+VLOOKUP(AF97,[6]Listados!$K$8:$L$12,2,0)</f>
        <v>2</v>
      </c>
      <c r="AH97" s="49" t="str">
        <f>+IF(OR(AE97=1,AE97&lt;=5),"Moderado",IF(OR(AE97=6,AE97&lt;=11),"Mayor","Catastrófico"))</f>
        <v>Mayor</v>
      </c>
      <c r="AI97" s="92" t="e">
        <f>+VLOOKUP(AH97,[6]Listados!K97:L101,2,0)</f>
        <v>#N/A</v>
      </c>
      <c r="AJ97" s="49" t="str">
        <f>IF(AND(AF97&lt;&gt;"",AH97&lt;&gt;""),VLOOKUP(AF97&amp;AH97,Listados!$M$3:$N$27,2,FALSE),"")</f>
        <v>Alto</v>
      </c>
      <c r="AK97" s="58" t="str">
        <f>+'Descripción del Control '!B$15</f>
        <v>En el Nivel Central, los abogados designados por el Director de Contratación cada vez que adelantan los procesos contractuales en la Plataforma  SECOP II, registran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En el Nivel Local, el Alcalde (sa) Local, el abogado (a) del FDL y el Comité de contratación,cada vez que adelante los procesos contractuales en la Plataforma de SECOP II, registra la trazabilidad de los ajustes realizados sobre estos. En caso de que se efectúe alguna modificación esta no será aplicada salvo la disposición de la resolución 0253 de 14de junio de 2018, que regula el comité de contratación de los FDL. 
Como evidencia queda la trazabilidad en el SECOP II.</v>
      </c>
      <c r="AL97" s="58" t="s">
        <v>223</v>
      </c>
      <c r="AM97" s="78" t="s">
        <v>138</v>
      </c>
      <c r="AN97" s="78" t="s">
        <v>136</v>
      </c>
      <c r="AO97" s="29">
        <f>+IF(AN97="si",15,"")</f>
        <v>15</v>
      </c>
      <c r="AP97" s="78" t="s">
        <v>136</v>
      </c>
      <c r="AQ97" s="29">
        <f>+IF(AP97="si",15,"")</f>
        <v>15</v>
      </c>
      <c r="AR97" s="78" t="s">
        <v>136</v>
      </c>
      <c r="AS97" s="29">
        <f t="shared" si="12"/>
        <v>15</v>
      </c>
      <c r="AT97" s="78" t="s">
        <v>139</v>
      </c>
      <c r="AU97" s="29">
        <f t="shared" si="13"/>
        <v>15</v>
      </c>
      <c r="AV97" s="78" t="s">
        <v>136</v>
      </c>
      <c r="AW97" s="29">
        <f t="shared" si="23"/>
        <v>15</v>
      </c>
      <c r="AX97" s="78" t="s">
        <v>136</v>
      </c>
      <c r="AY97" s="29">
        <f t="shared" si="14"/>
        <v>15</v>
      </c>
      <c r="AZ97" s="78" t="s">
        <v>140</v>
      </c>
      <c r="BA97" s="29">
        <f t="shared" si="15"/>
        <v>10</v>
      </c>
      <c r="BB97" s="93">
        <f t="shared" si="16"/>
        <v>100</v>
      </c>
      <c r="BC97" s="93" t="str">
        <f t="shared" si="17"/>
        <v>Fuerte</v>
      </c>
      <c r="BD97" s="78" t="s">
        <v>141</v>
      </c>
      <c r="BE97" s="93" t="str">
        <f t="shared" si="18"/>
        <v>Fuerte</v>
      </c>
      <c r="BF97" s="93" t="str">
        <f t="shared" si="19"/>
        <v>Fuerte</v>
      </c>
      <c r="BG97" s="93">
        <f t="shared" si="20"/>
        <v>100</v>
      </c>
      <c r="BH97" s="49">
        <f>AVERAGE(BG97:BG98)</f>
        <v>100</v>
      </c>
      <c r="BI97" s="47" t="str">
        <f>IF(BH97&lt;=50, "Débil", IF(BH97&lt;=99,"Moderado","Fuerte"))</f>
        <v>Fuerte</v>
      </c>
      <c r="BJ97" s="48">
        <f>+IF(BI97="Fuerte",2,IF(BI97="Moderado",1,0))</f>
        <v>2</v>
      </c>
      <c r="BK97" s="48">
        <f>+AG97-BJ97</f>
        <v>0</v>
      </c>
      <c r="BL97" s="47" t="str">
        <f>+VLOOKUP(BK97,Listados!$J$18:$K$24,2,TRUE)</f>
        <v>Rara Vez</v>
      </c>
      <c r="BM97" s="47" t="str">
        <f>IF(ISBLANK(AH97),"",AH97)</f>
        <v>Mayor</v>
      </c>
      <c r="BN97" s="49" t="str">
        <f>IF(AND(BL97&lt;&gt;"",BM97&lt;&gt;""),VLOOKUP(BL97&amp;BM97,Listados!$M$3:$N$27,2,FALSE),"")</f>
        <v>Alto</v>
      </c>
      <c r="BO97" s="49" t="str">
        <f>+VLOOKUP(BN97,Listados!$P$3:$Q$6,2,FALSE)</f>
        <v>Reducir el riesgo</v>
      </c>
      <c r="BP97" s="177"/>
      <c r="BQ97" s="177"/>
      <c r="BR97" s="177"/>
      <c r="BS97" s="177"/>
      <c r="BT97" s="177"/>
      <c r="BU97" s="177"/>
      <c r="BV97" s="177"/>
      <c r="BW97" s="177"/>
      <c r="BX97" s="177"/>
      <c r="BY97" s="177"/>
      <c r="BZ97" s="177"/>
      <c r="CA97" s="177"/>
      <c r="CB97" s="177"/>
      <c r="CC97" s="177"/>
      <c r="CD97" s="177"/>
      <c r="CE97" s="178" t="s">
        <v>8</v>
      </c>
      <c r="CF97" s="178" t="s">
        <v>8</v>
      </c>
      <c r="CG97" s="178" t="s">
        <v>8</v>
      </c>
      <c r="CH97" s="178" t="s">
        <v>8</v>
      </c>
      <c r="CI97" s="178" t="s">
        <v>8</v>
      </c>
      <c r="CJ97" s="178" t="s">
        <v>8</v>
      </c>
    </row>
    <row r="98" spans="1:88" ht="54" customHeight="1" x14ac:dyDescent="0.25">
      <c r="A98" s="176"/>
      <c r="B98" s="63"/>
      <c r="C98" s="72"/>
      <c r="D98" s="73"/>
      <c r="E98" s="79"/>
      <c r="F98" s="49"/>
      <c r="G98" s="49"/>
      <c r="H98" s="71"/>
      <c r="I98" s="79"/>
      <c r="J98" s="49"/>
      <c r="K98" s="64"/>
      <c r="L98" s="63"/>
      <c r="M98" s="63"/>
      <c r="N98" s="63"/>
      <c r="O98" s="63"/>
      <c r="P98" s="63"/>
      <c r="Q98" s="63"/>
      <c r="R98" s="63"/>
      <c r="S98" s="63"/>
      <c r="T98" s="63"/>
      <c r="U98" s="63"/>
      <c r="V98" s="63"/>
      <c r="W98" s="63"/>
      <c r="X98" s="63"/>
      <c r="Y98" s="63"/>
      <c r="Z98" s="63"/>
      <c r="AA98" s="63"/>
      <c r="AB98" s="63"/>
      <c r="AC98" s="63"/>
      <c r="AD98" s="63"/>
      <c r="AE98" s="49"/>
      <c r="AF98" s="63"/>
      <c r="AG98" s="49"/>
      <c r="AH98" s="49" t="str">
        <f>+IF(OR(AF98=1,AF98&lt;=5),"Moderado",IF(OR(AF98=6,AF98&lt;=11),"Mayor","Catastrófico"))</f>
        <v>Moderado</v>
      </c>
      <c r="AI98" s="92"/>
      <c r="AJ98" s="49"/>
      <c r="AK98" s="64"/>
      <c r="AL98" s="64"/>
      <c r="AM98" s="79"/>
      <c r="AN98" s="79"/>
      <c r="AO98" s="29" t="str">
        <f>+IF(AN98="si",15,"")</f>
        <v/>
      </c>
      <c r="AP98" s="79"/>
      <c r="AQ98" s="29" t="str">
        <f>+IF(AP98="si",15,"")</f>
        <v/>
      </c>
      <c r="AR98" s="79"/>
      <c r="AS98" s="29" t="str">
        <f t="shared" si="12"/>
        <v/>
      </c>
      <c r="AT98" s="79"/>
      <c r="AU98" s="29" t="str">
        <f t="shared" si="13"/>
        <v/>
      </c>
      <c r="AV98" s="79"/>
      <c r="AW98" s="29" t="str">
        <f t="shared" si="23"/>
        <v/>
      </c>
      <c r="AX98" s="79"/>
      <c r="AY98" s="29" t="str">
        <f t="shared" si="14"/>
        <v/>
      </c>
      <c r="AZ98" s="79"/>
      <c r="BA98" s="29" t="str">
        <f t="shared" si="15"/>
        <v/>
      </c>
      <c r="BB98" s="94"/>
      <c r="BC98" s="94"/>
      <c r="BD98" s="79"/>
      <c r="BE98" s="94"/>
      <c r="BF98" s="94"/>
      <c r="BG98" s="94"/>
      <c r="BH98" s="49"/>
      <c r="BI98" s="47"/>
      <c r="BJ98" s="48"/>
      <c r="BK98" s="48"/>
      <c r="BL98" s="47"/>
      <c r="BM98" s="47"/>
      <c r="BN98" s="49"/>
      <c r="BO98" s="49"/>
      <c r="BP98" s="177"/>
      <c r="BQ98" s="177"/>
      <c r="BR98" s="177"/>
      <c r="BS98" s="177"/>
      <c r="BT98" s="177"/>
      <c r="BU98" s="177"/>
      <c r="BV98" s="177"/>
      <c r="BW98" s="177"/>
      <c r="BX98" s="177"/>
      <c r="BY98" s="177"/>
      <c r="BZ98" s="177"/>
      <c r="CA98" s="177"/>
      <c r="CB98" s="177"/>
      <c r="CC98" s="177"/>
      <c r="CD98" s="177"/>
      <c r="CE98" s="178"/>
      <c r="CF98" s="178"/>
      <c r="CG98" s="178"/>
      <c r="CH98" s="178"/>
      <c r="CI98" s="178"/>
      <c r="CJ98" s="178"/>
    </row>
    <row r="99" spans="1:88" ht="59.25" customHeight="1" x14ac:dyDescent="0.25">
      <c r="A99" s="176"/>
      <c r="B99" s="63"/>
      <c r="C99" s="72"/>
      <c r="D99" s="73"/>
      <c r="E99" s="79"/>
      <c r="F99" s="49"/>
      <c r="G99" s="49"/>
      <c r="H99" s="71" t="s">
        <v>223</v>
      </c>
      <c r="I99" s="79"/>
      <c r="J99" s="49"/>
      <c r="K99" s="64"/>
      <c r="L99" s="63"/>
      <c r="M99" s="63"/>
      <c r="N99" s="63"/>
      <c r="O99" s="63"/>
      <c r="P99" s="63"/>
      <c r="Q99" s="63"/>
      <c r="R99" s="63"/>
      <c r="S99" s="63"/>
      <c r="T99" s="63"/>
      <c r="U99" s="63"/>
      <c r="V99" s="63"/>
      <c r="W99" s="63"/>
      <c r="X99" s="63"/>
      <c r="Y99" s="63"/>
      <c r="Z99" s="63"/>
      <c r="AA99" s="63"/>
      <c r="AB99" s="63"/>
      <c r="AC99" s="63"/>
      <c r="AD99" s="63"/>
      <c r="AE99" s="49"/>
      <c r="AF99" s="63"/>
      <c r="AG99" s="49"/>
      <c r="AH99" s="49" t="str">
        <f>+IF(OR(AF99=1,AF99&lt;=5),"Moderado",IF(OR(AF99=6,AF99&lt;=11),"Mayor","Catastrófico"))</f>
        <v>Moderado</v>
      </c>
      <c r="AI99" s="92"/>
      <c r="AJ99" s="49"/>
      <c r="AK99" s="64"/>
      <c r="AL99" s="64"/>
      <c r="AM99" s="79"/>
      <c r="AN99" s="79"/>
      <c r="AO99" s="29" t="str">
        <f t="shared" si="21"/>
        <v/>
      </c>
      <c r="AP99" s="79"/>
      <c r="AQ99" s="29" t="str">
        <f t="shared" si="22"/>
        <v/>
      </c>
      <c r="AR99" s="79"/>
      <c r="AS99" s="29" t="str">
        <f t="shared" si="12"/>
        <v/>
      </c>
      <c r="AT99" s="79"/>
      <c r="AU99" s="29" t="str">
        <f t="shared" si="13"/>
        <v/>
      </c>
      <c r="AV99" s="79"/>
      <c r="AW99" s="29" t="str">
        <f t="shared" si="23"/>
        <v/>
      </c>
      <c r="AX99" s="79"/>
      <c r="AY99" s="29" t="str">
        <f t="shared" si="14"/>
        <v/>
      </c>
      <c r="AZ99" s="79"/>
      <c r="BA99" s="29" t="str">
        <f t="shared" si="15"/>
        <v/>
      </c>
      <c r="BB99" s="94"/>
      <c r="BC99" s="94"/>
      <c r="BD99" s="79"/>
      <c r="BE99" s="94"/>
      <c r="BF99" s="94"/>
      <c r="BG99" s="94"/>
      <c r="BH99" s="49"/>
      <c r="BI99" s="47"/>
      <c r="BJ99" s="48"/>
      <c r="BK99" s="48"/>
      <c r="BL99" s="47"/>
      <c r="BM99" s="47"/>
      <c r="BN99" s="49"/>
      <c r="BO99" s="49"/>
      <c r="BP99" s="177"/>
      <c r="BQ99" s="177"/>
      <c r="BR99" s="177"/>
      <c r="BS99" s="177"/>
      <c r="BT99" s="177"/>
      <c r="BU99" s="177"/>
      <c r="BV99" s="177"/>
      <c r="BW99" s="177"/>
      <c r="BX99" s="177"/>
      <c r="BY99" s="177"/>
      <c r="BZ99" s="177"/>
      <c r="CA99" s="177"/>
      <c r="CB99" s="177"/>
      <c r="CC99" s="177"/>
      <c r="CD99" s="177"/>
      <c r="CE99" s="178"/>
      <c r="CF99" s="178"/>
      <c r="CG99" s="178"/>
      <c r="CH99" s="178"/>
      <c r="CI99" s="178"/>
      <c r="CJ99" s="178"/>
    </row>
    <row r="100" spans="1:88" ht="39.75" customHeight="1" x14ac:dyDescent="0.25">
      <c r="A100" s="176"/>
      <c r="B100" s="63"/>
      <c r="C100" s="72"/>
      <c r="D100" s="73"/>
      <c r="E100" s="79"/>
      <c r="F100" s="49"/>
      <c r="G100" s="49"/>
      <c r="H100" s="71"/>
      <c r="I100" s="79"/>
      <c r="J100" s="49"/>
      <c r="K100" s="64"/>
      <c r="L100" s="63"/>
      <c r="M100" s="63"/>
      <c r="N100" s="63"/>
      <c r="O100" s="63"/>
      <c r="P100" s="63"/>
      <c r="Q100" s="63"/>
      <c r="R100" s="63"/>
      <c r="S100" s="63"/>
      <c r="T100" s="63"/>
      <c r="U100" s="63"/>
      <c r="V100" s="63"/>
      <c r="W100" s="63"/>
      <c r="X100" s="63"/>
      <c r="Y100" s="63"/>
      <c r="Z100" s="63"/>
      <c r="AA100" s="63"/>
      <c r="AB100" s="63"/>
      <c r="AC100" s="63"/>
      <c r="AD100" s="63"/>
      <c r="AE100" s="49"/>
      <c r="AF100" s="63"/>
      <c r="AG100" s="49"/>
      <c r="AH100" s="49" t="str">
        <f>+IF(OR(AF100=1,AF100&lt;=5),"Moderado",IF(OR(AF100=6,AF100&lt;=11),"Mayor","Catastrófico"))</f>
        <v>Moderado</v>
      </c>
      <c r="AI100" s="92"/>
      <c r="AJ100" s="49"/>
      <c r="AK100" s="64"/>
      <c r="AL100" s="64"/>
      <c r="AM100" s="79"/>
      <c r="AN100" s="79"/>
      <c r="AO100" s="29" t="str">
        <f t="shared" si="21"/>
        <v/>
      </c>
      <c r="AP100" s="79"/>
      <c r="AQ100" s="29" t="str">
        <f t="shared" si="22"/>
        <v/>
      </c>
      <c r="AR100" s="79"/>
      <c r="AS100" s="29" t="str">
        <f t="shared" si="12"/>
        <v/>
      </c>
      <c r="AT100" s="79"/>
      <c r="AU100" s="29" t="str">
        <f t="shared" si="13"/>
        <v/>
      </c>
      <c r="AV100" s="79"/>
      <c r="AW100" s="29" t="str">
        <f t="shared" si="23"/>
        <v/>
      </c>
      <c r="AX100" s="79"/>
      <c r="AY100" s="29" t="str">
        <f t="shared" si="14"/>
        <v/>
      </c>
      <c r="AZ100" s="79"/>
      <c r="BA100" s="29" t="str">
        <f t="shared" si="15"/>
        <v/>
      </c>
      <c r="BB100" s="94"/>
      <c r="BC100" s="94"/>
      <c r="BD100" s="79"/>
      <c r="BE100" s="94"/>
      <c r="BF100" s="94"/>
      <c r="BG100" s="94"/>
      <c r="BH100" s="49"/>
      <c r="BI100" s="47"/>
      <c r="BJ100" s="48"/>
      <c r="BK100" s="48"/>
      <c r="BL100" s="47"/>
      <c r="BM100" s="47"/>
      <c r="BN100" s="49"/>
      <c r="BO100" s="49"/>
      <c r="BP100" s="177"/>
      <c r="BQ100" s="177"/>
      <c r="BR100" s="177"/>
      <c r="BS100" s="177"/>
      <c r="BT100" s="177"/>
      <c r="BU100" s="177"/>
      <c r="BV100" s="177"/>
      <c r="BW100" s="177"/>
      <c r="BX100" s="177"/>
      <c r="BY100" s="177"/>
      <c r="BZ100" s="177"/>
      <c r="CA100" s="177"/>
      <c r="CB100" s="177"/>
      <c r="CC100" s="177"/>
      <c r="CD100" s="177"/>
      <c r="CE100" s="178"/>
      <c r="CF100" s="178"/>
      <c r="CG100" s="178"/>
      <c r="CH100" s="178"/>
      <c r="CI100" s="178"/>
      <c r="CJ100" s="178"/>
    </row>
    <row r="101" spans="1:88" x14ac:dyDescent="0.25">
      <c r="A101" s="176"/>
      <c r="B101" s="63"/>
      <c r="C101" s="72"/>
      <c r="D101" s="73"/>
      <c r="E101" s="79"/>
      <c r="F101" s="49"/>
      <c r="G101" s="49"/>
      <c r="H101" s="71"/>
      <c r="I101" s="79"/>
      <c r="J101" s="49"/>
      <c r="K101" s="64"/>
      <c r="L101" s="63"/>
      <c r="M101" s="63"/>
      <c r="N101" s="63"/>
      <c r="O101" s="63"/>
      <c r="P101" s="63"/>
      <c r="Q101" s="63"/>
      <c r="R101" s="63"/>
      <c r="S101" s="63"/>
      <c r="T101" s="63"/>
      <c r="U101" s="63"/>
      <c r="V101" s="63"/>
      <c r="W101" s="63"/>
      <c r="X101" s="63"/>
      <c r="Y101" s="63"/>
      <c r="Z101" s="63"/>
      <c r="AA101" s="63"/>
      <c r="AB101" s="63"/>
      <c r="AC101" s="63"/>
      <c r="AD101" s="63"/>
      <c r="AE101" s="49"/>
      <c r="AF101" s="63"/>
      <c r="AG101" s="49"/>
      <c r="AH101" s="49" t="str">
        <f>+IF(OR(AF101=1,AF101&lt;=5),"Moderado",IF(OR(AF101=6,AF101&lt;=11),"Mayor","Catastrófico"))</f>
        <v>Moderado</v>
      </c>
      <c r="AI101" s="92"/>
      <c r="AJ101" s="49"/>
      <c r="AK101" s="64"/>
      <c r="AL101" s="64"/>
      <c r="AM101" s="79"/>
      <c r="AN101" s="79"/>
      <c r="AO101" s="29" t="str">
        <f t="shared" si="21"/>
        <v/>
      </c>
      <c r="AP101" s="79"/>
      <c r="AQ101" s="29" t="str">
        <f t="shared" si="22"/>
        <v/>
      </c>
      <c r="AR101" s="79"/>
      <c r="AS101" s="29" t="str">
        <f t="shared" si="12"/>
        <v/>
      </c>
      <c r="AT101" s="79"/>
      <c r="AU101" s="29" t="str">
        <f t="shared" si="13"/>
        <v/>
      </c>
      <c r="AV101" s="79"/>
      <c r="AW101" s="29" t="str">
        <f t="shared" si="23"/>
        <v/>
      </c>
      <c r="AX101" s="79"/>
      <c r="AY101" s="29" t="str">
        <f t="shared" si="14"/>
        <v/>
      </c>
      <c r="AZ101" s="79"/>
      <c r="BA101" s="29" t="str">
        <f t="shared" si="15"/>
        <v/>
      </c>
      <c r="BB101" s="94"/>
      <c r="BC101" s="94"/>
      <c r="BD101" s="79"/>
      <c r="BE101" s="94"/>
      <c r="BF101" s="94"/>
      <c r="BG101" s="94"/>
      <c r="BH101" s="49"/>
      <c r="BI101" s="47"/>
      <c r="BJ101" s="48"/>
      <c r="BK101" s="48"/>
      <c r="BL101" s="47"/>
      <c r="BM101" s="47"/>
      <c r="BN101" s="49"/>
      <c r="BO101" s="49"/>
      <c r="BP101" s="177"/>
      <c r="BQ101" s="177"/>
      <c r="BR101" s="177"/>
      <c r="BS101" s="177"/>
      <c r="BT101" s="177"/>
      <c r="BU101" s="177"/>
      <c r="BV101" s="177"/>
      <c r="BW101" s="177"/>
      <c r="BX101" s="177"/>
      <c r="BY101" s="177"/>
      <c r="BZ101" s="177"/>
      <c r="CA101" s="177"/>
      <c r="CB101" s="177"/>
      <c r="CC101" s="177"/>
      <c r="CD101" s="177"/>
      <c r="CE101" s="178"/>
      <c r="CF101" s="178"/>
      <c r="CG101" s="178"/>
      <c r="CH101" s="178"/>
      <c r="CI101" s="178"/>
      <c r="CJ101" s="178"/>
    </row>
    <row r="102" spans="1:88" ht="17.25" customHeight="1" x14ac:dyDescent="0.25">
      <c r="A102" s="176"/>
      <c r="B102" s="63"/>
      <c r="C102" s="72"/>
      <c r="D102" s="73"/>
      <c r="E102" s="74"/>
      <c r="F102" s="49"/>
      <c r="G102" s="49"/>
      <c r="H102" s="71"/>
      <c r="I102" s="74"/>
      <c r="J102" s="49"/>
      <c r="K102" s="59"/>
      <c r="L102" s="63"/>
      <c r="M102" s="63"/>
      <c r="N102" s="63"/>
      <c r="O102" s="63"/>
      <c r="P102" s="63"/>
      <c r="Q102" s="63"/>
      <c r="R102" s="63"/>
      <c r="S102" s="63"/>
      <c r="T102" s="63"/>
      <c r="U102" s="63"/>
      <c r="V102" s="63"/>
      <c r="W102" s="63"/>
      <c r="X102" s="63"/>
      <c r="Y102" s="63"/>
      <c r="Z102" s="63"/>
      <c r="AA102" s="63"/>
      <c r="AB102" s="63"/>
      <c r="AC102" s="63"/>
      <c r="AD102" s="63"/>
      <c r="AE102" s="49"/>
      <c r="AF102" s="63"/>
      <c r="AG102" s="49"/>
      <c r="AH102" s="49" t="str">
        <f>+IF(OR(AF102=1,AF102&lt;=5),"Moderado",IF(OR(AF102=6,AF102&lt;=11),"Mayor","Catastrófico"))</f>
        <v>Moderado</v>
      </c>
      <c r="AI102" s="92"/>
      <c r="AJ102" s="49"/>
      <c r="AK102" s="59"/>
      <c r="AL102" s="59"/>
      <c r="AM102" s="74"/>
      <c r="AN102" s="74"/>
      <c r="AO102" s="29" t="str">
        <f t="shared" si="21"/>
        <v/>
      </c>
      <c r="AP102" s="74"/>
      <c r="AQ102" s="29" t="str">
        <f t="shared" si="22"/>
        <v/>
      </c>
      <c r="AR102" s="74"/>
      <c r="AS102" s="29" t="str">
        <f t="shared" si="12"/>
        <v/>
      </c>
      <c r="AT102" s="74"/>
      <c r="AU102" s="29" t="str">
        <f t="shared" si="13"/>
        <v/>
      </c>
      <c r="AV102" s="74"/>
      <c r="AW102" s="29" t="str">
        <f t="shared" si="23"/>
        <v/>
      </c>
      <c r="AX102" s="74"/>
      <c r="AY102" s="29" t="str">
        <f t="shared" si="14"/>
        <v/>
      </c>
      <c r="AZ102" s="74"/>
      <c r="BA102" s="29" t="str">
        <f t="shared" si="15"/>
        <v/>
      </c>
      <c r="BB102" s="85"/>
      <c r="BC102" s="85"/>
      <c r="BD102" s="74"/>
      <c r="BE102" s="85"/>
      <c r="BF102" s="85"/>
      <c r="BG102" s="85"/>
      <c r="BH102" s="49"/>
      <c r="BI102" s="47"/>
      <c r="BJ102" s="48"/>
      <c r="BK102" s="48"/>
      <c r="BL102" s="47"/>
      <c r="BM102" s="47"/>
      <c r="BN102" s="49"/>
      <c r="BO102" s="49"/>
      <c r="BP102" s="177"/>
      <c r="BQ102" s="177"/>
      <c r="BR102" s="177"/>
      <c r="BS102" s="177"/>
      <c r="BT102" s="177"/>
      <c r="BU102" s="177"/>
      <c r="BV102" s="177"/>
      <c r="BW102" s="177"/>
      <c r="BX102" s="177"/>
      <c r="BY102" s="177"/>
      <c r="BZ102" s="177"/>
      <c r="CA102" s="177"/>
      <c r="CB102" s="177"/>
      <c r="CC102" s="177"/>
      <c r="CD102" s="177"/>
      <c r="CE102" s="178"/>
      <c r="CF102" s="178"/>
      <c r="CG102" s="178"/>
      <c r="CH102" s="178"/>
      <c r="CI102" s="178"/>
      <c r="CJ102" s="178"/>
    </row>
    <row r="103" spans="1:88" ht="96.75" customHeight="1" x14ac:dyDescent="0.25">
      <c r="A103" s="176" t="s">
        <v>224</v>
      </c>
      <c r="B103" s="63" t="s">
        <v>144</v>
      </c>
      <c r="C103" s="72" t="s">
        <v>145</v>
      </c>
      <c r="D103" s="73" t="str">
        <f>+'Riesgo Corrupción'!C21</f>
        <v>Posibilidad de afectación económica por sobrecosto en las actividades de los proyectos de inversión para el beneficio de un particular.</v>
      </c>
      <c r="E103" s="78" t="s">
        <v>8</v>
      </c>
      <c r="F103" s="49" t="s">
        <v>131</v>
      </c>
      <c r="G103" s="49" t="s">
        <v>208</v>
      </c>
      <c r="H103" s="23" t="s">
        <v>225</v>
      </c>
      <c r="I103" s="31" t="s">
        <v>133</v>
      </c>
      <c r="J103" s="49" t="s">
        <v>147</v>
      </c>
      <c r="K103" s="58" t="s">
        <v>226</v>
      </c>
      <c r="L103" s="63" t="s">
        <v>136</v>
      </c>
      <c r="M103" s="63" t="s">
        <v>136</v>
      </c>
      <c r="N103" s="63" t="s">
        <v>136</v>
      </c>
      <c r="O103" s="63" t="s">
        <v>135</v>
      </c>
      <c r="P103" s="63" t="s">
        <v>136</v>
      </c>
      <c r="Q103" s="63" t="s">
        <v>136</v>
      </c>
      <c r="R103" s="63" t="s">
        <v>136</v>
      </c>
      <c r="S103" s="63" t="s">
        <v>135</v>
      </c>
      <c r="T103" s="63" t="s">
        <v>135</v>
      </c>
      <c r="U103" s="63" t="s">
        <v>136</v>
      </c>
      <c r="V103" s="63" t="s">
        <v>136</v>
      </c>
      <c r="W103" s="63" t="s">
        <v>136</v>
      </c>
      <c r="X103" s="63" t="s">
        <v>136</v>
      </c>
      <c r="Y103" s="63" t="s">
        <v>135</v>
      </c>
      <c r="Z103" s="63" t="s">
        <v>135</v>
      </c>
      <c r="AA103" s="63" t="s">
        <v>135</v>
      </c>
      <c r="AB103" s="63" t="s">
        <v>136</v>
      </c>
      <c r="AC103" s="63" t="s">
        <v>135</v>
      </c>
      <c r="AD103" s="63" t="s">
        <v>135</v>
      </c>
      <c r="AE103" s="49">
        <f>COUNTIF(L103:AD108, "SI")</f>
        <v>11</v>
      </c>
      <c r="AF103" s="63" t="s">
        <v>149</v>
      </c>
      <c r="AG103" s="49">
        <f>+VLOOKUP(AF103,[6]Listados!$K$8:$L$12,2,0)</f>
        <v>1</v>
      </c>
      <c r="AH103" s="49" t="str">
        <f>+IF(OR(AE103=1,AE103&lt;=5),"Moderado",IF(OR(AE103=6,AE103&lt;=11),"Mayor","Catastrófico"))</f>
        <v>Mayor</v>
      </c>
      <c r="AI103" s="92" t="e">
        <f>+VLOOKUP(AH103,[6]Listados!K103:L107,2,0)</f>
        <v>#N/A</v>
      </c>
      <c r="AJ103" s="49" t="str">
        <f>IF(AND(AF103&lt;&gt;"",AH103&lt;&gt;""),VLOOKUP(AF103&amp;AH103,Listados!$M$3:$N$27,2,FALSE),"")</f>
        <v>Alto</v>
      </c>
      <c r="AK103" s="58" t="str">
        <f>+'Descripción del Control '!B$16</f>
        <v xml:space="preserve">Se establece el Plan Anual de Adquisiciones como insumo primario para adelantar cualquier proceso de contratación, el cual es aprobado por el ordenador del gasto previas recomendaciones del Comité de Contratación según la Resolución 1614 del 04 de diciembre de 2017. 
Los profesionales designados por el Director de Contratación (Nivel central) / Alcalde Local (Nivel Local) realizan reuniones mensuales de seguimiento al Plan Anual de Adquisiciones con las áreas de la entidad. 
Como evidencia queda el Plan Anual de Adquisiciones actualizado, Link de publicación en Secop, Link de publicación en la página web de la localidad y el formato GDI-GPD-F029 Evidencia de reunión. 
Las Alcaldías Locales que utilicen herramientas tecnológicas para el seguimiento del Plan Anual de Adquisiciones aportaran como evidencia el enlace del tablero de seguimiento.
</v>
      </c>
      <c r="AL103" s="58" t="s">
        <v>225</v>
      </c>
      <c r="AM103" s="78" t="s">
        <v>138</v>
      </c>
      <c r="AN103" s="78" t="s">
        <v>136</v>
      </c>
      <c r="AO103" s="29">
        <f>+IF(AN103="si",15,"")</f>
        <v>15</v>
      </c>
      <c r="AP103" s="78" t="s">
        <v>136</v>
      </c>
      <c r="AQ103" s="29">
        <f>+IF(AP103="si",15,"")</f>
        <v>15</v>
      </c>
      <c r="AR103" s="78" t="s">
        <v>136</v>
      </c>
      <c r="AS103" s="29">
        <f t="shared" si="12"/>
        <v>15</v>
      </c>
      <c r="AT103" s="78" t="s">
        <v>139</v>
      </c>
      <c r="AU103" s="29">
        <f t="shared" si="13"/>
        <v>15</v>
      </c>
      <c r="AV103" s="78" t="s">
        <v>136</v>
      </c>
      <c r="AW103" s="29">
        <f>+IF(AV103="si",15,"")</f>
        <v>15</v>
      </c>
      <c r="AX103" s="78" t="s">
        <v>136</v>
      </c>
      <c r="AY103" s="29">
        <f t="shared" si="14"/>
        <v>15</v>
      </c>
      <c r="AZ103" s="78" t="s">
        <v>140</v>
      </c>
      <c r="BA103" s="29">
        <f t="shared" si="15"/>
        <v>10</v>
      </c>
      <c r="BB103" s="78">
        <f t="shared" si="16"/>
        <v>100</v>
      </c>
      <c r="BC103" s="78" t="str">
        <f t="shared" si="17"/>
        <v>Fuerte</v>
      </c>
      <c r="BD103" s="78" t="s">
        <v>141</v>
      </c>
      <c r="BE103" s="78" t="str">
        <f t="shared" si="18"/>
        <v>Fuerte</v>
      </c>
      <c r="BF103" s="78" t="str">
        <f t="shared" si="19"/>
        <v>Fuerte</v>
      </c>
      <c r="BG103" s="78">
        <f t="shared" si="20"/>
        <v>100</v>
      </c>
      <c r="BH103" s="49">
        <f>AVERAGE(BG103)</f>
        <v>100</v>
      </c>
      <c r="BI103" s="47" t="str">
        <f>IF(BH103&lt;=50, "Débil", IF(BH103&lt;=99,"Moderado","Fuerte"))</f>
        <v>Fuerte</v>
      </c>
      <c r="BJ103" s="48">
        <f>+IF(BI103="Fuerte",2,IF(BI103="Moderado",1,0))</f>
        <v>2</v>
      </c>
      <c r="BK103" s="48">
        <f>+AG103-BJ103</f>
        <v>-1</v>
      </c>
      <c r="BL103" s="47" t="str">
        <f>+VLOOKUP(BK103,Listados!$J$18:$K$24,2,TRUE)</f>
        <v>Rara Vez</v>
      </c>
      <c r="BM103" s="47" t="str">
        <f>IF(ISBLANK(AH103),"",AH103)</f>
        <v>Mayor</v>
      </c>
      <c r="BN103" s="49" t="str">
        <f>IF(AND(BL103&lt;&gt;"",BM103&lt;&gt;""),VLOOKUP(BL103&amp;BM103,Listados!$M$3:$N$27,2,FALSE),"")</f>
        <v>Alto</v>
      </c>
      <c r="BO103" s="49" t="str">
        <f>+VLOOKUP(BN103,Listados!$P$3:$Q$6,2,FALSE)</f>
        <v>Reducir el riesgo</v>
      </c>
      <c r="BP103" s="177"/>
      <c r="BQ103" s="177"/>
      <c r="BR103" s="177"/>
      <c r="BS103" s="177"/>
      <c r="BT103" s="177"/>
      <c r="BU103" s="177"/>
      <c r="BV103" s="177"/>
      <c r="BW103" s="177"/>
      <c r="BX103" s="177"/>
      <c r="BY103" s="177"/>
      <c r="BZ103" s="177"/>
      <c r="CA103" s="177"/>
      <c r="CB103" s="177"/>
      <c r="CC103" s="177"/>
      <c r="CD103" s="177"/>
      <c r="CE103" s="178" t="s">
        <v>8</v>
      </c>
      <c r="CF103" s="178" t="s">
        <v>8</v>
      </c>
      <c r="CG103" s="178" t="s">
        <v>8</v>
      </c>
      <c r="CH103" s="178" t="s">
        <v>8</v>
      </c>
      <c r="CI103" s="178" t="s">
        <v>8</v>
      </c>
      <c r="CJ103" s="178" t="s">
        <v>8</v>
      </c>
    </row>
    <row r="104" spans="1:88" ht="31.5" customHeight="1" x14ac:dyDescent="0.25">
      <c r="A104" s="176"/>
      <c r="B104" s="63"/>
      <c r="C104" s="72"/>
      <c r="D104" s="73"/>
      <c r="E104" s="79"/>
      <c r="F104" s="49"/>
      <c r="G104" s="49"/>
      <c r="H104" s="75" t="s">
        <v>213</v>
      </c>
      <c r="I104" s="78" t="s">
        <v>133</v>
      </c>
      <c r="J104" s="49"/>
      <c r="K104" s="64"/>
      <c r="L104" s="63"/>
      <c r="M104" s="63"/>
      <c r="N104" s="63"/>
      <c r="O104" s="63"/>
      <c r="P104" s="63"/>
      <c r="Q104" s="63"/>
      <c r="R104" s="63"/>
      <c r="S104" s="63"/>
      <c r="T104" s="63"/>
      <c r="U104" s="63"/>
      <c r="V104" s="63"/>
      <c r="W104" s="63"/>
      <c r="X104" s="63"/>
      <c r="Y104" s="63"/>
      <c r="Z104" s="63"/>
      <c r="AA104" s="63"/>
      <c r="AB104" s="63"/>
      <c r="AC104" s="63"/>
      <c r="AD104" s="63"/>
      <c r="AE104" s="49"/>
      <c r="AF104" s="63"/>
      <c r="AG104" s="49"/>
      <c r="AH104" s="49" t="str">
        <f>+IF(OR(AF104=1,AF104&lt;=5),"Moderado",IF(OR(AF104=6,AF104&lt;=11),"Mayor","Catastrófico"))</f>
        <v>Moderado</v>
      </c>
      <c r="AI104" s="92"/>
      <c r="AJ104" s="49"/>
      <c r="AK104" s="64"/>
      <c r="AL104" s="64"/>
      <c r="AM104" s="79"/>
      <c r="AN104" s="79"/>
      <c r="AO104" s="29" t="str">
        <f t="shared" si="21"/>
        <v/>
      </c>
      <c r="AP104" s="79"/>
      <c r="AQ104" s="29" t="str">
        <f t="shared" si="22"/>
        <v/>
      </c>
      <c r="AR104" s="79"/>
      <c r="AS104" s="29" t="str">
        <f t="shared" si="12"/>
        <v/>
      </c>
      <c r="AT104" s="79"/>
      <c r="AU104" s="29" t="str">
        <f t="shared" si="13"/>
        <v/>
      </c>
      <c r="AV104" s="79"/>
      <c r="AW104" s="29" t="str">
        <f t="shared" si="23"/>
        <v/>
      </c>
      <c r="AX104" s="79"/>
      <c r="AY104" s="29" t="str">
        <f t="shared" si="14"/>
        <v/>
      </c>
      <c r="AZ104" s="79"/>
      <c r="BA104" s="29" t="str">
        <f t="shared" si="15"/>
        <v/>
      </c>
      <c r="BB104" s="79" t="str">
        <f t="shared" si="16"/>
        <v/>
      </c>
      <c r="BC104" s="79" t="str">
        <f t="shared" si="17"/>
        <v/>
      </c>
      <c r="BD104" s="79"/>
      <c r="BE104" s="79" t="str">
        <f t="shared" si="18"/>
        <v>Débil</v>
      </c>
      <c r="BF104" s="79" t="str">
        <f t="shared" si="19"/>
        <v>Débil</v>
      </c>
      <c r="BG104" s="79">
        <f t="shared" si="20"/>
        <v>0</v>
      </c>
      <c r="BH104" s="49"/>
      <c r="BI104" s="47"/>
      <c r="BJ104" s="48"/>
      <c r="BK104" s="48"/>
      <c r="BL104" s="47"/>
      <c r="BM104" s="47"/>
      <c r="BN104" s="49"/>
      <c r="BO104" s="49"/>
      <c r="BP104" s="177"/>
      <c r="BQ104" s="177"/>
      <c r="BR104" s="177"/>
      <c r="BS104" s="177"/>
      <c r="BT104" s="177"/>
      <c r="BU104" s="177"/>
      <c r="BV104" s="177"/>
      <c r="BW104" s="177"/>
      <c r="BX104" s="177"/>
      <c r="BY104" s="177"/>
      <c r="BZ104" s="177"/>
      <c r="CA104" s="177"/>
      <c r="CB104" s="177"/>
      <c r="CC104" s="177"/>
      <c r="CD104" s="177"/>
      <c r="CE104" s="178"/>
      <c r="CF104" s="178"/>
      <c r="CG104" s="178"/>
      <c r="CH104" s="178"/>
      <c r="CI104" s="178"/>
      <c r="CJ104" s="178"/>
    </row>
    <row r="105" spans="1:88" x14ac:dyDescent="0.25">
      <c r="A105" s="176"/>
      <c r="B105" s="63"/>
      <c r="C105" s="72"/>
      <c r="D105" s="73"/>
      <c r="E105" s="79"/>
      <c r="F105" s="49"/>
      <c r="G105" s="49"/>
      <c r="H105" s="76"/>
      <c r="I105" s="79"/>
      <c r="J105" s="49"/>
      <c r="K105" s="64"/>
      <c r="L105" s="63"/>
      <c r="M105" s="63"/>
      <c r="N105" s="63"/>
      <c r="O105" s="63"/>
      <c r="P105" s="63"/>
      <c r="Q105" s="63"/>
      <c r="R105" s="63"/>
      <c r="S105" s="63"/>
      <c r="T105" s="63"/>
      <c r="U105" s="63"/>
      <c r="V105" s="63"/>
      <c r="W105" s="63"/>
      <c r="X105" s="63"/>
      <c r="Y105" s="63"/>
      <c r="Z105" s="63"/>
      <c r="AA105" s="63"/>
      <c r="AB105" s="63"/>
      <c r="AC105" s="63"/>
      <c r="AD105" s="63"/>
      <c r="AE105" s="49"/>
      <c r="AF105" s="63"/>
      <c r="AG105" s="49"/>
      <c r="AH105" s="49" t="str">
        <f>+IF(OR(AF105=1,AF105&lt;=5),"Moderado",IF(OR(AF105=6,AF105&lt;=11),"Mayor","Catastrófico"))</f>
        <v>Moderado</v>
      </c>
      <c r="AI105" s="92"/>
      <c r="AJ105" s="49"/>
      <c r="AK105" s="64"/>
      <c r="AL105" s="64"/>
      <c r="AM105" s="79"/>
      <c r="AN105" s="79"/>
      <c r="AO105" s="29" t="str">
        <f t="shared" si="21"/>
        <v/>
      </c>
      <c r="AP105" s="79"/>
      <c r="AQ105" s="29" t="str">
        <f t="shared" si="22"/>
        <v/>
      </c>
      <c r="AR105" s="79"/>
      <c r="AS105" s="29" t="str">
        <f t="shared" si="12"/>
        <v/>
      </c>
      <c r="AT105" s="79"/>
      <c r="AU105" s="29" t="str">
        <f t="shared" si="13"/>
        <v/>
      </c>
      <c r="AV105" s="79"/>
      <c r="AW105" s="29" t="str">
        <f t="shared" si="23"/>
        <v/>
      </c>
      <c r="AX105" s="79"/>
      <c r="AY105" s="29" t="str">
        <f t="shared" si="14"/>
        <v/>
      </c>
      <c r="AZ105" s="79"/>
      <c r="BA105" s="29" t="str">
        <f t="shared" si="15"/>
        <v/>
      </c>
      <c r="BB105" s="79" t="str">
        <f t="shared" si="16"/>
        <v/>
      </c>
      <c r="BC105" s="79" t="str">
        <f t="shared" si="17"/>
        <v/>
      </c>
      <c r="BD105" s="79"/>
      <c r="BE105" s="79" t="str">
        <f t="shared" si="18"/>
        <v>Débil</v>
      </c>
      <c r="BF105" s="79" t="str">
        <f t="shared" si="19"/>
        <v>Débil</v>
      </c>
      <c r="BG105" s="79">
        <f t="shared" si="20"/>
        <v>0</v>
      </c>
      <c r="BH105" s="49"/>
      <c r="BI105" s="47"/>
      <c r="BJ105" s="48"/>
      <c r="BK105" s="48"/>
      <c r="BL105" s="47"/>
      <c r="BM105" s="47"/>
      <c r="BN105" s="49"/>
      <c r="BO105" s="49"/>
      <c r="BP105" s="177"/>
      <c r="BQ105" s="177"/>
      <c r="BR105" s="177"/>
      <c r="BS105" s="177"/>
      <c r="BT105" s="177"/>
      <c r="BU105" s="177"/>
      <c r="BV105" s="177"/>
      <c r="BW105" s="177"/>
      <c r="BX105" s="177"/>
      <c r="BY105" s="177"/>
      <c r="BZ105" s="177"/>
      <c r="CA105" s="177"/>
      <c r="CB105" s="177"/>
      <c r="CC105" s="177"/>
      <c r="CD105" s="177"/>
      <c r="CE105" s="178"/>
      <c r="CF105" s="178"/>
      <c r="CG105" s="178"/>
      <c r="CH105" s="178"/>
      <c r="CI105" s="178"/>
      <c r="CJ105" s="178"/>
    </row>
    <row r="106" spans="1:88" x14ac:dyDescent="0.25">
      <c r="A106" s="176"/>
      <c r="B106" s="63"/>
      <c r="C106" s="72"/>
      <c r="D106" s="73"/>
      <c r="E106" s="79"/>
      <c r="F106" s="49"/>
      <c r="G106" s="49"/>
      <c r="H106" s="76"/>
      <c r="I106" s="79"/>
      <c r="J106" s="49"/>
      <c r="K106" s="64"/>
      <c r="L106" s="63"/>
      <c r="M106" s="63"/>
      <c r="N106" s="63"/>
      <c r="O106" s="63"/>
      <c r="P106" s="63"/>
      <c r="Q106" s="63"/>
      <c r="R106" s="63"/>
      <c r="S106" s="63"/>
      <c r="T106" s="63"/>
      <c r="U106" s="63"/>
      <c r="V106" s="63"/>
      <c r="W106" s="63"/>
      <c r="X106" s="63"/>
      <c r="Y106" s="63"/>
      <c r="Z106" s="63"/>
      <c r="AA106" s="63"/>
      <c r="AB106" s="63"/>
      <c r="AC106" s="63"/>
      <c r="AD106" s="63"/>
      <c r="AE106" s="49"/>
      <c r="AF106" s="63"/>
      <c r="AG106" s="49"/>
      <c r="AH106" s="49" t="str">
        <f>+IF(OR(AF106=1,AF106&lt;=5),"Moderado",IF(OR(AF106=6,AF106&lt;=11),"Mayor","Catastrófico"))</f>
        <v>Moderado</v>
      </c>
      <c r="AI106" s="92"/>
      <c r="AJ106" s="49"/>
      <c r="AK106" s="64"/>
      <c r="AL106" s="64"/>
      <c r="AM106" s="79"/>
      <c r="AN106" s="79"/>
      <c r="AO106" s="29" t="str">
        <f t="shared" si="21"/>
        <v/>
      </c>
      <c r="AP106" s="79"/>
      <c r="AQ106" s="29" t="str">
        <f t="shared" si="22"/>
        <v/>
      </c>
      <c r="AR106" s="79"/>
      <c r="AS106" s="29" t="str">
        <f t="shared" si="12"/>
        <v/>
      </c>
      <c r="AT106" s="79"/>
      <c r="AU106" s="29" t="str">
        <f t="shared" si="13"/>
        <v/>
      </c>
      <c r="AV106" s="79"/>
      <c r="AW106" s="29" t="str">
        <f t="shared" si="23"/>
        <v/>
      </c>
      <c r="AX106" s="79"/>
      <c r="AY106" s="29" t="str">
        <f t="shared" si="14"/>
        <v/>
      </c>
      <c r="AZ106" s="79"/>
      <c r="BA106" s="29" t="str">
        <f t="shared" si="15"/>
        <v/>
      </c>
      <c r="BB106" s="79" t="str">
        <f t="shared" si="16"/>
        <v/>
      </c>
      <c r="BC106" s="79" t="str">
        <f t="shared" si="17"/>
        <v/>
      </c>
      <c r="BD106" s="79"/>
      <c r="BE106" s="79" t="str">
        <f t="shared" si="18"/>
        <v>Débil</v>
      </c>
      <c r="BF106" s="79" t="str">
        <f t="shared" si="19"/>
        <v>Débil</v>
      </c>
      <c r="BG106" s="79">
        <f t="shared" si="20"/>
        <v>0</v>
      </c>
      <c r="BH106" s="49"/>
      <c r="BI106" s="47"/>
      <c r="BJ106" s="48"/>
      <c r="BK106" s="48"/>
      <c r="BL106" s="47"/>
      <c r="BM106" s="47"/>
      <c r="BN106" s="49"/>
      <c r="BO106" s="49"/>
      <c r="BP106" s="177"/>
      <c r="BQ106" s="177"/>
      <c r="BR106" s="177"/>
      <c r="BS106" s="177"/>
      <c r="BT106" s="177"/>
      <c r="BU106" s="177"/>
      <c r="BV106" s="177"/>
      <c r="BW106" s="177"/>
      <c r="BX106" s="177"/>
      <c r="BY106" s="177"/>
      <c r="BZ106" s="177"/>
      <c r="CA106" s="177"/>
      <c r="CB106" s="177"/>
      <c r="CC106" s="177"/>
      <c r="CD106" s="177"/>
      <c r="CE106" s="178"/>
      <c r="CF106" s="178"/>
      <c r="CG106" s="178"/>
      <c r="CH106" s="178"/>
      <c r="CI106" s="178"/>
      <c r="CJ106" s="178"/>
    </row>
    <row r="107" spans="1:88" x14ac:dyDescent="0.25">
      <c r="A107" s="176"/>
      <c r="B107" s="63"/>
      <c r="C107" s="72"/>
      <c r="D107" s="73"/>
      <c r="E107" s="79"/>
      <c r="F107" s="49"/>
      <c r="G107" s="49"/>
      <c r="H107" s="76"/>
      <c r="I107" s="79"/>
      <c r="J107" s="49"/>
      <c r="K107" s="64"/>
      <c r="L107" s="63"/>
      <c r="M107" s="63"/>
      <c r="N107" s="63"/>
      <c r="O107" s="63"/>
      <c r="P107" s="63"/>
      <c r="Q107" s="63"/>
      <c r="R107" s="63"/>
      <c r="S107" s="63"/>
      <c r="T107" s="63"/>
      <c r="U107" s="63"/>
      <c r="V107" s="63"/>
      <c r="W107" s="63"/>
      <c r="X107" s="63"/>
      <c r="Y107" s="63"/>
      <c r="Z107" s="63"/>
      <c r="AA107" s="63"/>
      <c r="AB107" s="63"/>
      <c r="AC107" s="63"/>
      <c r="AD107" s="63"/>
      <c r="AE107" s="49"/>
      <c r="AF107" s="63"/>
      <c r="AG107" s="49"/>
      <c r="AH107" s="49" t="str">
        <f>+IF(OR(AF107=1,AF107&lt;=5),"Moderado",IF(OR(AF107=6,AF107&lt;=11),"Mayor","Catastrófico"))</f>
        <v>Moderado</v>
      </c>
      <c r="AI107" s="92"/>
      <c r="AJ107" s="49"/>
      <c r="AK107" s="64"/>
      <c r="AL107" s="64"/>
      <c r="AM107" s="79"/>
      <c r="AN107" s="79"/>
      <c r="AO107" s="29" t="str">
        <f t="shared" si="21"/>
        <v/>
      </c>
      <c r="AP107" s="79"/>
      <c r="AQ107" s="29" t="str">
        <f t="shared" si="22"/>
        <v/>
      </c>
      <c r="AR107" s="79"/>
      <c r="AS107" s="29" t="str">
        <f t="shared" si="12"/>
        <v/>
      </c>
      <c r="AT107" s="79"/>
      <c r="AU107" s="29" t="str">
        <f t="shared" si="13"/>
        <v/>
      </c>
      <c r="AV107" s="79"/>
      <c r="AW107" s="29" t="str">
        <f t="shared" si="23"/>
        <v/>
      </c>
      <c r="AX107" s="79"/>
      <c r="AY107" s="29" t="str">
        <f t="shared" si="14"/>
        <v/>
      </c>
      <c r="AZ107" s="79"/>
      <c r="BA107" s="29" t="str">
        <f t="shared" si="15"/>
        <v/>
      </c>
      <c r="BB107" s="79" t="str">
        <f t="shared" si="16"/>
        <v/>
      </c>
      <c r="BC107" s="79" t="str">
        <f t="shared" si="17"/>
        <v/>
      </c>
      <c r="BD107" s="79"/>
      <c r="BE107" s="79" t="str">
        <f t="shared" si="18"/>
        <v>Débil</v>
      </c>
      <c r="BF107" s="79" t="str">
        <f t="shared" si="19"/>
        <v>Débil</v>
      </c>
      <c r="BG107" s="79">
        <f t="shared" si="20"/>
        <v>0</v>
      </c>
      <c r="BH107" s="49"/>
      <c r="BI107" s="47"/>
      <c r="BJ107" s="48"/>
      <c r="BK107" s="48"/>
      <c r="BL107" s="47"/>
      <c r="BM107" s="47"/>
      <c r="BN107" s="49"/>
      <c r="BO107" s="49"/>
      <c r="BP107" s="177"/>
      <c r="BQ107" s="177"/>
      <c r="BR107" s="177"/>
      <c r="BS107" s="177"/>
      <c r="BT107" s="177"/>
      <c r="BU107" s="177"/>
      <c r="BV107" s="177"/>
      <c r="BW107" s="177"/>
      <c r="BX107" s="177"/>
      <c r="BY107" s="177"/>
      <c r="BZ107" s="177"/>
      <c r="CA107" s="177"/>
      <c r="CB107" s="177"/>
      <c r="CC107" s="177"/>
      <c r="CD107" s="177"/>
      <c r="CE107" s="178"/>
      <c r="CF107" s="178"/>
      <c r="CG107" s="178"/>
      <c r="CH107" s="178"/>
      <c r="CI107" s="178"/>
      <c r="CJ107" s="178"/>
    </row>
    <row r="108" spans="1:88" x14ac:dyDescent="0.25">
      <c r="A108" s="176"/>
      <c r="B108" s="63"/>
      <c r="C108" s="72"/>
      <c r="D108" s="73"/>
      <c r="E108" s="74"/>
      <c r="F108" s="49"/>
      <c r="G108" s="49"/>
      <c r="H108" s="77"/>
      <c r="I108" s="74"/>
      <c r="J108" s="49"/>
      <c r="K108" s="59"/>
      <c r="L108" s="63"/>
      <c r="M108" s="63"/>
      <c r="N108" s="63"/>
      <c r="O108" s="63"/>
      <c r="P108" s="63"/>
      <c r="Q108" s="63"/>
      <c r="R108" s="63"/>
      <c r="S108" s="63"/>
      <c r="T108" s="63"/>
      <c r="U108" s="63"/>
      <c r="V108" s="63"/>
      <c r="W108" s="63"/>
      <c r="X108" s="63"/>
      <c r="Y108" s="63"/>
      <c r="Z108" s="63"/>
      <c r="AA108" s="63"/>
      <c r="AB108" s="63"/>
      <c r="AC108" s="63"/>
      <c r="AD108" s="63"/>
      <c r="AE108" s="49"/>
      <c r="AF108" s="63"/>
      <c r="AG108" s="49"/>
      <c r="AH108" s="49" t="str">
        <f>+IF(OR(AF108=1,AF108&lt;=5),"Moderado",IF(OR(AF108=6,AF108&lt;=11),"Mayor","Catastrófico"))</f>
        <v>Moderado</v>
      </c>
      <c r="AI108" s="92"/>
      <c r="AJ108" s="49"/>
      <c r="AK108" s="59"/>
      <c r="AL108" s="59"/>
      <c r="AM108" s="74"/>
      <c r="AN108" s="74"/>
      <c r="AO108" s="29" t="str">
        <f t="shared" si="21"/>
        <v/>
      </c>
      <c r="AP108" s="74"/>
      <c r="AQ108" s="29" t="str">
        <f t="shared" si="22"/>
        <v/>
      </c>
      <c r="AR108" s="74"/>
      <c r="AS108" s="29" t="str">
        <f t="shared" si="12"/>
        <v/>
      </c>
      <c r="AT108" s="74"/>
      <c r="AU108" s="29" t="str">
        <f t="shared" si="13"/>
        <v/>
      </c>
      <c r="AV108" s="74"/>
      <c r="AW108" s="29" t="str">
        <f t="shared" si="23"/>
        <v/>
      </c>
      <c r="AX108" s="74"/>
      <c r="AY108" s="29" t="str">
        <f t="shared" si="14"/>
        <v/>
      </c>
      <c r="AZ108" s="74"/>
      <c r="BA108" s="29" t="str">
        <f t="shared" si="15"/>
        <v/>
      </c>
      <c r="BB108" s="74" t="str">
        <f t="shared" si="16"/>
        <v/>
      </c>
      <c r="BC108" s="74" t="str">
        <f t="shared" si="17"/>
        <v/>
      </c>
      <c r="BD108" s="74"/>
      <c r="BE108" s="74" t="str">
        <f t="shared" si="18"/>
        <v>Débil</v>
      </c>
      <c r="BF108" s="74" t="str">
        <f t="shared" si="19"/>
        <v>Débil</v>
      </c>
      <c r="BG108" s="74">
        <f t="shared" si="20"/>
        <v>0</v>
      </c>
      <c r="BH108" s="49"/>
      <c r="BI108" s="47"/>
      <c r="BJ108" s="48"/>
      <c r="BK108" s="48"/>
      <c r="BL108" s="47"/>
      <c r="BM108" s="47"/>
      <c r="BN108" s="49"/>
      <c r="BO108" s="49"/>
      <c r="BP108" s="177"/>
      <c r="BQ108" s="177"/>
      <c r="BR108" s="177"/>
      <c r="BS108" s="177"/>
      <c r="BT108" s="177"/>
      <c r="BU108" s="177"/>
      <c r="BV108" s="177"/>
      <c r="BW108" s="177"/>
      <c r="BX108" s="177"/>
      <c r="BY108" s="177"/>
      <c r="BZ108" s="177"/>
      <c r="CA108" s="177"/>
      <c r="CB108" s="177"/>
      <c r="CC108" s="177"/>
      <c r="CD108" s="177"/>
      <c r="CE108" s="178"/>
      <c r="CF108" s="178"/>
      <c r="CG108" s="178"/>
      <c r="CH108" s="178"/>
      <c r="CI108" s="178"/>
      <c r="CJ108" s="178"/>
    </row>
    <row r="109" spans="1:88" ht="119.25" customHeight="1" x14ac:dyDescent="0.25">
      <c r="A109" s="176" t="s">
        <v>227</v>
      </c>
      <c r="B109" s="63" t="s">
        <v>228</v>
      </c>
      <c r="C109" s="72" t="s">
        <v>229</v>
      </c>
      <c r="D109" s="73" t="str">
        <f>+'Riesgo Corrupción'!C22</f>
        <v>Probabiidad de afectación reputacional por pérdida, manipulación o adulteración de la información en repositorios datos institucionales en beneficio de un tercero.</v>
      </c>
      <c r="E109" s="78" t="s">
        <v>8</v>
      </c>
      <c r="F109" s="49" t="s">
        <v>230</v>
      </c>
      <c r="G109" s="49" t="s">
        <v>231</v>
      </c>
      <c r="H109" s="58" t="s">
        <v>232</v>
      </c>
      <c r="I109" s="78" t="s">
        <v>133</v>
      </c>
      <c r="J109" s="49" t="s">
        <v>203</v>
      </c>
      <c r="K109" s="32" t="s">
        <v>233</v>
      </c>
      <c r="L109" s="63" t="s">
        <v>136</v>
      </c>
      <c r="M109" s="63" t="s">
        <v>135</v>
      </c>
      <c r="N109" s="63" t="s">
        <v>135</v>
      </c>
      <c r="O109" s="63" t="s">
        <v>135</v>
      </c>
      <c r="P109" s="63" t="s">
        <v>136</v>
      </c>
      <c r="Q109" s="63" t="s">
        <v>135</v>
      </c>
      <c r="R109" s="63" t="s">
        <v>136</v>
      </c>
      <c r="S109" s="63" t="s">
        <v>135</v>
      </c>
      <c r="T109" s="63" t="s">
        <v>136</v>
      </c>
      <c r="U109" s="63" t="s">
        <v>136</v>
      </c>
      <c r="V109" s="63" t="s">
        <v>136</v>
      </c>
      <c r="W109" s="63" t="s">
        <v>136</v>
      </c>
      <c r="X109" s="63" t="s">
        <v>135</v>
      </c>
      <c r="Y109" s="63" t="s">
        <v>135</v>
      </c>
      <c r="Z109" s="63" t="s">
        <v>135</v>
      </c>
      <c r="AA109" s="63" t="s">
        <v>135</v>
      </c>
      <c r="AB109" s="63" t="s">
        <v>135</v>
      </c>
      <c r="AC109" s="63" t="s">
        <v>135</v>
      </c>
      <c r="AD109" s="63" t="s">
        <v>135</v>
      </c>
      <c r="AE109" s="49">
        <f>COUNTIF(L109:AD114, "SI")</f>
        <v>7</v>
      </c>
      <c r="AF109" s="63" t="s">
        <v>156</v>
      </c>
      <c r="AG109" s="49">
        <f>+VLOOKUP(AF109,[6]Listados!$K$8:$L$12,2,0)</f>
        <v>3</v>
      </c>
      <c r="AH109" s="49" t="str">
        <f>+IF(OR(AE109=1,AE109&lt;=5),"Moderado",IF(OR(AE109=6,AE109&lt;=11),"Mayor","Catastrófico"))</f>
        <v>Mayor</v>
      </c>
      <c r="AI109" s="92" t="e">
        <f>+VLOOKUP(AH109,[6]Listados!K109:L113,2,0)</f>
        <v>#N/A</v>
      </c>
      <c r="AJ109" s="49" t="str">
        <f>IF(AND(AF109&lt;&gt;"",AH109&lt;&gt;""),VLOOKUP(AF109&amp;AH109,Listados!$M$3:$N$27,2,FALSE),"")</f>
        <v>Extremo</v>
      </c>
      <c r="AK109" s="97" t="str">
        <f>+'Descripción del Control '!B$17</f>
        <v xml:space="preserve">
El profesional designado por el (la) Director(a) de Tecnologias e Información,  responsable de la plataforma de seguridad perimetral realizará el monitoreo permanente a la plataforma tecnológica institucional para identificar las vulnerabilidades ó alertas que se puedan presentar.  El seguimiento es a partir de la generación del reporte de cada uno de los elementos utilizados como controles: el Firewall, Web Aplication Firewall - WAF, Antivirus, accesos a las bases de datos y aplicaciones. 
En caso de encontrar vulnerabilidades, se aplicará los ajustes de configuración que corresponda según el caso.  Como evidencia quedará el reporte mensual con el registro de las vulnerabilidades y los informes de los ajustes aplicados a la configuración.   Dicho control se sustenta en el manual GDI-TIC-M004 Manual de Gestión de Seguridad, ítem de seguridad de la información.</v>
      </c>
      <c r="AL109" s="58" t="s">
        <v>232</v>
      </c>
      <c r="AM109" s="78" t="s">
        <v>138</v>
      </c>
      <c r="AN109" s="78" t="s">
        <v>136</v>
      </c>
      <c r="AO109" s="29">
        <f>+IF(AN109="si",15,"")</f>
        <v>15</v>
      </c>
      <c r="AP109" s="78" t="s">
        <v>136</v>
      </c>
      <c r="AQ109" s="29">
        <f>+IF(AP109="si",15,"")</f>
        <v>15</v>
      </c>
      <c r="AR109" s="78" t="s">
        <v>136</v>
      </c>
      <c r="AS109" s="29">
        <f t="shared" si="12"/>
        <v>15</v>
      </c>
      <c r="AT109" s="78" t="s">
        <v>139</v>
      </c>
      <c r="AU109" s="29">
        <f t="shared" si="13"/>
        <v>15</v>
      </c>
      <c r="AV109" s="78" t="s">
        <v>136</v>
      </c>
      <c r="AW109" s="29">
        <f>+IF(AV109="si",15,"")</f>
        <v>15</v>
      </c>
      <c r="AX109" s="78" t="s">
        <v>136</v>
      </c>
      <c r="AY109" s="29">
        <f t="shared" si="14"/>
        <v>15</v>
      </c>
      <c r="AZ109" s="78" t="s">
        <v>140</v>
      </c>
      <c r="BA109" s="29">
        <f t="shared" si="15"/>
        <v>10</v>
      </c>
      <c r="BB109" s="78">
        <f t="shared" si="16"/>
        <v>100</v>
      </c>
      <c r="BC109" s="78" t="str">
        <f t="shared" si="17"/>
        <v>Fuerte</v>
      </c>
      <c r="BD109" s="78" t="s">
        <v>141</v>
      </c>
      <c r="BE109" s="78" t="str">
        <f t="shared" si="18"/>
        <v>Fuerte</v>
      </c>
      <c r="BF109" s="78" t="str">
        <f t="shared" si="19"/>
        <v>Fuerte</v>
      </c>
      <c r="BG109" s="78">
        <f t="shared" si="20"/>
        <v>100</v>
      </c>
      <c r="BH109" s="49">
        <f>AVERAGE(BG109)</f>
        <v>100</v>
      </c>
      <c r="BI109" s="47" t="str">
        <f>IF(BH109&lt;=50, "Débil", IF(BH109&lt;=99,"Moderado","Fuerte"))</f>
        <v>Fuerte</v>
      </c>
      <c r="BJ109" s="48">
        <f>+IF(BI109="Fuerte",2,IF(BI109="Moderado",1,0))</f>
        <v>2</v>
      </c>
      <c r="BK109" s="48">
        <f>+AG109-BJ109</f>
        <v>1</v>
      </c>
      <c r="BL109" s="47" t="str">
        <f>+VLOOKUP(BK109,Listados!$J$18:$K$24,2,TRUE)</f>
        <v>Rara Vez</v>
      </c>
      <c r="BM109" s="47" t="str">
        <f>IF(ISBLANK(AH109),"",AH109)</f>
        <v>Mayor</v>
      </c>
      <c r="BN109" s="49" t="str">
        <f>IF(AND(BL109&lt;&gt;"",BM109&lt;&gt;""),VLOOKUP(BL109&amp;BM109,Listados!$M$3:$N$27,2,FALSE),"")</f>
        <v>Alto</v>
      </c>
      <c r="BO109" s="49" t="str">
        <f>+VLOOKUP(BN109,Listados!$P$3:$Q$6,2,FALSE)</f>
        <v>Reducir el riesgo</v>
      </c>
      <c r="BP109" s="177"/>
      <c r="BQ109" s="177"/>
      <c r="BR109" s="177"/>
      <c r="BS109" s="177"/>
      <c r="BT109" s="177"/>
      <c r="BU109" s="177"/>
      <c r="BV109" s="177"/>
      <c r="BW109" s="177"/>
      <c r="BX109" s="177"/>
      <c r="BY109" s="177"/>
      <c r="BZ109" s="177"/>
      <c r="CA109" s="177"/>
      <c r="CB109" s="177"/>
      <c r="CC109" s="177"/>
      <c r="CD109" s="177"/>
      <c r="CE109" s="178" t="s">
        <v>8</v>
      </c>
      <c r="CF109" s="178" t="s">
        <v>8</v>
      </c>
      <c r="CG109" s="178" t="s">
        <v>8</v>
      </c>
      <c r="CH109" s="178" t="s">
        <v>8</v>
      </c>
      <c r="CI109" s="178" t="s">
        <v>8</v>
      </c>
      <c r="CJ109" s="178" t="s">
        <v>8</v>
      </c>
    </row>
    <row r="110" spans="1:88" ht="47.25" customHeight="1" x14ac:dyDescent="0.25">
      <c r="A110" s="176"/>
      <c r="B110" s="63"/>
      <c r="C110" s="72"/>
      <c r="D110" s="73"/>
      <c r="E110" s="79"/>
      <c r="F110" s="49"/>
      <c r="G110" s="49"/>
      <c r="H110" s="64"/>
      <c r="I110" s="79"/>
      <c r="J110" s="49"/>
      <c r="K110" s="32" t="s">
        <v>234</v>
      </c>
      <c r="L110" s="63"/>
      <c r="M110" s="63"/>
      <c r="N110" s="63"/>
      <c r="O110" s="63"/>
      <c r="P110" s="63"/>
      <c r="Q110" s="63"/>
      <c r="R110" s="63"/>
      <c r="S110" s="63"/>
      <c r="T110" s="63"/>
      <c r="U110" s="63"/>
      <c r="V110" s="63"/>
      <c r="W110" s="63"/>
      <c r="X110" s="63"/>
      <c r="Y110" s="63"/>
      <c r="Z110" s="63"/>
      <c r="AA110" s="63"/>
      <c r="AB110" s="63"/>
      <c r="AC110" s="63"/>
      <c r="AD110" s="63"/>
      <c r="AE110" s="49"/>
      <c r="AF110" s="63"/>
      <c r="AG110" s="49"/>
      <c r="AH110" s="49" t="str">
        <f>+IF(OR(AF110=1,AF110&lt;=5),"Moderado",IF(OR(AF110=6,AF110&lt;=11),"Mayor","Catastrófico"))</f>
        <v>Moderado</v>
      </c>
      <c r="AI110" s="92"/>
      <c r="AJ110" s="49"/>
      <c r="AK110" s="98"/>
      <c r="AL110" s="64"/>
      <c r="AM110" s="79"/>
      <c r="AN110" s="79"/>
      <c r="AO110" s="29" t="str">
        <f t="shared" si="21"/>
        <v/>
      </c>
      <c r="AP110" s="79"/>
      <c r="AQ110" s="29" t="str">
        <f t="shared" si="22"/>
        <v/>
      </c>
      <c r="AR110" s="79"/>
      <c r="AS110" s="29" t="str">
        <f t="shared" si="12"/>
        <v/>
      </c>
      <c r="AT110" s="79"/>
      <c r="AU110" s="29" t="str">
        <f t="shared" si="13"/>
        <v/>
      </c>
      <c r="AV110" s="79"/>
      <c r="AW110" s="29" t="str">
        <f t="shared" si="23"/>
        <v/>
      </c>
      <c r="AX110" s="79"/>
      <c r="AY110" s="29" t="str">
        <f t="shared" si="14"/>
        <v/>
      </c>
      <c r="AZ110" s="79"/>
      <c r="BA110" s="29" t="str">
        <f t="shared" si="15"/>
        <v/>
      </c>
      <c r="BB110" s="79" t="str">
        <f t="shared" si="16"/>
        <v/>
      </c>
      <c r="BC110" s="79" t="str">
        <f t="shared" si="17"/>
        <v/>
      </c>
      <c r="BD110" s="79"/>
      <c r="BE110" s="79" t="str">
        <f t="shared" si="18"/>
        <v>Débil</v>
      </c>
      <c r="BF110" s="79" t="str">
        <f t="shared" si="19"/>
        <v>Débil</v>
      </c>
      <c r="BG110" s="79">
        <f t="shared" si="20"/>
        <v>0</v>
      </c>
      <c r="BH110" s="49"/>
      <c r="BI110" s="47"/>
      <c r="BJ110" s="48"/>
      <c r="BK110" s="48"/>
      <c r="BL110" s="47"/>
      <c r="BM110" s="47"/>
      <c r="BN110" s="49"/>
      <c r="BO110" s="49"/>
      <c r="BP110" s="177"/>
      <c r="BQ110" s="177"/>
      <c r="BR110" s="177"/>
      <c r="BS110" s="177"/>
      <c r="BT110" s="177"/>
      <c r="BU110" s="177"/>
      <c r="BV110" s="177"/>
      <c r="BW110" s="177"/>
      <c r="BX110" s="177"/>
      <c r="BY110" s="177"/>
      <c r="BZ110" s="177"/>
      <c r="CA110" s="177"/>
      <c r="CB110" s="177"/>
      <c r="CC110" s="177"/>
      <c r="CD110" s="177"/>
      <c r="CE110" s="178"/>
      <c r="CF110" s="178"/>
      <c r="CG110" s="178"/>
      <c r="CH110" s="178"/>
      <c r="CI110" s="178"/>
      <c r="CJ110" s="178"/>
    </row>
    <row r="111" spans="1:88" x14ac:dyDescent="0.25">
      <c r="A111" s="176"/>
      <c r="B111" s="63"/>
      <c r="C111" s="72"/>
      <c r="D111" s="73"/>
      <c r="E111" s="79"/>
      <c r="F111" s="49"/>
      <c r="G111" s="49"/>
      <c r="H111" s="64"/>
      <c r="I111" s="79"/>
      <c r="J111" s="49"/>
      <c r="K111" s="58" t="s">
        <v>235</v>
      </c>
      <c r="L111" s="63"/>
      <c r="M111" s="63"/>
      <c r="N111" s="63"/>
      <c r="O111" s="63"/>
      <c r="P111" s="63"/>
      <c r="Q111" s="63"/>
      <c r="R111" s="63"/>
      <c r="S111" s="63"/>
      <c r="T111" s="63"/>
      <c r="U111" s="63"/>
      <c r="V111" s="63"/>
      <c r="W111" s="63"/>
      <c r="X111" s="63"/>
      <c r="Y111" s="63"/>
      <c r="Z111" s="63"/>
      <c r="AA111" s="63"/>
      <c r="AB111" s="63"/>
      <c r="AC111" s="63"/>
      <c r="AD111" s="63"/>
      <c r="AE111" s="49"/>
      <c r="AF111" s="63"/>
      <c r="AG111" s="49"/>
      <c r="AH111" s="49" t="str">
        <f>+IF(OR(AF111=1,AF111&lt;=5),"Moderado",IF(OR(AF111=6,AF111&lt;=11),"Mayor","Catastrófico"))</f>
        <v>Moderado</v>
      </c>
      <c r="AI111" s="92"/>
      <c r="AJ111" s="49"/>
      <c r="AK111" s="98"/>
      <c r="AL111" s="64"/>
      <c r="AM111" s="79"/>
      <c r="AN111" s="79"/>
      <c r="AO111" s="29" t="str">
        <f t="shared" si="21"/>
        <v/>
      </c>
      <c r="AP111" s="79"/>
      <c r="AQ111" s="29" t="str">
        <f t="shared" si="22"/>
        <v/>
      </c>
      <c r="AR111" s="79"/>
      <c r="AS111" s="29" t="str">
        <f t="shared" si="12"/>
        <v/>
      </c>
      <c r="AT111" s="79"/>
      <c r="AU111" s="29" t="str">
        <f t="shared" si="13"/>
        <v/>
      </c>
      <c r="AV111" s="79"/>
      <c r="AW111" s="29" t="str">
        <f t="shared" si="23"/>
        <v/>
      </c>
      <c r="AX111" s="79"/>
      <c r="AY111" s="29" t="str">
        <f t="shared" si="14"/>
        <v/>
      </c>
      <c r="AZ111" s="79"/>
      <c r="BA111" s="29" t="str">
        <f t="shared" si="15"/>
        <v/>
      </c>
      <c r="BB111" s="79" t="str">
        <f t="shared" si="16"/>
        <v/>
      </c>
      <c r="BC111" s="79" t="str">
        <f t="shared" si="17"/>
        <v/>
      </c>
      <c r="BD111" s="79"/>
      <c r="BE111" s="79" t="str">
        <f t="shared" si="18"/>
        <v>Débil</v>
      </c>
      <c r="BF111" s="79" t="str">
        <f t="shared" si="19"/>
        <v>Débil</v>
      </c>
      <c r="BG111" s="79">
        <f t="shared" si="20"/>
        <v>0</v>
      </c>
      <c r="BH111" s="49"/>
      <c r="BI111" s="47"/>
      <c r="BJ111" s="48"/>
      <c r="BK111" s="48"/>
      <c r="BL111" s="47"/>
      <c r="BM111" s="47"/>
      <c r="BN111" s="49"/>
      <c r="BO111" s="49"/>
      <c r="BP111" s="177"/>
      <c r="BQ111" s="177"/>
      <c r="BR111" s="177"/>
      <c r="BS111" s="177"/>
      <c r="BT111" s="177"/>
      <c r="BU111" s="177"/>
      <c r="BV111" s="177"/>
      <c r="BW111" s="177"/>
      <c r="BX111" s="177"/>
      <c r="BY111" s="177"/>
      <c r="BZ111" s="177"/>
      <c r="CA111" s="177"/>
      <c r="CB111" s="177"/>
      <c r="CC111" s="177"/>
      <c r="CD111" s="177"/>
      <c r="CE111" s="178"/>
      <c r="CF111" s="178"/>
      <c r="CG111" s="178"/>
      <c r="CH111" s="178"/>
      <c r="CI111" s="178"/>
      <c r="CJ111" s="178"/>
    </row>
    <row r="112" spans="1:88" ht="3.75" customHeight="1" x14ac:dyDescent="0.25">
      <c r="A112" s="176"/>
      <c r="B112" s="63"/>
      <c r="C112" s="72"/>
      <c r="D112" s="73"/>
      <c r="E112" s="79"/>
      <c r="F112" s="49"/>
      <c r="G112" s="49"/>
      <c r="H112" s="64"/>
      <c r="I112" s="79"/>
      <c r="J112" s="49"/>
      <c r="K112" s="64"/>
      <c r="L112" s="63"/>
      <c r="M112" s="63"/>
      <c r="N112" s="63"/>
      <c r="O112" s="63"/>
      <c r="P112" s="63"/>
      <c r="Q112" s="63"/>
      <c r="R112" s="63"/>
      <c r="S112" s="63"/>
      <c r="T112" s="63"/>
      <c r="U112" s="63"/>
      <c r="V112" s="63"/>
      <c r="W112" s="63"/>
      <c r="X112" s="63"/>
      <c r="Y112" s="63"/>
      <c r="Z112" s="63"/>
      <c r="AA112" s="63"/>
      <c r="AB112" s="63"/>
      <c r="AC112" s="63"/>
      <c r="AD112" s="63"/>
      <c r="AE112" s="49"/>
      <c r="AF112" s="63"/>
      <c r="AG112" s="49"/>
      <c r="AH112" s="49" t="str">
        <f>+IF(OR(AF112=1,AF112&lt;=5),"Moderado",IF(OR(AF112=6,AF112&lt;=11),"Mayor","Catastrófico"))</f>
        <v>Moderado</v>
      </c>
      <c r="AI112" s="92"/>
      <c r="AJ112" s="49"/>
      <c r="AK112" s="98"/>
      <c r="AL112" s="64"/>
      <c r="AM112" s="79"/>
      <c r="AN112" s="79"/>
      <c r="AO112" s="29" t="str">
        <f t="shared" si="21"/>
        <v/>
      </c>
      <c r="AP112" s="79"/>
      <c r="AQ112" s="29" t="str">
        <f t="shared" si="22"/>
        <v/>
      </c>
      <c r="AR112" s="79"/>
      <c r="AS112" s="29" t="str">
        <f t="shared" si="12"/>
        <v/>
      </c>
      <c r="AT112" s="79"/>
      <c r="AU112" s="29" t="str">
        <f t="shared" si="13"/>
        <v/>
      </c>
      <c r="AV112" s="79"/>
      <c r="AW112" s="29" t="str">
        <f t="shared" si="23"/>
        <v/>
      </c>
      <c r="AX112" s="79"/>
      <c r="AY112" s="29" t="str">
        <f t="shared" si="14"/>
        <v/>
      </c>
      <c r="AZ112" s="79"/>
      <c r="BA112" s="29" t="str">
        <f t="shared" si="15"/>
        <v/>
      </c>
      <c r="BB112" s="79" t="str">
        <f t="shared" si="16"/>
        <v/>
      </c>
      <c r="BC112" s="79" t="str">
        <f t="shared" si="17"/>
        <v/>
      </c>
      <c r="BD112" s="79"/>
      <c r="BE112" s="79" t="str">
        <f t="shared" si="18"/>
        <v>Débil</v>
      </c>
      <c r="BF112" s="79" t="str">
        <f t="shared" si="19"/>
        <v>Débil</v>
      </c>
      <c r="BG112" s="79">
        <f t="shared" si="20"/>
        <v>0</v>
      </c>
      <c r="BH112" s="49"/>
      <c r="BI112" s="47"/>
      <c r="BJ112" s="48"/>
      <c r="BK112" s="48"/>
      <c r="BL112" s="47"/>
      <c r="BM112" s="47"/>
      <c r="BN112" s="49"/>
      <c r="BO112" s="49"/>
      <c r="BP112" s="177"/>
      <c r="BQ112" s="177"/>
      <c r="BR112" s="177"/>
      <c r="BS112" s="177"/>
      <c r="BT112" s="177"/>
      <c r="BU112" s="177"/>
      <c r="BV112" s="177"/>
      <c r="BW112" s="177"/>
      <c r="BX112" s="177"/>
      <c r="BY112" s="177"/>
      <c r="BZ112" s="177"/>
      <c r="CA112" s="177"/>
      <c r="CB112" s="177"/>
      <c r="CC112" s="177"/>
      <c r="CD112" s="177"/>
      <c r="CE112" s="178"/>
      <c r="CF112" s="178"/>
      <c r="CG112" s="178"/>
      <c r="CH112" s="178"/>
      <c r="CI112" s="178"/>
      <c r="CJ112" s="178"/>
    </row>
    <row r="113" spans="1:356" ht="15.75" customHeight="1" x14ac:dyDescent="0.25">
      <c r="A113" s="176"/>
      <c r="B113" s="63"/>
      <c r="C113" s="72"/>
      <c r="D113" s="73"/>
      <c r="E113" s="79"/>
      <c r="F113" s="49"/>
      <c r="G113" s="49"/>
      <c r="H113" s="64"/>
      <c r="I113" s="79"/>
      <c r="J113" s="49"/>
      <c r="K113" s="64"/>
      <c r="L113" s="63"/>
      <c r="M113" s="63"/>
      <c r="N113" s="63"/>
      <c r="O113" s="63"/>
      <c r="P113" s="63"/>
      <c r="Q113" s="63"/>
      <c r="R113" s="63"/>
      <c r="S113" s="63"/>
      <c r="T113" s="63"/>
      <c r="U113" s="63"/>
      <c r="V113" s="63"/>
      <c r="W113" s="63"/>
      <c r="X113" s="63"/>
      <c r="Y113" s="63"/>
      <c r="Z113" s="63"/>
      <c r="AA113" s="63"/>
      <c r="AB113" s="63"/>
      <c r="AC113" s="63"/>
      <c r="AD113" s="63"/>
      <c r="AE113" s="49"/>
      <c r="AF113" s="63"/>
      <c r="AG113" s="49"/>
      <c r="AH113" s="49" t="str">
        <f>+IF(OR(AF113=1,AF113&lt;=5),"Moderado",IF(OR(AF113=6,AF113&lt;=11),"Mayor","Catastrófico"))</f>
        <v>Moderado</v>
      </c>
      <c r="AI113" s="92"/>
      <c r="AJ113" s="49"/>
      <c r="AK113" s="98"/>
      <c r="AL113" s="64"/>
      <c r="AM113" s="79"/>
      <c r="AN113" s="79"/>
      <c r="AO113" s="29" t="str">
        <f t="shared" si="21"/>
        <v/>
      </c>
      <c r="AP113" s="79"/>
      <c r="AQ113" s="29" t="str">
        <f t="shared" si="22"/>
        <v/>
      </c>
      <c r="AR113" s="79"/>
      <c r="AS113" s="29" t="str">
        <f t="shared" si="12"/>
        <v/>
      </c>
      <c r="AT113" s="79"/>
      <c r="AU113" s="29" t="str">
        <f t="shared" si="13"/>
        <v/>
      </c>
      <c r="AV113" s="79"/>
      <c r="AW113" s="29" t="str">
        <f t="shared" si="23"/>
        <v/>
      </c>
      <c r="AX113" s="79"/>
      <c r="AY113" s="29" t="str">
        <f t="shared" si="14"/>
        <v/>
      </c>
      <c r="AZ113" s="79"/>
      <c r="BA113" s="29" t="str">
        <f t="shared" si="15"/>
        <v/>
      </c>
      <c r="BB113" s="79" t="str">
        <f t="shared" si="16"/>
        <v/>
      </c>
      <c r="BC113" s="79" t="str">
        <f t="shared" si="17"/>
        <v/>
      </c>
      <c r="BD113" s="79"/>
      <c r="BE113" s="79" t="str">
        <f t="shared" si="18"/>
        <v>Débil</v>
      </c>
      <c r="BF113" s="79" t="str">
        <f t="shared" si="19"/>
        <v>Débil</v>
      </c>
      <c r="BG113" s="79">
        <f t="shared" si="20"/>
        <v>0</v>
      </c>
      <c r="BH113" s="49"/>
      <c r="BI113" s="47"/>
      <c r="BJ113" s="48"/>
      <c r="BK113" s="48"/>
      <c r="BL113" s="47"/>
      <c r="BM113" s="47"/>
      <c r="BN113" s="49"/>
      <c r="BO113" s="49"/>
      <c r="BP113" s="177"/>
      <c r="BQ113" s="177"/>
      <c r="BR113" s="177"/>
      <c r="BS113" s="177"/>
      <c r="BT113" s="177"/>
      <c r="BU113" s="177"/>
      <c r="BV113" s="177"/>
      <c r="BW113" s="177"/>
      <c r="BX113" s="177"/>
      <c r="BY113" s="177"/>
      <c r="BZ113" s="177"/>
      <c r="CA113" s="177"/>
      <c r="CB113" s="177"/>
      <c r="CC113" s="177"/>
      <c r="CD113" s="177"/>
      <c r="CE113" s="178"/>
      <c r="CF113" s="178"/>
      <c r="CG113" s="178"/>
      <c r="CH113" s="178"/>
      <c r="CI113" s="178"/>
      <c r="CJ113" s="178"/>
    </row>
    <row r="114" spans="1:356" ht="15.75" customHeight="1" x14ac:dyDescent="0.25">
      <c r="A114" s="176"/>
      <c r="B114" s="63"/>
      <c r="C114" s="72"/>
      <c r="D114" s="73"/>
      <c r="E114" s="74"/>
      <c r="F114" s="49"/>
      <c r="G114" s="49"/>
      <c r="H114" s="59"/>
      <c r="I114" s="74"/>
      <c r="J114" s="49"/>
      <c r="K114" s="59"/>
      <c r="L114" s="63"/>
      <c r="M114" s="63"/>
      <c r="N114" s="63"/>
      <c r="O114" s="63"/>
      <c r="P114" s="63"/>
      <c r="Q114" s="63"/>
      <c r="R114" s="63"/>
      <c r="S114" s="63"/>
      <c r="T114" s="63"/>
      <c r="U114" s="63"/>
      <c r="V114" s="63"/>
      <c r="W114" s="63"/>
      <c r="X114" s="63"/>
      <c r="Y114" s="63"/>
      <c r="Z114" s="63"/>
      <c r="AA114" s="63"/>
      <c r="AB114" s="63"/>
      <c r="AC114" s="63"/>
      <c r="AD114" s="63"/>
      <c r="AE114" s="49"/>
      <c r="AF114" s="63"/>
      <c r="AG114" s="49"/>
      <c r="AH114" s="49" t="str">
        <f>+IF(OR(AF114=1,AF114&lt;=5),"Moderado",IF(OR(AF114=6,AF114&lt;=11),"Mayor","Catastrófico"))</f>
        <v>Moderado</v>
      </c>
      <c r="AI114" s="92"/>
      <c r="AJ114" s="49"/>
      <c r="AK114" s="99"/>
      <c r="AL114" s="59"/>
      <c r="AM114" s="74"/>
      <c r="AN114" s="74"/>
      <c r="AO114" s="29" t="str">
        <f t="shared" si="21"/>
        <v/>
      </c>
      <c r="AP114" s="74"/>
      <c r="AQ114" s="29" t="str">
        <f t="shared" si="22"/>
        <v/>
      </c>
      <c r="AR114" s="74"/>
      <c r="AS114" s="29" t="str">
        <f t="shared" si="12"/>
        <v/>
      </c>
      <c r="AT114" s="74"/>
      <c r="AU114" s="29" t="str">
        <f t="shared" si="13"/>
        <v/>
      </c>
      <c r="AV114" s="74"/>
      <c r="AW114" s="29" t="str">
        <f t="shared" si="23"/>
        <v/>
      </c>
      <c r="AX114" s="74"/>
      <c r="AY114" s="29" t="str">
        <f t="shared" si="14"/>
        <v/>
      </c>
      <c r="AZ114" s="74"/>
      <c r="BA114" s="29" t="str">
        <f t="shared" si="15"/>
        <v/>
      </c>
      <c r="BB114" s="74" t="str">
        <f t="shared" si="16"/>
        <v/>
      </c>
      <c r="BC114" s="74" t="str">
        <f t="shared" si="17"/>
        <v/>
      </c>
      <c r="BD114" s="74"/>
      <c r="BE114" s="74" t="str">
        <f t="shared" si="18"/>
        <v>Débil</v>
      </c>
      <c r="BF114" s="74" t="str">
        <f t="shared" si="19"/>
        <v>Débil</v>
      </c>
      <c r="BG114" s="74">
        <f t="shared" si="20"/>
        <v>0</v>
      </c>
      <c r="BH114" s="49"/>
      <c r="BI114" s="47"/>
      <c r="BJ114" s="48"/>
      <c r="BK114" s="48"/>
      <c r="BL114" s="47"/>
      <c r="BM114" s="47"/>
      <c r="BN114" s="49"/>
      <c r="BO114" s="49"/>
      <c r="BP114" s="177"/>
      <c r="BQ114" s="177"/>
      <c r="BR114" s="177"/>
      <c r="BS114" s="177"/>
      <c r="BT114" s="177"/>
      <c r="BU114" s="177"/>
      <c r="BV114" s="177"/>
      <c r="BW114" s="177"/>
      <c r="BX114" s="177"/>
      <c r="BY114" s="177"/>
      <c r="BZ114" s="177"/>
      <c r="CA114" s="177"/>
      <c r="CB114" s="177"/>
      <c r="CC114" s="177"/>
      <c r="CD114" s="177"/>
      <c r="CE114" s="178"/>
      <c r="CF114" s="178"/>
      <c r="CG114" s="178"/>
      <c r="CH114" s="178"/>
      <c r="CI114" s="178"/>
      <c r="CJ114" s="178"/>
    </row>
    <row r="115" spans="1:356" ht="84" customHeight="1" x14ac:dyDescent="0.25">
      <c r="A115" s="176" t="s">
        <v>236</v>
      </c>
      <c r="B115" s="63" t="s">
        <v>237</v>
      </c>
      <c r="C115" s="72" t="s">
        <v>238</v>
      </c>
      <c r="D115" s="73" t="str">
        <f>+'Riesgo Corrupción'!C23</f>
        <v>Posibilidad de afectación reputacional por la manipulación por parte del(los) profesionales de la OCI, en su rol de auditores, de los resultados de la evaluación independiente, para beneficio propio o de terceros, entorpeciendo la contribución para la mejora de los procesos</v>
      </c>
      <c r="E115" s="63" t="s">
        <v>8</v>
      </c>
      <c r="F115" s="49" t="s">
        <v>131</v>
      </c>
      <c r="G115" s="49" t="s">
        <v>132</v>
      </c>
      <c r="H115" s="58" t="s">
        <v>239</v>
      </c>
      <c r="I115" s="78" t="s">
        <v>133</v>
      </c>
      <c r="J115" s="49" t="s">
        <v>134</v>
      </c>
      <c r="K115" s="58" t="s">
        <v>240</v>
      </c>
      <c r="L115" s="63" t="s">
        <v>136</v>
      </c>
      <c r="M115" s="63" t="s">
        <v>136</v>
      </c>
      <c r="N115" s="63" t="s">
        <v>135</v>
      </c>
      <c r="O115" s="63" t="s">
        <v>135</v>
      </c>
      <c r="P115" s="63" t="s">
        <v>135</v>
      </c>
      <c r="Q115" s="63" t="s">
        <v>135</v>
      </c>
      <c r="R115" s="63" t="s">
        <v>136</v>
      </c>
      <c r="S115" s="63" t="s">
        <v>135</v>
      </c>
      <c r="T115" s="63" t="s">
        <v>135</v>
      </c>
      <c r="U115" s="63" t="s">
        <v>135</v>
      </c>
      <c r="V115" s="63" t="s">
        <v>135</v>
      </c>
      <c r="W115" s="63" t="s">
        <v>136</v>
      </c>
      <c r="X115" s="63" t="s">
        <v>135</v>
      </c>
      <c r="Y115" s="63" t="s">
        <v>135</v>
      </c>
      <c r="Z115" s="63" t="s">
        <v>135</v>
      </c>
      <c r="AA115" s="63" t="s">
        <v>135</v>
      </c>
      <c r="AB115" s="63" t="s">
        <v>135</v>
      </c>
      <c r="AC115" s="63" t="s">
        <v>135</v>
      </c>
      <c r="AD115" s="63" t="s">
        <v>135</v>
      </c>
      <c r="AE115" s="49">
        <f>COUNTIF(L115:AD123, "SI")</f>
        <v>4</v>
      </c>
      <c r="AF115" s="63" t="s">
        <v>241</v>
      </c>
      <c r="AG115" s="49">
        <f>+VLOOKUP(AF115,[6]Listados!$K$8:$L$12,2,0)</f>
        <v>1</v>
      </c>
      <c r="AH115" s="49" t="str">
        <f>+IF(OR(AE115=1,AE115&lt;=5),"Moderado",IF(OR(AE115=6,AE115&lt;=11),"Mayor","Catastrófico"))</f>
        <v>Moderado</v>
      </c>
      <c r="AI115" s="92" t="e">
        <f>+VLOOKUP(AH115,[6]Listados!K121:L125,2,0)</f>
        <v>#N/A</v>
      </c>
      <c r="AJ115" s="49" t="str">
        <f>IF(AND(AF115&lt;&gt;"",AH115&lt;&gt;""),VLOOKUP(AF115&amp;AH115,Listados!$M$3:$N$27,2,FALSE),"")</f>
        <v>Moderado</v>
      </c>
      <c r="AK115" s="58" t="str">
        <f>'Descripción del Control '!B18</f>
        <v>El (la) jefe de la oficina de control Interno y/o el profesional que designe, verificará que  cada vez que ingrese al área un auditor nuevo, se dará a conocer los siguientes   documentos: Estatuto de Auditoría Interna EIN-IN-001 y el Código de ética del auditor interno  EIN-IN-002 y solicitará la suscripción del formato Compromiso ético del Auditor interno.  Como evidencia de la ejecución del control quedan los soportes de la socialización de documentos a través de correo electrónico  y el compromiso debidamente firmado el cual es archivado en las carpetas de gestión propios de la Oficina de Control Interno.</v>
      </c>
      <c r="AL115" s="58" t="s">
        <v>242</v>
      </c>
      <c r="AM115" s="78" t="s">
        <v>138</v>
      </c>
      <c r="AN115" s="78" t="s">
        <v>136</v>
      </c>
      <c r="AO115" s="29">
        <f>+IF(AN115="si",15,"")</f>
        <v>15</v>
      </c>
      <c r="AP115" s="78" t="s">
        <v>136</v>
      </c>
      <c r="AQ115" s="29">
        <f>+IF(AP115="si",15,"")</f>
        <v>15</v>
      </c>
      <c r="AR115" s="78" t="s">
        <v>136</v>
      </c>
      <c r="AS115" s="29">
        <f t="shared" si="12"/>
        <v>15</v>
      </c>
      <c r="AT115" s="78" t="s">
        <v>139</v>
      </c>
      <c r="AU115" s="29">
        <f t="shared" si="13"/>
        <v>15</v>
      </c>
      <c r="AV115" s="78" t="s">
        <v>136</v>
      </c>
      <c r="AW115" s="29">
        <f>+IF(AV115="si",15,"")</f>
        <v>15</v>
      </c>
      <c r="AX115" s="78" t="s">
        <v>136</v>
      </c>
      <c r="AY115" s="29">
        <f t="shared" si="14"/>
        <v>15</v>
      </c>
      <c r="AZ115" s="78" t="s">
        <v>140</v>
      </c>
      <c r="BA115" s="29">
        <f t="shared" si="15"/>
        <v>10</v>
      </c>
      <c r="BB115" s="93">
        <f t="shared" si="16"/>
        <v>100</v>
      </c>
      <c r="BC115" s="93" t="str">
        <f t="shared" si="17"/>
        <v>Fuerte</v>
      </c>
      <c r="BD115" s="78" t="s">
        <v>141</v>
      </c>
      <c r="BE115" s="93" t="str">
        <f t="shared" si="18"/>
        <v>Fuerte</v>
      </c>
      <c r="BF115" s="93" t="str">
        <f t="shared" si="19"/>
        <v>Fuerte</v>
      </c>
      <c r="BG115" s="93">
        <f t="shared" si="20"/>
        <v>100</v>
      </c>
      <c r="BH115" s="93">
        <f>AVERAGE(BG115:BG123)</f>
        <v>97.5</v>
      </c>
      <c r="BI115" s="67" t="str">
        <f>IF(BH115&lt;=50, "Débil", IF(BH115&lt;=99,"Moderado","Fuerte"))</f>
        <v>Moderado</v>
      </c>
      <c r="BJ115" s="95">
        <f>+IF(BI115="Fuerte",2,IF(BI115="Moderado",1,0))</f>
        <v>1</v>
      </c>
      <c r="BK115" s="95">
        <f>+AG115-BJ115</f>
        <v>0</v>
      </c>
      <c r="BL115" s="67" t="str">
        <f>+VLOOKUP(BK115,Listados!$J$18:$K$24,2,TRUE)</f>
        <v>Rara Vez</v>
      </c>
      <c r="BM115" s="67" t="str">
        <f>IF(ISBLANK(AH115),"",AH115)</f>
        <v>Moderado</v>
      </c>
      <c r="BN115" s="93" t="str">
        <f>IF(AND(BL115&lt;&gt;"",BM115&lt;&gt;""),VLOOKUP(BL115&amp;BM115,Listados!$M$3:$N$27,2,FALSE),"")</f>
        <v>Moderado</v>
      </c>
      <c r="BO115" s="85" t="str">
        <f>+VLOOKUP(BN115,Listados!$P$3:$Q$6,2,FALSE)</f>
        <v xml:space="preserve"> Reducir el riesgo</v>
      </c>
      <c r="CE115" s="175" t="s">
        <v>8</v>
      </c>
      <c r="CF115" s="178" t="s">
        <v>8</v>
      </c>
      <c r="CG115" s="178" t="s">
        <v>8</v>
      </c>
      <c r="CH115" s="178" t="s">
        <v>8</v>
      </c>
      <c r="CI115" s="178" t="s">
        <v>8</v>
      </c>
      <c r="CJ115" s="178" t="s">
        <v>8</v>
      </c>
    </row>
    <row r="116" spans="1:356" ht="92.25" customHeight="1" x14ac:dyDescent="0.25">
      <c r="A116" s="176"/>
      <c r="B116" s="63"/>
      <c r="C116" s="72"/>
      <c r="D116" s="73"/>
      <c r="E116" s="63"/>
      <c r="F116" s="49"/>
      <c r="G116" s="49"/>
      <c r="H116" s="64"/>
      <c r="I116" s="79"/>
      <c r="J116" s="49"/>
      <c r="K116" s="64"/>
      <c r="L116" s="63"/>
      <c r="M116" s="63"/>
      <c r="N116" s="63"/>
      <c r="O116" s="63"/>
      <c r="P116" s="63"/>
      <c r="Q116" s="63"/>
      <c r="R116" s="63"/>
      <c r="S116" s="63"/>
      <c r="T116" s="63"/>
      <c r="U116" s="63"/>
      <c r="V116" s="63"/>
      <c r="W116" s="63"/>
      <c r="X116" s="63"/>
      <c r="Y116" s="63"/>
      <c r="Z116" s="63"/>
      <c r="AA116" s="63"/>
      <c r="AB116" s="63"/>
      <c r="AC116" s="63"/>
      <c r="AD116" s="63"/>
      <c r="AE116" s="49"/>
      <c r="AF116" s="63"/>
      <c r="AG116" s="49"/>
      <c r="AH116" s="49" t="str">
        <f>+IF(OR(AF116=1,AF116&lt;=5),"Moderado",IF(OR(AF116=6,AF116&lt;=11),"Mayor","Catastrófico"))</f>
        <v>Moderado</v>
      </c>
      <c r="AI116" s="92"/>
      <c r="AJ116" s="49"/>
      <c r="AK116" s="64"/>
      <c r="AL116" s="64"/>
      <c r="AM116" s="79"/>
      <c r="AN116" s="79"/>
      <c r="AO116" s="29" t="str">
        <f t="shared" ref="AO116:AO118" si="24">+IF(AN116="si",15,"")</f>
        <v/>
      </c>
      <c r="AP116" s="79"/>
      <c r="AQ116" s="29" t="str">
        <f t="shared" ref="AQ116:AQ118" si="25">+IF(AP116="si",15,"")</f>
        <v/>
      </c>
      <c r="AR116" s="79"/>
      <c r="AS116" s="29" t="str">
        <f t="shared" si="12"/>
        <v/>
      </c>
      <c r="AT116" s="79"/>
      <c r="AU116" s="29" t="str">
        <f t="shared" si="13"/>
        <v/>
      </c>
      <c r="AV116" s="79"/>
      <c r="AW116" s="29" t="str">
        <f t="shared" ref="AW116:AW121" si="26">+IF(AV116="si",15,"")</f>
        <v/>
      </c>
      <c r="AX116" s="79"/>
      <c r="AY116" s="29" t="str">
        <f t="shared" si="14"/>
        <v/>
      </c>
      <c r="AZ116" s="79"/>
      <c r="BA116" s="29" t="str">
        <f t="shared" si="15"/>
        <v/>
      </c>
      <c r="BB116" s="94"/>
      <c r="BC116" s="94"/>
      <c r="BD116" s="79"/>
      <c r="BE116" s="94"/>
      <c r="BF116" s="94"/>
      <c r="BG116" s="94"/>
      <c r="BH116" s="94"/>
      <c r="BI116" s="68"/>
      <c r="BJ116" s="96"/>
      <c r="BK116" s="96"/>
      <c r="BL116" s="68"/>
      <c r="BM116" s="68"/>
      <c r="BN116" s="94"/>
      <c r="BO116" s="49"/>
      <c r="CE116" s="178"/>
      <c r="CF116" s="178"/>
      <c r="CG116" s="178"/>
      <c r="CH116" s="178"/>
      <c r="CI116" s="178"/>
      <c r="CJ116" s="178"/>
    </row>
    <row r="117" spans="1:356" ht="48.75" customHeight="1" x14ac:dyDescent="0.25">
      <c r="A117" s="176"/>
      <c r="B117" s="63"/>
      <c r="C117" s="72"/>
      <c r="D117" s="73"/>
      <c r="E117" s="63"/>
      <c r="F117" s="49"/>
      <c r="G117" s="49"/>
      <c r="H117" s="59"/>
      <c r="I117" s="74"/>
      <c r="J117" s="49"/>
      <c r="K117" s="59"/>
      <c r="L117" s="63"/>
      <c r="M117" s="63"/>
      <c r="N117" s="63"/>
      <c r="O117" s="63"/>
      <c r="P117" s="63"/>
      <c r="Q117" s="63"/>
      <c r="R117" s="63"/>
      <c r="S117" s="63"/>
      <c r="T117" s="63"/>
      <c r="U117" s="63"/>
      <c r="V117" s="63"/>
      <c r="W117" s="63"/>
      <c r="X117" s="63"/>
      <c r="Y117" s="63"/>
      <c r="Z117" s="63"/>
      <c r="AA117" s="63"/>
      <c r="AB117" s="63"/>
      <c r="AC117" s="63"/>
      <c r="AD117" s="63"/>
      <c r="AE117" s="49"/>
      <c r="AF117" s="63"/>
      <c r="AG117" s="49"/>
      <c r="AH117" s="49" t="str">
        <f>+IF(OR(AF117=1,AF117&lt;=5),"Moderado",IF(OR(AF117=6,AF117&lt;=11),"Mayor","Catastrófico"))</f>
        <v>Moderado</v>
      </c>
      <c r="AI117" s="92"/>
      <c r="AJ117" s="49"/>
      <c r="AK117" s="64"/>
      <c r="AL117" s="64"/>
      <c r="AM117" s="79"/>
      <c r="AN117" s="79"/>
      <c r="AO117" s="29" t="str">
        <f t="shared" si="24"/>
        <v/>
      </c>
      <c r="AP117" s="79"/>
      <c r="AQ117" s="29" t="str">
        <f t="shared" si="25"/>
        <v/>
      </c>
      <c r="AR117" s="79"/>
      <c r="AS117" s="29" t="str">
        <f t="shared" si="12"/>
        <v/>
      </c>
      <c r="AT117" s="79"/>
      <c r="AU117" s="29" t="str">
        <f t="shared" si="13"/>
        <v/>
      </c>
      <c r="AV117" s="79"/>
      <c r="AW117" s="29" t="str">
        <f t="shared" si="26"/>
        <v/>
      </c>
      <c r="AX117" s="79"/>
      <c r="AY117" s="29" t="str">
        <f t="shared" si="14"/>
        <v/>
      </c>
      <c r="AZ117" s="79"/>
      <c r="BA117" s="29" t="str">
        <f t="shared" si="15"/>
        <v/>
      </c>
      <c r="BB117" s="94"/>
      <c r="BC117" s="94"/>
      <c r="BD117" s="79"/>
      <c r="BE117" s="94"/>
      <c r="BF117" s="94"/>
      <c r="BG117" s="94"/>
      <c r="BH117" s="94"/>
      <c r="BI117" s="68"/>
      <c r="BJ117" s="96"/>
      <c r="BK117" s="96"/>
      <c r="BL117" s="68"/>
      <c r="BM117" s="68"/>
      <c r="BN117" s="94"/>
      <c r="BO117" s="49"/>
      <c r="CE117" s="178"/>
      <c r="CF117" s="178"/>
      <c r="CG117" s="178"/>
      <c r="CH117" s="178"/>
      <c r="CI117" s="178"/>
      <c r="CJ117" s="178"/>
    </row>
    <row r="118" spans="1:356" ht="63" customHeight="1" x14ac:dyDescent="0.25">
      <c r="A118" s="176"/>
      <c r="B118" s="63"/>
      <c r="C118" s="72"/>
      <c r="D118" s="73"/>
      <c r="E118" s="63"/>
      <c r="F118" s="49"/>
      <c r="G118" s="49"/>
      <c r="H118" s="58" t="s">
        <v>242</v>
      </c>
      <c r="I118" s="78" t="s">
        <v>133</v>
      </c>
      <c r="J118" s="49"/>
      <c r="K118" s="58" t="s">
        <v>243</v>
      </c>
      <c r="L118" s="63"/>
      <c r="M118" s="63"/>
      <c r="N118" s="63"/>
      <c r="O118" s="63"/>
      <c r="P118" s="63"/>
      <c r="Q118" s="63"/>
      <c r="R118" s="63"/>
      <c r="S118" s="63"/>
      <c r="T118" s="63"/>
      <c r="U118" s="63"/>
      <c r="V118" s="63"/>
      <c r="W118" s="63"/>
      <c r="X118" s="63"/>
      <c r="Y118" s="63"/>
      <c r="Z118" s="63"/>
      <c r="AA118" s="63"/>
      <c r="AB118" s="63"/>
      <c r="AC118" s="63"/>
      <c r="AD118" s="63"/>
      <c r="AE118" s="49"/>
      <c r="AF118" s="63"/>
      <c r="AG118" s="49"/>
      <c r="AH118" s="49" t="str">
        <f>+IF(OR(AF118=1,AF118&lt;=5),"Moderado",IF(OR(AF118=6,AF118&lt;=11),"Mayor","Catastrófico"))</f>
        <v>Moderado</v>
      </c>
      <c r="AI118" s="92"/>
      <c r="AJ118" s="49"/>
      <c r="AK118" s="64"/>
      <c r="AL118" s="59"/>
      <c r="AM118" s="74"/>
      <c r="AN118" s="74"/>
      <c r="AO118" s="29" t="str">
        <f t="shared" si="24"/>
        <v/>
      </c>
      <c r="AP118" s="74"/>
      <c r="AQ118" s="29" t="str">
        <f t="shared" si="25"/>
        <v/>
      </c>
      <c r="AR118" s="74"/>
      <c r="AS118" s="29" t="str">
        <f t="shared" si="12"/>
        <v/>
      </c>
      <c r="AT118" s="74"/>
      <c r="AU118" s="29" t="str">
        <f t="shared" si="13"/>
        <v/>
      </c>
      <c r="AV118" s="74"/>
      <c r="AW118" s="29" t="str">
        <f t="shared" si="26"/>
        <v/>
      </c>
      <c r="AX118" s="74"/>
      <c r="AY118" s="29" t="str">
        <f t="shared" si="14"/>
        <v/>
      </c>
      <c r="AZ118" s="74"/>
      <c r="BA118" s="29" t="str">
        <f t="shared" si="15"/>
        <v/>
      </c>
      <c r="BB118" s="85"/>
      <c r="BC118" s="85"/>
      <c r="BD118" s="74"/>
      <c r="BE118" s="85"/>
      <c r="BF118" s="85"/>
      <c r="BG118" s="85"/>
      <c r="BH118" s="94"/>
      <c r="BI118" s="68"/>
      <c r="BJ118" s="96"/>
      <c r="BK118" s="96"/>
      <c r="BL118" s="68"/>
      <c r="BM118" s="68"/>
      <c r="BN118" s="94"/>
      <c r="BO118" s="49"/>
      <c r="CE118" s="178"/>
      <c r="CF118" s="178"/>
      <c r="CG118" s="178"/>
      <c r="CH118" s="178"/>
      <c r="CI118" s="178"/>
      <c r="CJ118" s="178"/>
    </row>
    <row r="119" spans="1:356" ht="49.5" customHeight="1" x14ac:dyDescent="0.25">
      <c r="A119" s="176"/>
      <c r="B119" s="63"/>
      <c r="C119" s="72"/>
      <c r="D119" s="73"/>
      <c r="E119" s="63"/>
      <c r="F119" s="49"/>
      <c r="G119" s="49"/>
      <c r="H119" s="64"/>
      <c r="I119" s="79"/>
      <c r="J119" s="49"/>
      <c r="K119" s="64"/>
      <c r="L119" s="63"/>
      <c r="M119" s="63"/>
      <c r="N119" s="63"/>
      <c r="O119" s="63"/>
      <c r="P119" s="63"/>
      <c r="Q119" s="63"/>
      <c r="R119" s="63"/>
      <c r="S119" s="63"/>
      <c r="T119" s="63"/>
      <c r="U119" s="63"/>
      <c r="V119" s="63"/>
      <c r="W119" s="63"/>
      <c r="X119" s="63"/>
      <c r="Y119" s="63"/>
      <c r="Z119" s="63"/>
      <c r="AA119" s="63"/>
      <c r="AB119" s="63"/>
      <c r="AC119" s="63"/>
      <c r="AD119" s="63"/>
      <c r="AE119" s="49"/>
      <c r="AF119" s="63"/>
      <c r="AG119" s="49"/>
      <c r="AH119" s="49" t="str">
        <f>+IF(OR(AF119=1,AF119&lt;=5),"Moderado",IF(OR(AF119=6,AF119&lt;=11),"Mayor","Catastrófico"))</f>
        <v>Moderado</v>
      </c>
      <c r="AI119" s="92"/>
      <c r="AJ119" s="49"/>
      <c r="AK119" s="58" t="str">
        <f>'Descripción del Control '!C18</f>
        <v>El (la) Jefe de la Oficina de Control Interno, cada vez que se realiza  una auditoría o seguimiento, revisa los informes preliminares y los papeles de trabajo que sustentan los hallazgos, recomendaciones y conclusiones realizados por el equipo auditor, teniendo en cuenta los criterios y resultados obtenidos con el fin de garantizar su pertinencia, análisis normativo y objetividad , en caso tal de encontrar incongruencias remitirá las observaciones correspondientes al profesional para realizar el ajuste. Las evidencias de la ejecución del control, son los correos con revisiones de informes en el cual se incorporan los ajustes requeridos, informes definitivos de auditorías y/o seguimientos y el cargue de los papeles de trabajo en la herramienta Sharepoint - Grupo Oficina de Control Interno.</v>
      </c>
      <c r="AL119" s="23" t="str">
        <f>H115</f>
        <v>Perdida de independencia por conflicto de intereses o favorecimiento a terceros para el desarrollo del ejercicio auditor.</v>
      </c>
      <c r="AM119" s="78" t="s">
        <v>160</v>
      </c>
      <c r="AN119" s="78" t="s">
        <v>136</v>
      </c>
      <c r="AO119" s="29">
        <f>+IF(AN119="si",15,"")</f>
        <v>15</v>
      </c>
      <c r="AP119" s="78" t="s">
        <v>136</v>
      </c>
      <c r="AQ119" s="29">
        <f>+IF(AP119="si",15,"")</f>
        <v>15</v>
      </c>
      <c r="AR119" s="78" t="s">
        <v>136</v>
      </c>
      <c r="AS119" s="29">
        <f t="shared" si="12"/>
        <v>15</v>
      </c>
      <c r="AT119" s="78" t="s">
        <v>161</v>
      </c>
      <c r="AU119" s="29">
        <f t="shared" si="13"/>
        <v>10</v>
      </c>
      <c r="AV119" s="78" t="s">
        <v>136</v>
      </c>
      <c r="AW119" s="29">
        <f t="shared" si="26"/>
        <v>15</v>
      </c>
      <c r="AX119" s="78" t="s">
        <v>136</v>
      </c>
      <c r="AY119" s="29">
        <f t="shared" si="14"/>
        <v>15</v>
      </c>
      <c r="AZ119" s="78" t="s">
        <v>140</v>
      </c>
      <c r="BA119" s="29">
        <f t="shared" si="15"/>
        <v>10</v>
      </c>
      <c r="BB119" s="93">
        <f t="shared" ref="BB119" si="27">IF((SUM(AO119,AQ119,AS119,AU119,AW119,AY119,BA119)=0),"",(SUM(AO119,AQ119,AS119,AU119,AW119,AY119,BA119)))</f>
        <v>95</v>
      </c>
      <c r="BC119" s="93" t="str">
        <f t="shared" ref="BC119" si="28">IF(BB119&lt;=85,"Débil",IF(BB119&lt;=95,"Moderado",IF(BB119=100,"Fuerte","")))</f>
        <v>Moderado</v>
      </c>
      <c r="BD119" s="78" t="s">
        <v>141</v>
      </c>
      <c r="BE119" s="93" t="str">
        <f t="shared" ref="BE119" si="29">+IF(BD119="siempre","Fuerte",IF(BD119="Algunas veces","Moderado","Débil"))</f>
        <v>Fuerte</v>
      </c>
      <c r="BF119" s="93" t="str">
        <f>IF(AND(BC119="Fuerte",BE119="Fuerte"),"Fuerte",IF(AND(BC119="Fuerte",BE119="Moderado"),"Moderado",IF(AND(BC119="Moderado",BE119="Fuerte"),"Moderado",IF(AND(BC119="Moderado",BE119="Moderado"),"Moderado","Débil"))))</f>
        <v>Moderado</v>
      </c>
      <c r="BG119" s="93">
        <v>95</v>
      </c>
      <c r="BH119" s="94"/>
      <c r="BI119" s="68"/>
      <c r="BJ119" s="96"/>
      <c r="BK119" s="96"/>
      <c r="BL119" s="68"/>
      <c r="BM119" s="68"/>
      <c r="BN119" s="94"/>
      <c r="BO119" s="49"/>
      <c r="CE119" s="178"/>
      <c r="CF119" s="178"/>
      <c r="CG119" s="178"/>
      <c r="CH119" s="178"/>
      <c r="CI119" s="178"/>
      <c r="CJ119" s="178"/>
    </row>
    <row r="120" spans="1:356" ht="64.5" customHeight="1" x14ac:dyDescent="0.25">
      <c r="A120" s="176"/>
      <c r="B120" s="63"/>
      <c r="C120" s="72"/>
      <c r="D120" s="73"/>
      <c r="E120" s="63"/>
      <c r="F120" s="49"/>
      <c r="G120" s="49"/>
      <c r="H120" s="64"/>
      <c r="I120" s="79"/>
      <c r="J120" s="49"/>
      <c r="K120" s="64"/>
      <c r="L120" s="63"/>
      <c r="M120" s="63"/>
      <c r="N120" s="63"/>
      <c r="O120" s="63"/>
      <c r="P120" s="63"/>
      <c r="Q120" s="63"/>
      <c r="R120" s="63"/>
      <c r="S120" s="63"/>
      <c r="T120" s="63"/>
      <c r="U120" s="63"/>
      <c r="V120" s="63"/>
      <c r="W120" s="63"/>
      <c r="X120" s="63"/>
      <c r="Y120" s="63"/>
      <c r="Z120" s="63"/>
      <c r="AA120" s="63"/>
      <c r="AB120" s="63"/>
      <c r="AC120" s="63"/>
      <c r="AD120" s="63"/>
      <c r="AE120" s="49"/>
      <c r="AF120" s="63"/>
      <c r="AG120" s="49"/>
      <c r="AH120" s="49"/>
      <c r="AI120" s="92"/>
      <c r="AJ120" s="49"/>
      <c r="AK120" s="64"/>
      <c r="AL120" s="58" t="s">
        <v>242</v>
      </c>
      <c r="AM120" s="79"/>
      <c r="AN120" s="79"/>
      <c r="AO120" s="29" t="str">
        <f t="shared" ref="AO120:AO122" si="30">+IF(AN120="si",15,"")</f>
        <v/>
      </c>
      <c r="AP120" s="79"/>
      <c r="AQ120" s="29" t="str">
        <f t="shared" ref="AQ120:AQ122" si="31">+IF(AP120="si",15,"")</f>
        <v/>
      </c>
      <c r="AR120" s="79"/>
      <c r="AS120" s="29" t="str">
        <f t="shared" si="12"/>
        <v/>
      </c>
      <c r="AT120" s="79"/>
      <c r="AU120" s="29"/>
      <c r="AV120" s="79"/>
      <c r="AW120" s="29"/>
      <c r="AX120" s="79"/>
      <c r="AY120" s="29"/>
      <c r="AZ120" s="79"/>
      <c r="BA120" s="29"/>
      <c r="BB120" s="94"/>
      <c r="BC120" s="94"/>
      <c r="BD120" s="79"/>
      <c r="BE120" s="94"/>
      <c r="BF120" s="94"/>
      <c r="BG120" s="94"/>
      <c r="BH120" s="94"/>
      <c r="BI120" s="68"/>
      <c r="BJ120" s="96"/>
      <c r="BK120" s="96"/>
      <c r="BL120" s="68"/>
      <c r="BM120" s="68"/>
      <c r="BN120" s="94"/>
      <c r="BO120" s="49"/>
      <c r="CE120" s="178"/>
      <c r="CF120" s="178"/>
      <c r="CG120" s="178"/>
      <c r="CH120" s="178"/>
      <c r="CI120" s="178"/>
      <c r="CJ120" s="178"/>
    </row>
    <row r="121" spans="1:356" ht="13.5" customHeight="1" x14ac:dyDescent="0.25">
      <c r="A121" s="176"/>
      <c r="B121" s="63"/>
      <c r="C121" s="72"/>
      <c r="D121" s="73"/>
      <c r="E121" s="63"/>
      <c r="F121" s="49"/>
      <c r="G121" s="49"/>
      <c r="H121" s="64"/>
      <c r="I121" s="79"/>
      <c r="J121" s="49"/>
      <c r="K121" s="64"/>
      <c r="L121" s="63"/>
      <c r="M121" s="63"/>
      <c r="N121" s="63"/>
      <c r="O121" s="63"/>
      <c r="P121" s="63"/>
      <c r="Q121" s="63"/>
      <c r="R121" s="63"/>
      <c r="S121" s="63"/>
      <c r="T121" s="63"/>
      <c r="U121" s="63"/>
      <c r="V121" s="63"/>
      <c r="W121" s="63"/>
      <c r="X121" s="63"/>
      <c r="Y121" s="63"/>
      <c r="Z121" s="63"/>
      <c r="AA121" s="63"/>
      <c r="AB121" s="63"/>
      <c r="AC121" s="63"/>
      <c r="AD121" s="63"/>
      <c r="AE121" s="49"/>
      <c r="AF121" s="63"/>
      <c r="AG121" s="49"/>
      <c r="AH121" s="49"/>
      <c r="AI121" s="92"/>
      <c r="AJ121" s="49"/>
      <c r="AK121" s="64"/>
      <c r="AL121" s="64"/>
      <c r="AM121" s="79"/>
      <c r="AN121" s="79"/>
      <c r="AO121" s="29" t="str">
        <f t="shared" si="30"/>
        <v/>
      </c>
      <c r="AP121" s="79"/>
      <c r="AQ121" s="29" t="str">
        <f t="shared" si="31"/>
        <v/>
      </c>
      <c r="AR121" s="79"/>
      <c r="AS121" s="29" t="str">
        <f t="shared" si="12"/>
        <v/>
      </c>
      <c r="AT121" s="79"/>
      <c r="AU121" s="29" t="str">
        <f t="shared" si="13"/>
        <v/>
      </c>
      <c r="AV121" s="79"/>
      <c r="AW121" s="29" t="str">
        <f t="shared" si="26"/>
        <v/>
      </c>
      <c r="AX121" s="79"/>
      <c r="AY121" s="29" t="str">
        <f t="shared" si="14"/>
        <v/>
      </c>
      <c r="AZ121" s="79"/>
      <c r="BA121" s="29" t="str">
        <f t="shared" si="15"/>
        <v/>
      </c>
      <c r="BB121" s="94"/>
      <c r="BC121" s="94"/>
      <c r="BD121" s="79"/>
      <c r="BE121" s="94"/>
      <c r="BF121" s="94"/>
      <c r="BG121" s="94"/>
      <c r="BH121" s="94"/>
      <c r="BI121" s="68"/>
      <c r="BJ121" s="96"/>
      <c r="BK121" s="96"/>
      <c r="BL121" s="68"/>
      <c r="BM121" s="68"/>
      <c r="BN121" s="94"/>
      <c r="BO121" s="49"/>
      <c r="CE121" s="178"/>
      <c r="CF121" s="178"/>
      <c r="CG121" s="178"/>
      <c r="CH121" s="178"/>
      <c r="CI121" s="178"/>
      <c r="CJ121" s="178"/>
    </row>
    <row r="122" spans="1:356" ht="41.25" customHeight="1" x14ac:dyDescent="0.25">
      <c r="A122" s="176"/>
      <c r="B122" s="63"/>
      <c r="C122" s="72"/>
      <c r="D122" s="73"/>
      <c r="E122" s="63"/>
      <c r="F122" s="49"/>
      <c r="G122" s="49"/>
      <c r="H122" s="64"/>
      <c r="I122" s="79"/>
      <c r="J122" s="49"/>
      <c r="K122" s="64"/>
      <c r="L122" s="63"/>
      <c r="M122" s="63"/>
      <c r="N122" s="63"/>
      <c r="O122" s="63"/>
      <c r="P122" s="63"/>
      <c r="Q122" s="63"/>
      <c r="R122" s="63"/>
      <c r="S122" s="63"/>
      <c r="T122" s="63"/>
      <c r="U122" s="63"/>
      <c r="V122" s="63"/>
      <c r="W122" s="63"/>
      <c r="X122" s="63"/>
      <c r="Y122" s="63"/>
      <c r="Z122" s="63"/>
      <c r="AA122" s="63"/>
      <c r="AB122" s="63"/>
      <c r="AC122" s="63"/>
      <c r="AD122" s="63"/>
      <c r="AE122" s="49"/>
      <c r="AF122" s="63"/>
      <c r="AG122" s="49"/>
      <c r="AH122" s="49"/>
      <c r="AI122" s="92"/>
      <c r="AJ122" s="49"/>
      <c r="AK122" s="64"/>
      <c r="AL122" s="64"/>
      <c r="AM122" s="79"/>
      <c r="AN122" s="79"/>
      <c r="AO122" s="29" t="str">
        <f t="shared" si="30"/>
        <v/>
      </c>
      <c r="AP122" s="79"/>
      <c r="AQ122" s="29" t="str">
        <f t="shared" si="31"/>
        <v/>
      </c>
      <c r="AR122" s="79"/>
      <c r="AS122" s="29" t="str">
        <f t="shared" si="12"/>
        <v/>
      </c>
      <c r="AT122" s="79"/>
      <c r="AU122" s="29" t="str">
        <f t="shared" si="13"/>
        <v/>
      </c>
      <c r="AV122" s="79"/>
      <c r="AW122" s="29" t="str">
        <f>+IF(AV122="si",15,"")</f>
        <v/>
      </c>
      <c r="AX122" s="79"/>
      <c r="AY122" s="29" t="str">
        <f t="shared" si="14"/>
        <v/>
      </c>
      <c r="AZ122" s="79"/>
      <c r="BA122" s="29" t="str">
        <f t="shared" si="15"/>
        <v/>
      </c>
      <c r="BB122" s="94"/>
      <c r="BC122" s="94"/>
      <c r="BD122" s="79"/>
      <c r="BE122" s="94"/>
      <c r="BF122" s="94"/>
      <c r="BG122" s="94"/>
      <c r="BH122" s="94"/>
      <c r="BI122" s="68"/>
      <c r="BJ122" s="96"/>
      <c r="BK122" s="96"/>
      <c r="BL122" s="68"/>
      <c r="BM122" s="68"/>
      <c r="BN122" s="94"/>
      <c r="BO122" s="49"/>
      <c r="CE122" s="178"/>
      <c r="CF122" s="178"/>
      <c r="CG122" s="178"/>
      <c r="CH122" s="178"/>
      <c r="CI122" s="178"/>
      <c r="CJ122" s="178"/>
    </row>
    <row r="123" spans="1:356" ht="25.5" customHeight="1" x14ac:dyDescent="0.25">
      <c r="A123" s="176"/>
      <c r="B123" s="63"/>
      <c r="C123" s="72"/>
      <c r="D123" s="73"/>
      <c r="E123" s="63"/>
      <c r="F123" s="49"/>
      <c r="G123" s="49"/>
      <c r="H123" s="59"/>
      <c r="I123" s="74"/>
      <c r="J123" s="49"/>
      <c r="K123" s="59"/>
      <c r="L123" s="63"/>
      <c r="M123" s="63"/>
      <c r="N123" s="63"/>
      <c r="O123" s="63"/>
      <c r="P123" s="63"/>
      <c r="Q123" s="63"/>
      <c r="R123" s="63"/>
      <c r="S123" s="63"/>
      <c r="T123" s="63"/>
      <c r="U123" s="63"/>
      <c r="V123" s="63"/>
      <c r="W123" s="63"/>
      <c r="X123" s="63"/>
      <c r="Y123" s="63"/>
      <c r="Z123" s="63"/>
      <c r="AA123" s="63"/>
      <c r="AB123" s="63"/>
      <c r="AC123" s="63"/>
      <c r="AD123" s="63"/>
      <c r="AE123" s="49"/>
      <c r="AF123" s="63"/>
      <c r="AG123" s="49"/>
      <c r="AH123" s="49" t="str">
        <f>+IF(OR(AF123=1,AF123&lt;=5),"Moderado",IF(OR(AF123=6,AF123&lt;=11),"Mayor","Catastrófico"))</f>
        <v>Moderado</v>
      </c>
      <c r="AI123" s="92"/>
      <c r="AJ123" s="49"/>
      <c r="AK123" s="59"/>
      <c r="AL123" s="59"/>
      <c r="AM123" s="74"/>
      <c r="AN123" s="74"/>
      <c r="AO123" s="30" t="str">
        <f t="shared" si="21"/>
        <v/>
      </c>
      <c r="AP123" s="74"/>
      <c r="AQ123" s="30" t="str">
        <f t="shared" si="22"/>
        <v/>
      </c>
      <c r="AR123" s="74"/>
      <c r="AS123" s="30" t="str">
        <f t="shared" si="12"/>
        <v/>
      </c>
      <c r="AT123" s="74"/>
      <c r="AU123" s="30" t="str">
        <f t="shared" si="13"/>
        <v/>
      </c>
      <c r="AV123" s="74"/>
      <c r="AW123" s="30" t="str">
        <f t="shared" si="23"/>
        <v/>
      </c>
      <c r="AX123" s="74"/>
      <c r="AY123" s="30" t="str">
        <f t="shared" si="14"/>
        <v/>
      </c>
      <c r="AZ123" s="74"/>
      <c r="BA123" s="30" t="str">
        <f t="shared" si="15"/>
        <v/>
      </c>
      <c r="BB123" s="85"/>
      <c r="BC123" s="85"/>
      <c r="BD123" s="74"/>
      <c r="BE123" s="85"/>
      <c r="BF123" s="85"/>
      <c r="BG123" s="85"/>
      <c r="BH123" s="85"/>
      <c r="BI123" s="69"/>
      <c r="BJ123" s="90"/>
      <c r="BK123" s="90"/>
      <c r="BL123" s="69"/>
      <c r="BM123" s="69"/>
      <c r="BN123" s="85"/>
      <c r="BO123" s="49"/>
      <c r="CE123" s="178"/>
      <c r="CF123" s="178"/>
      <c r="CG123" s="178"/>
      <c r="CH123" s="178"/>
      <c r="CI123" s="178"/>
      <c r="CJ123" s="178"/>
    </row>
    <row r="124" spans="1:356" s="177" customFormat="1" ht="88.5" customHeight="1" x14ac:dyDescent="0.25">
      <c r="A124" s="188" t="s">
        <v>244</v>
      </c>
      <c r="B124" s="63" t="s">
        <v>188</v>
      </c>
      <c r="C124" s="72" t="s">
        <v>189</v>
      </c>
      <c r="D124" s="73" t="str">
        <f>+'Riesgo Corrupción'!C25</f>
        <v>Posibilidad de afectación económica y reputacional por fraude en la liquidación de la nómina en beneficio propio o de un tercero.</v>
      </c>
      <c r="E124" s="63" t="s">
        <v>8</v>
      </c>
      <c r="F124" s="49" t="s">
        <v>131</v>
      </c>
      <c r="G124" s="49" t="s">
        <v>245</v>
      </c>
      <c r="H124" s="73" t="s">
        <v>246</v>
      </c>
      <c r="I124" s="63" t="s">
        <v>133</v>
      </c>
      <c r="J124" s="49" t="s">
        <v>147</v>
      </c>
      <c r="K124" s="58" t="s">
        <v>247</v>
      </c>
      <c r="L124" s="63" t="s">
        <v>135</v>
      </c>
      <c r="M124" s="63" t="s">
        <v>135</v>
      </c>
      <c r="N124" s="63" t="s">
        <v>135</v>
      </c>
      <c r="O124" s="63" t="s">
        <v>135</v>
      </c>
      <c r="P124" s="63" t="s">
        <v>135</v>
      </c>
      <c r="Q124" s="63" t="s">
        <v>136</v>
      </c>
      <c r="R124" s="63" t="s">
        <v>135</v>
      </c>
      <c r="S124" s="63" t="s">
        <v>135</v>
      </c>
      <c r="T124" s="63" t="s">
        <v>135</v>
      </c>
      <c r="U124" s="63" t="s">
        <v>136</v>
      </c>
      <c r="V124" s="63" t="s">
        <v>136</v>
      </c>
      <c r="W124" s="63" t="s">
        <v>136</v>
      </c>
      <c r="X124" s="63" t="s">
        <v>136</v>
      </c>
      <c r="Y124" s="63" t="s">
        <v>136</v>
      </c>
      <c r="Z124" s="63" t="s">
        <v>135</v>
      </c>
      <c r="AA124" s="63" t="s">
        <v>135</v>
      </c>
      <c r="AB124" s="63" t="s">
        <v>135</v>
      </c>
      <c r="AC124" s="63" t="s">
        <v>135</v>
      </c>
      <c r="AD124" s="63" t="s">
        <v>135</v>
      </c>
      <c r="AE124" s="49">
        <f>COUNTIF(L124:AD129, "SI")</f>
        <v>6</v>
      </c>
      <c r="AF124" s="63" t="s">
        <v>149</v>
      </c>
      <c r="AG124" s="49">
        <f>+VLOOKUP(AF124,[6]Listados!$K$8:$L$12,2,0)</f>
        <v>1</v>
      </c>
      <c r="AH124" s="49" t="str">
        <f>+IF(OR(AE124=1,AE124&lt;=5),"Moderado",IF(OR(AE124=6,AE124&lt;=11),"Mayor","Catastrófico"))</f>
        <v>Mayor</v>
      </c>
      <c r="AI124" s="92" t="e">
        <f>+VLOOKUP(AH124,[6]Listados!K133:L137,2,0)</f>
        <v>#N/A</v>
      </c>
      <c r="AJ124" s="49" t="str">
        <f>IF(AND(AF124&lt;&gt;"",AH124&lt;&gt;""),VLOOKUP(AF124&amp;AH124,Listados!$M$3:$N$27,2,FALSE),"")</f>
        <v>Alto</v>
      </c>
      <c r="AK124" s="71" t="str">
        <f>+'Descripción del Control '!B$20</f>
        <v xml:space="preserve">El Profesional Especializado de nómina, cada vez que va a liquidar la nómina de la SDG da estricto cumplimiento a lo establecido en los lineamientos institucionales del Proceso Gerencia del Talento Humano en lo pertinente a liquidación de nómina. Remite a la Subsecretaría de Gestión Institucional la liquidación para revisión, previa a la afectación del rubro correspondiente. 
En caso de que existan observaciones sobre los reportes consolidados para el ajuste de la liquidación de nómina, la Subsecretaria envía comunicación a la Dirección de Talento Humano para que se realicen los ajustes pertinentes. 
Como evidencia quedan los registros de las operaciones en el SIAP y las comunicaciones oficiales generadas. </v>
      </c>
      <c r="AL124" s="71" t="s">
        <v>248</v>
      </c>
      <c r="AM124" s="63" t="s">
        <v>138</v>
      </c>
      <c r="AN124" s="63" t="s">
        <v>136</v>
      </c>
      <c r="AO124" s="29">
        <f>+IF(AN124="si",15,"")</f>
        <v>15</v>
      </c>
      <c r="AP124" s="63" t="s">
        <v>136</v>
      </c>
      <c r="AQ124" s="29">
        <f>+IF(AP124="si",15,"")</f>
        <v>15</v>
      </c>
      <c r="AR124" s="63" t="s">
        <v>136</v>
      </c>
      <c r="AS124" s="29">
        <f t="shared" si="12"/>
        <v>15</v>
      </c>
      <c r="AT124" s="63" t="s">
        <v>139</v>
      </c>
      <c r="AU124" s="29">
        <f t="shared" si="13"/>
        <v>15</v>
      </c>
      <c r="AV124" s="63" t="s">
        <v>136</v>
      </c>
      <c r="AW124" s="29">
        <f>+IF(AV124="si",15,"")</f>
        <v>15</v>
      </c>
      <c r="AX124" s="63" t="s">
        <v>136</v>
      </c>
      <c r="AY124" s="29">
        <f t="shared" si="14"/>
        <v>15</v>
      </c>
      <c r="AZ124" s="63" t="s">
        <v>140</v>
      </c>
      <c r="BA124" s="29">
        <f t="shared" si="15"/>
        <v>10</v>
      </c>
      <c r="BB124" s="63">
        <f t="shared" si="16"/>
        <v>100</v>
      </c>
      <c r="BC124" s="63" t="str">
        <f>IF(BB124&lt;=85,"Débil",IF(BB124&lt;=95,"Moderado",IF(BB124=100,"Fuerte","")))</f>
        <v>Fuerte</v>
      </c>
      <c r="BD124" s="63" t="s">
        <v>141</v>
      </c>
      <c r="BE124" s="63" t="str">
        <f t="shared" si="18"/>
        <v>Fuerte</v>
      </c>
      <c r="BF124" s="63" t="str">
        <f t="shared" si="19"/>
        <v>Fuerte</v>
      </c>
      <c r="BG124" s="63">
        <f t="shared" si="20"/>
        <v>100</v>
      </c>
      <c r="BH124" s="49">
        <v>100</v>
      </c>
      <c r="BI124" s="47" t="str">
        <f>IF(BH124&lt;=50, "Débil", IF(BH124&lt;=99,"Moderado","Fuerte"))</f>
        <v>Fuerte</v>
      </c>
      <c r="BJ124" s="48">
        <f>+IF(BI124="Fuerte",2,IF(BI124="Moderado",1,0))</f>
        <v>2</v>
      </c>
      <c r="BK124" s="48">
        <f>+AG124-BJ124</f>
        <v>-1</v>
      </c>
      <c r="BL124" s="47" t="str">
        <f>+VLOOKUP(BK124,Listados!$J$18:$K$24,2,TRUE)</f>
        <v>Rara Vez</v>
      </c>
      <c r="BM124" s="47" t="str">
        <f>IF(ISBLANK(AH124),"",AH124)</f>
        <v>Mayor</v>
      </c>
      <c r="BN124" s="49" t="str">
        <f>IF(AND(BL124&lt;&gt;"",BM124&lt;&gt;""),VLOOKUP(BL124&amp;BM124,Listados!$M$3:$N$27,2,FALSE),"")</f>
        <v>Alto</v>
      </c>
      <c r="BO124" s="49" t="str">
        <f>+VLOOKUP(BN124,Listados!$P$3:$Q$6,2,FALSE)</f>
        <v>Reducir el riesgo</v>
      </c>
      <c r="CE124" s="95" t="s">
        <v>8</v>
      </c>
      <c r="CF124" s="95" t="s">
        <v>8</v>
      </c>
      <c r="CG124" s="95" t="s">
        <v>8</v>
      </c>
      <c r="CH124" s="95" t="s">
        <v>8</v>
      </c>
      <c r="CI124" s="95" t="s">
        <v>8</v>
      </c>
      <c r="CJ124" s="95" t="s">
        <v>8</v>
      </c>
      <c r="CK124" s="140"/>
      <c r="CL124" s="140"/>
      <c r="CM124" s="140"/>
      <c r="CN124" s="140"/>
      <c r="CO124" s="140"/>
      <c r="CP124" s="140"/>
      <c r="CQ124" s="140"/>
      <c r="CR124" s="140"/>
      <c r="CS124" s="140"/>
      <c r="CT124" s="140"/>
      <c r="CU124" s="140"/>
      <c r="CV124" s="140"/>
      <c r="CW124" s="140"/>
      <c r="CX124" s="140"/>
      <c r="CY124" s="140"/>
      <c r="CZ124" s="140"/>
      <c r="DA124" s="140"/>
      <c r="DB124" s="140"/>
      <c r="DC124" s="140"/>
      <c r="DD124" s="140"/>
      <c r="DE124" s="140"/>
      <c r="DF124" s="140"/>
      <c r="DG124" s="140"/>
      <c r="DH124" s="140"/>
      <c r="DI124" s="140"/>
      <c r="DJ124" s="140"/>
      <c r="DK124" s="140"/>
      <c r="DL124" s="140"/>
      <c r="DM124" s="140"/>
      <c r="DN124" s="140"/>
      <c r="DO124" s="140"/>
      <c r="DP124" s="140"/>
      <c r="DQ124" s="140"/>
      <c r="DR124" s="140"/>
      <c r="DS124" s="140"/>
      <c r="DT124" s="140"/>
      <c r="DU124" s="140"/>
      <c r="DV124" s="140"/>
      <c r="DW124" s="140"/>
      <c r="DX124" s="140"/>
      <c r="DY124" s="140"/>
      <c r="DZ124" s="140"/>
      <c r="EA124" s="140"/>
      <c r="EB124" s="140"/>
      <c r="EC124" s="140"/>
      <c r="ED124" s="140"/>
      <c r="EE124" s="140"/>
      <c r="EF124" s="140"/>
      <c r="EG124" s="140"/>
      <c r="EH124" s="140"/>
      <c r="EI124" s="140"/>
      <c r="EJ124" s="140"/>
      <c r="EK124" s="140"/>
      <c r="EL124" s="140"/>
      <c r="EM124" s="140"/>
      <c r="EN124" s="140"/>
      <c r="EO124" s="140"/>
      <c r="EP124" s="140"/>
      <c r="EQ124" s="140"/>
      <c r="ER124" s="140"/>
      <c r="ES124" s="140"/>
      <c r="ET124" s="140"/>
      <c r="EU124" s="140"/>
      <c r="EV124" s="140"/>
      <c r="EW124" s="140"/>
      <c r="EX124" s="140"/>
      <c r="EY124" s="140"/>
      <c r="EZ124" s="140"/>
      <c r="FA124" s="140"/>
      <c r="FB124" s="140"/>
      <c r="FC124" s="140"/>
      <c r="FD124" s="140"/>
      <c r="FE124" s="140"/>
      <c r="FF124" s="140"/>
      <c r="FG124" s="140"/>
      <c r="FH124" s="140"/>
      <c r="FI124" s="140"/>
      <c r="FJ124" s="140"/>
      <c r="FK124" s="140"/>
      <c r="FL124" s="140"/>
      <c r="FM124" s="140"/>
      <c r="FN124" s="140"/>
      <c r="FO124" s="140"/>
      <c r="FP124" s="140"/>
      <c r="FQ124" s="140"/>
      <c r="FR124" s="140"/>
      <c r="FS124" s="140"/>
      <c r="FT124" s="140"/>
      <c r="FU124" s="140"/>
      <c r="FV124" s="140"/>
      <c r="FW124" s="140"/>
      <c r="FX124" s="140"/>
      <c r="FY124" s="140"/>
      <c r="FZ124" s="140"/>
      <c r="GA124" s="140"/>
      <c r="GB124" s="140"/>
      <c r="GC124" s="140"/>
      <c r="GD124" s="140"/>
      <c r="GE124" s="140"/>
      <c r="GF124" s="140"/>
      <c r="GG124" s="140"/>
      <c r="GH124" s="140"/>
      <c r="GI124" s="140"/>
      <c r="GJ124" s="140"/>
      <c r="GK124" s="140"/>
      <c r="GL124" s="140"/>
      <c r="GM124" s="140"/>
      <c r="GN124" s="140"/>
      <c r="GO124" s="140"/>
      <c r="GP124" s="140"/>
      <c r="GQ124" s="140"/>
      <c r="GR124" s="140"/>
      <c r="GS124" s="140"/>
      <c r="GT124" s="140"/>
      <c r="GU124" s="140"/>
      <c r="GV124" s="140"/>
      <c r="GW124" s="140"/>
      <c r="GX124" s="140"/>
      <c r="GY124" s="140"/>
      <c r="GZ124" s="140"/>
      <c r="HA124" s="140"/>
      <c r="HB124" s="140"/>
      <c r="HC124" s="140"/>
      <c r="HD124" s="140"/>
      <c r="HE124" s="140"/>
      <c r="HF124" s="140"/>
      <c r="HG124" s="140"/>
      <c r="HH124" s="140"/>
      <c r="HI124" s="140"/>
      <c r="HJ124" s="140"/>
      <c r="HK124" s="140"/>
      <c r="HL124" s="140"/>
      <c r="HM124" s="140"/>
      <c r="HN124" s="140"/>
      <c r="HO124" s="140"/>
      <c r="HP124" s="140"/>
      <c r="HQ124" s="140"/>
      <c r="HR124" s="140"/>
      <c r="HS124" s="140"/>
      <c r="HT124" s="140"/>
      <c r="HU124" s="140"/>
      <c r="HV124" s="140"/>
      <c r="HW124" s="140"/>
      <c r="HX124" s="140"/>
      <c r="HY124" s="140"/>
      <c r="HZ124" s="140"/>
      <c r="IA124" s="140"/>
      <c r="IB124" s="140"/>
      <c r="IC124" s="140"/>
      <c r="ID124" s="140"/>
      <c r="IE124" s="140"/>
      <c r="IF124" s="140"/>
      <c r="IG124" s="140"/>
      <c r="IH124" s="140"/>
      <c r="II124" s="140"/>
      <c r="IJ124" s="140"/>
      <c r="IK124" s="140"/>
      <c r="IL124" s="140"/>
      <c r="IM124" s="140"/>
      <c r="IN124" s="140"/>
      <c r="IO124" s="140"/>
      <c r="IP124" s="140"/>
      <c r="IQ124" s="140"/>
      <c r="IR124" s="140"/>
      <c r="IS124" s="140"/>
      <c r="IT124" s="140"/>
      <c r="IU124" s="140"/>
      <c r="IV124" s="140"/>
      <c r="IW124" s="140"/>
      <c r="IX124" s="140"/>
      <c r="IY124" s="140"/>
      <c r="IZ124" s="140"/>
      <c r="JA124" s="140"/>
      <c r="JB124" s="140"/>
      <c r="JC124" s="140"/>
      <c r="JD124" s="140"/>
      <c r="JE124" s="140"/>
      <c r="JF124" s="140"/>
      <c r="JG124" s="140"/>
      <c r="JH124" s="140"/>
      <c r="JI124" s="140"/>
      <c r="JJ124" s="140"/>
      <c r="JK124" s="140"/>
      <c r="JL124" s="140"/>
      <c r="JM124" s="140"/>
      <c r="JN124" s="140"/>
      <c r="JO124" s="140"/>
      <c r="JP124" s="140"/>
      <c r="JQ124" s="140"/>
      <c r="JR124" s="140"/>
      <c r="JS124" s="140"/>
      <c r="JT124" s="140"/>
      <c r="JU124" s="140"/>
      <c r="JV124" s="140"/>
      <c r="JW124" s="140"/>
      <c r="JX124" s="140"/>
      <c r="JY124" s="140"/>
      <c r="JZ124" s="140"/>
      <c r="KA124" s="140"/>
      <c r="KB124" s="140"/>
      <c r="KC124" s="140"/>
      <c r="KD124" s="140"/>
      <c r="KE124" s="140"/>
      <c r="KF124" s="140"/>
      <c r="KG124" s="140"/>
      <c r="KH124" s="140"/>
      <c r="KI124" s="140"/>
      <c r="KJ124" s="140"/>
      <c r="KK124" s="140"/>
      <c r="KL124" s="140"/>
      <c r="KM124" s="140"/>
      <c r="KN124" s="140"/>
      <c r="KO124" s="140"/>
      <c r="KP124" s="140"/>
      <c r="KQ124" s="140"/>
      <c r="KR124" s="140"/>
      <c r="KS124" s="140"/>
      <c r="KT124" s="140"/>
      <c r="KU124" s="140"/>
      <c r="KV124" s="140"/>
      <c r="KW124" s="140"/>
      <c r="KX124" s="140"/>
      <c r="KY124" s="140"/>
      <c r="KZ124" s="140"/>
      <c r="LA124" s="140"/>
      <c r="LB124" s="140"/>
      <c r="LC124" s="140"/>
      <c r="LD124" s="140"/>
      <c r="LE124" s="140"/>
      <c r="LF124" s="140"/>
      <c r="LG124" s="140"/>
      <c r="LH124" s="140"/>
      <c r="LI124" s="140"/>
      <c r="LJ124" s="140"/>
      <c r="LK124" s="140"/>
      <c r="LL124" s="140"/>
      <c r="LM124" s="140"/>
      <c r="LN124" s="140"/>
      <c r="LO124" s="140"/>
      <c r="LP124" s="140"/>
      <c r="LQ124" s="140"/>
      <c r="LR124" s="140"/>
      <c r="LS124" s="140"/>
      <c r="LT124" s="140"/>
      <c r="LU124" s="140"/>
      <c r="LV124" s="140"/>
      <c r="LW124" s="140"/>
      <c r="LX124" s="140"/>
      <c r="LY124" s="140"/>
      <c r="LZ124" s="140"/>
      <c r="MA124" s="140"/>
      <c r="MB124" s="140"/>
      <c r="MC124" s="140"/>
      <c r="MD124" s="140"/>
      <c r="ME124" s="140"/>
      <c r="MF124" s="140"/>
      <c r="MG124" s="140"/>
      <c r="MH124" s="140"/>
      <c r="MI124" s="140"/>
      <c r="MJ124" s="140"/>
      <c r="MK124" s="140"/>
      <c r="ML124" s="140"/>
      <c r="MM124" s="140"/>
      <c r="MN124" s="140"/>
      <c r="MO124" s="140"/>
      <c r="MP124" s="140"/>
      <c r="MQ124" s="140"/>
      <c r="MR124" s="140"/>
    </row>
    <row r="125" spans="1:356" s="177" customFormat="1" ht="33" customHeight="1" x14ac:dyDescent="0.25">
      <c r="A125" s="188"/>
      <c r="B125" s="63"/>
      <c r="C125" s="72"/>
      <c r="D125" s="73"/>
      <c r="E125" s="63"/>
      <c r="F125" s="49"/>
      <c r="G125" s="49"/>
      <c r="H125" s="73"/>
      <c r="I125" s="63"/>
      <c r="J125" s="49"/>
      <c r="K125" s="64"/>
      <c r="L125" s="63"/>
      <c r="M125" s="63"/>
      <c r="N125" s="63"/>
      <c r="O125" s="63"/>
      <c r="P125" s="63"/>
      <c r="Q125" s="63"/>
      <c r="R125" s="63"/>
      <c r="S125" s="63"/>
      <c r="T125" s="63"/>
      <c r="U125" s="63"/>
      <c r="V125" s="63"/>
      <c r="W125" s="63"/>
      <c r="X125" s="63"/>
      <c r="Y125" s="63"/>
      <c r="Z125" s="63"/>
      <c r="AA125" s="63"/>
      <c r="AB125" s="63"/>
      <c r="AC125" s="63"/>
      <c r="AD125" s="63"/>
      <c r="AE125" s="49"/>
      <c r="AF125" s="63"/>
      <c r="AG125" s="49"/>
      <c r="AH125" s="49" t="str">
        <f>+IF(OR(AF125=1,AF125&lt;=5),"Moderado",IF(OR(AF125=6,AF125&lt;=11),"Mayor","Catastrófico"))</f>
        <v>Moderado</v>
      </c>
      <c r="AI125" s="92"/>
      <c r="AJ125" s="49"/>
      <c r="AK125" s="71"/>
      <c r="AL125" s="71"/>
      <c r="AM125" s="63"/>
      <c r="AN125" s="63"/>
      <c r="AO125" s="29" t="str">
        <f t="shared" si="21"/>
        <v/>
      </c>
      <c r="AP125" s="63"/>
      <c r="AQ125" s="29" t="str">
        <f t="shared" si="22"/>
        <v/>
      </c>
      <c r="AR125" s="63"/>
      <c r="AS125" s="29" t="str">
        <f t="shared" si="12"/>
        <v/>
      </c>
      <c r="AT125" s="63"/>
      <c r="AU125" s="29" t="str">
        <f t="shared" si="13"/>
        <v/>
      </c>
      <c r="AV125" s="63"/>
      <c r="AW125" s="29" t="str">
        <f t="shared" si="23"/>
        <v/>
      </c>
      <c r="AX125" s="63"/>
      <c r="AY125" s="29" t="str">
        <f t="shared" si="14"/>
        <v/>
      </c>
      <c r="AZ125" s="63"/>
      <c r="BA125" s="29" t="str">
        <f t="shared" si="15"/>
        <v/>
      </c>
      <c r="BB125" s="63" t="str">
        <f t="shared" si="16"/>
        <v/>
      </c>
      <c r="BC125" s="63" t="str">
        <f t="shared" si="17"/>
        <v/>
      </c>
      <c r="BD125" s="63"/>
      <c r="BE125" s="63" t="str">
        <f t="shared" si="18"/>
        <v>Débil</v>
      </c>
      <c r="BF125" s="63" t="str">
        <f t="shared" si="19"/>
        <v>Débil</v>
      </c>
      <c r="BG125" s="63">
        <f t="shared" si="20"/>
        <v>0</v>
      </c>
      <c r="BH125" s="49"/>
      <c r="BI125" s="47"/>
      <c r="BJ125" s="48"/>
      <c r="BK125" s="48"/>
      <c r="BL125" s="47"/>
      <c r="BM125" s="47"/>
      <c r="BN125" s="49"/>
      <c r="BO125" s="49"/>
      <c r="CE125" s="96"/>
      <c r="CF125" s="96"/>
      <c r="CG125" s="96"/>
      <c r="CH125" s="96"/>
      <c r="CI125" s="96"/>
      <c r="CJ125" s="96"/>
      <c r="CK125" s="140"/>
      <c r="CL125" s="140"/>
      <c r="CM125" s="140"/>
      <c r="CN125" s="140"/>
      <c r="CO125" s="140"/>
      <c r="CP125" s="140"/>
      <c r="CQ125" s="140"/>
      <c r="CR125" s="140"/>
      <c r="CS125" s="140"/>
      <c r="CT125" s="140"/>
      <c r="CU125" s="140"/>
      <c r="CV125" s="140"/>
      <c r="CW125" s="140"/>
      <c r="CX125" s="140"/>
      <c r="CY125" s="140"/>
      <c r="CZ125" s="140"/>
      <c r="DA125" s="140"/>
      <c r="DB125" s="140"/>
      <c r="DC125" s="140"/>
      <c r="DD125" s="140"/>
      <c r="DE125" s="140"/>
      <c r="DF125" s="140"/>
      <c r="DG125" s="140"/>
      <c r="DH125" s="140"/>
      <c r="DI125" s="140"/>
      <c r="DJ125" s="140"/>
      <c r="DK125" s="140"/>
      <c r="DL125" s="140"/>
      <c r="DM125" s="140"/>
      <c r="DN125" s="140"/>
      <c r="DO125" s="140"/>
      <c r="DP125" s="140"/>
      <c r="DQ125" s="140"/>
      <c r="DR125" s="140"/>
      <c r="DS125" s="140"/>
      <c r="DT125" s="140"/>
      <c r="DU125" s="140"/>
      <c r="DV125" s="140"/>
      <c r="DW125" s="140"/>
      <c r="DX125" s="140"/>
      <c r="DY125" s="140"/>
      <c r="DZ125" s="140"/>
      <c r="EA125" s="140"/>
      <c r="EB125" s="140"/>
      <c r="EC125" s="140"/>
      <c r="ED125" s="140"/>
      <c r="EE125" s="140"/>
      <c r="EF125" s="140"/>
      <c r="EG125" s="140"/>
      <c r="EH125" s="140"/>
      <c r="EI125" s="140"/>
      <c r="EJ125" s="140"/>
      <c r="EK125" s="140"/>
      <c r="EL125" s="140"/>
      <c r="EM125" s="140"/>
      <c r="EN125" s="140"/>
      <c r="EO125" s="140"/>
      <c r="EP125" s="140"/>
      <c r="EQ125" s="140"/>
      <c r="ER125" s="140"/>
      <c r="ES125" s="140"/>
      <c r="ET125" s="140"/>
      <c r="EU125" s="140"/>
      <c r="EV125" s="140"/>
      <c r="EW125" s="140"/>
      <c r="EX125" s="140"/>
      <c r="EY125" s="140"/>
      <c r="EZ125" s="140"/>
      <c r="FA125" s="140"/>
      <c r="FB125" s="140"/>
      <c r="FC125" s="140"/>
      <c r="FD125" s="140"/>
      <c r="FE125" s="140"/>
      <c r="FF125" s="140"/>
      <c r="FG125" s="140"/>
      <c r="FH125" s="140"/>
      <c r="FI125" s="140"/>
      <c r="FJ125" s="140"/>
      <c r="FK125" s="140"/>
      <c r="FL125" s="140"/>
      <c r="FM125" s="140"/>
      <c r="FN125" s="140"/>
      <c r="FO125" s="140"/>
      <c r="FP125" s="140"/>
      <c r="FQ125" s="140"/>
      <c r="FR125" s="140"/>
      <c r="FS125" s="140"/>
      <c r="FT125" s="140"/>
      <c r="FU125" s="140"/>
      <c r="FV125" s="140"/>
      <c r="FW125" s="140"/>
      <c r="FX125" s="140"/>
      <c r="FY125" s="140"/>
      <c r="FZ125" s="140"/>
      <c r="GA125" s="140"/>
      <c r="GB125" s="140"/>
      <c r="GC125" s="140"/>
      <c r="GD125" s="140"/>
      <c r="GE125" s="140"/>
      <c r="GF125" s="140"/>
      <c r="GG125" s="140"/>
      <c r="GH125" s="140"/>
      <c r="GI125" s="140"/>
      <c r="GJ125" s="140"/>
      <c r="GK125" s="140"/>
      <c r="GL125" s="140"/>
      <c r="GM125" s="140"/>
      <c r="GN125" s="140"/>
      <c r="GO125" s="140"/>
      <c r="GP125" s="140"/>
      <c r="GQ125" s="140"/>
      <c r="GR125" s="140"/>
      <c r="GS125" s="140"/>
      <c r="GT125" s="140"/>
      <c r="GU125" s="140"/>
      <c r="GV125" s="140"/>
      <c r="GW125" s="140"/>
      <c r="GX125" s="140"/>
      <c r="GY125" s="140"/>
      <c r="GZ125" s="140"/>
      <c r="HA125" s="140"/>
      <c r="HB125" s="140"/>
      <c r="HC125" s="140"/>
      <c r="HD125" s="140"/>
      <c r="HE125" s="140"/>
      <c r="HF125" s="140"/>
      <c r="HG125" s="140"/>
      <c r="HH125" s="140"/>
      <c r="HI125" s="140"/>
      <c r="HJ125" s="140"/>
      <c r="HK125" s="140"/>
      <c r="HL125" s="140"/>
      <c r="HM125" s="140"/>
      <c r="HN125" s="140"/>
      <c r="HO125" s="140"/>
      <c r="HP125" s="140"/>
      <c r="HQ125" s="140"/>
      <c r="HR125" s="140"/>
      <c r="HS125" s="140"/>
      <c r="HT125" s="140"/>
      <c r="HU125" s="140"/>
      <c r="HV125" s="140"/>
      <c r="HW125" s="140"/>
      <c r="HX125" s="140"/>
      <c r="HY125" s="140"/>
      <c r="HZ125" s="140"/>
      <c r="IA125" s="140"/>
      <c r="IB125" s="140"/>
      <c r="IC125" s="140"/>
      <c r="ID125" s="140"/>
      <c r="IE125" s="140"/>
      <c r="IF125" s="140"/>
      <c r="IG125" s="140"/>
      <c r="IH125" s="140"/>
      <c r="II125" s="140"/>
      <c r="IJ125" s="140"/>
      <c r="IK125" s="140"/>
      <c r="IL125" s="140"/>
      <c r="IM125" s="140"/>
      <c r="IN125" s="140"/>
      <c r="IO125" s="140"/>
      <c r="IP125" s="140"/>
      <c r="IQ125" s="140"/>
      <c r="IR125" s="140"/>
      <c r="IS125" s="140"/>
      <c r="IT125" s="140"/>
      <c r="IU125" s="140"/>
      <c r="IV125" s="140"/>
      <c r="IW125" s="140"/>
      <c r="IX125" s="140"/>
      <c r="IY125" s="140"/>
      <c r="IZ125" s="140"/>
      <c r="JA125" s="140"/>
      <c r="JB125" s="140"/>
      <c r="JC125" s="140"/>
      <c r="JD125" s="140"/>
      <c r="JE125" s="140"/>
      <c r="JF125" s="140"/>
      <c r="JG125" s="140"/>
      <c r="JH125" s="140"/>
      <c r="JI125" s="140"/>
      <c r="JJ125" s="140"/>
      <c r="JK125" s="140"/>
      <c r="JL125" s="140"/>
      <c r="JM125" s="140"/>
      <c r="JN125" s="140"/>
      <c r="JO125" s="140"/>
      <c r="JP125" s="140"/>
      <c r="JQ125" s="140"/>
      <c r="JR125" s="140"/>
      <c r="JS125" s="140"/>
      <c r="JT125" s="140"/>
      <c r="JU125" s="140"/>
      <c r="JV125" s="140"/>
      <c r="JW125" s="140"/>
      <c r="JX125" s="140"/>
      <c r="JY125" s="140"/>
      <c r="JZ125" s="140"/>
      <c r="KA125" s="140"/>
      <c r="KB125" s="140"/>
      <c r="KC125" s="140"/>
      <c r="KD125" s="140"/>
      <c r="KE125" s="140"/>
      <c r="KF125" s="140"/>
      <c r="KG125" s="140"/>
      <c r="KH125" s="140"/>
      <c r="KI125" s="140"/>
      <c r="KJ125" s="140"/>
      <c r="KK125" s="140"/>
      <c r="KL125" s="140"/>
      <c r="KM125" s="140"/>
      <c r="KN125" s="140"/>
      <c r="KO125" s="140"/>
      <c r="KP125" s="140"/>
      <c r="KQ125" s="140"/>
      <c r="KR125" s="140"/>
      <c r="KS125" s="140"/>
      <c r="KT125" s="140"/>
      <c r="KU125" s="140"/>
      <c r="KV125" s="140"/>
      <c r="KW125" s="140"/>
      <c r="KX125" s="140"/>
      <c r="KY125" s="140"/>
      <c r="KZ125" s="140"/>
      <c r="LA125" s="140"/>
      <c r="LB125" s="140"/>
      <c r="LC125" s="140"/>
      <c r="LD125" s="140"/>
      <c r="LE125" s="140"/>
      <c r="LF125" s="140"/>
      <c r="LG125" s="140"/>
      <c r="LH125" s="140"/>
      <c r="LI125" s="140"/>
      <c r="LJ125" s="140"/>
      <c r="LK125" s="140"/>
      <c r="LL125" s="140"/>
      <c r="LM125" s="140"/>
      <c r="LN125" s="140"/>
      <c r="LO125" s="140"/>
      <c r="LP125" s="140"/>
      <c r="LQ125" s="140"/>
      <c r="LR125" s="140"/>
      <c r="LS125" s="140"/>
      <c r="LT125" s="140"/>
      <c r="LU125" s="140"/>
      <c r="LV125" s="140"/>
      <c r="LW125" s="140"/>
      <c r="LX125" s="140"/>
      <c r="LY125" s="140"/>
      <c r="LZ125" s="140"/>
      <c r="MA125" s="140"/>
      <c r="MB125" s="140"/>
      <c r="MC125" s="140"/>
      <c r="MD125" s="140"/>
      <c r="ME125" s="140"/>
      <c r="MF125" s="140"/>
      <c r="MG125" s="140"/>
      <c r="MH125" s="140"/>
      <c r="MI125" s="140"/>
      <c r="MJ125" s="140"/>
      <c r="MK125" s="140"/>
      <c r="ML125" s="140"/>
      <c r="MM125" s="140"/>
      <c r="MN125" s="140"/>
      <c r="MO125" s="140"/>
      <c r="MP125" s="140"/>
      <c r="MQ125" s="140"/>
      <c r="MR125" s="140"/>
    </row>
    <row r="126" spans="1:356" s="177" customFormat="1" ht="39.75" customHeight="1" x14ac:dyDescent="0.25">
      <c r="A126" s="188"/>
      <c r="B126" s="63"/>
      <c r="C126" s="72"/>
      <c r="D126" s="73"/>
      <c r="E126" s="63"/>
      <c r="F126" s="49"/>
      <c r="G126" s="49"/>
      <c r="H126" s="73"/>
      <c r="I126" s="63"/>
      <c r="J126" s="49"/>
      <c r="K126" s="59"/>
      <c r="L126" s="63"/>
      <c r="M126" s="63"/>
      <c r="N126" s="63"/>
      <c r="O126" s="63"/>
      <c r="P126" s="63"/>
      <c r="Q126" s="63"/>
      <c r="R126" s="63"/>
      <c r="S126" s="63"/>
      <c r="T126" s="63"/>
      <c r="U126" s="63"/>
      <c r="V126" s="63"/>
      <c r="W126" s="63"/>
      <c r="X126" s="63"/>
      <c r="Y126" s="63"/>
      <c r="Z126" s="63"/>
      <c r="AA126" s="63"/>
      <c r="AB126" s="63"/>
      <c r="AC126" s="63"/>
      <c r="AD126" s="63"/>
      <c r="AE126" s="49"/>
      <c r="AF126" s="63"/>
      <c r="AG126" s="49"/>
      <c r="AH126" s="49" t="str">
        <f>+IF(OR(AF126=1,AF126&lt;=5),"Moderado",IF(OR(AF126=6,AF126&lt;=11),"Mayor","Catastrófico"))</f>
        <v>Moderado</v>
      </c>
      <c r="AI126" s="92"/>
      <c r="AJ126" s="49"/>
      <c r="AK126" s="71"/>
      <c r="AL126" s="71"/>
      <c r="AM126" s="63"/>
      <c r="AN126" s="63"/>
      <c r="AO126" s="29" t="str">
        <f t="shared" si="21"/>
        <v/>
      </c>
      <c r="AP126" s="63"/>
      <c r="AQ126" s="29" t="str">
        <f t="shared" si="22"/>
        <v/>
      </c>
      <c r="AR126" s="63"/>
      <c r="AS126" s="29" t="str">
        <f t="shared" si="12"/>
        <v/>
      </c>
      <c r="AT126" s="63"/>
      <c r="AU126" s="29" t="str">
        <f t="shared" si="13"/>
        <v/>
      </c>
      <c r="AV126" s="63"/>
      <c r="AW126" s="29" t="str">
        <f t="shared" si="23"/>
        <v/>
      </c>
      <c r="AX126" s="63"/>
      <c r="AY126" s="29" t="str">
        <f t="shared" si="14"/>
        <v/>
      </c>
      <c r="AZ126" s="63"/>
      <c r="BA126" s="29" t="str">
        <f t="shared" si="15"/>
        <v/>
      </c>
      <c r="BB126" s="63" t="str">
        <f t="shared" si="16"/>
        <v/>
      </c>
      <c r="BC126" s="63" t="str">
        <f t="shared" si="17"/>
        <v/>
      </c>
      <c r="BD126" s="63"/>
      <c r="BE126" s="63" t="str">
        <f t="shared" si="18"/>
        <v>Débil</v>
      </c>
      <c r="BF126" s="63" t="str">
        <f t="shared" si="19"/>
        <v>Débil</v>
      </c>
      <c r="BG126" s="63">
        <f t="shared" si="20"/>
        <v>0</v>
      </c>
      <c r="BH126" s="49"/>
      <c r="BI126" s="47"/>
      <c r="BJ126" s="48"/>
      <c r="BK126" s="48"/>
      <c r="BL126" s="47"/>
      <c r="BM126" s="47"/>
      <c r="BN126" s="49"/>
      <c r="BO126" s="49"/>
      <c r="CE126" s="96"/>
      <c r="CF126" s="96"/>
      <c r="CG126" s="96"/>
      <c r="CH126" s="96"/>
      <c r="CI126" s="96"/>
      <c r="CJ126" s="96"/>
      <c r="CK126" s="140"/>
      <c r="CL126" s="140"/>
      <c r="CM126" s="140"/>
      <c r="CN126" s="140"/>
      <c r="CO126" s="140"/>
      <c r="CP126" s="140"/>
      <c r="CQ126" s="140"/>
      <c r="CR126" s="140"/>
      <c r="CS126" s="140"/>
      <c r="CT126" s="140"/>
      <c r="CU126" s="140"/>
      <c r="CV126" s="140"/>
      <c r="CW126" s="140"/>
      <c r="CX126" s="140"/>
      <c r="CY126" s="140"/>
      <c r="CZ126" s="140"/>
      <c r="DA126" s="140"/>
      <c r="DB126" s="140"/>
      <c r="DC126" s="140"/>
      <c r="DD126" s="140"/>
      <c r="DE126" s="140"/>
      <c r="DF126" s="140"/>
      <c r="DG126" s="140"/>
      <c r="DH126" s="140"/>
      <c r="DI126" s="140"/>
      <c r="DJ126" s="140"/>
      <c r="DK126" s="140"/>
      <c r="DL126" s="140"/>
      <c r="DM126" s="140"/>
      <c r="DN126" s="140"/>
      <c r="DO126" s="140"/>
      <c r="DP126" s="140"/>
      <c r="DQ126" s="140"/>
      <c r="DR126" s="140"/>
      <c r="DS126" s="140"/>
      <c r="DT126" s="140"/>
      <c r="DU126" s="140"/>
      <c r="DV126" s="140"/>
      <c r="DW126" s="140"/>
      <c r="DX126" s="140"/>
      <c r="DY126" s="140"/>
      <c r="DZ126" s="140"/>
      <c r="EA126" s="140"/>
      <c r="EB126" s="140"/>
      <c r="EC126" s="140"/>
      <c r="ED126" s="140"/>
      <c r="EE126" s="140"/>
      <c r="EF126" s="140"/>
      <c r="EG126" s="140"/>
      <c r="EH126" s="140"/>
      <c r="EI126" s="140"/>
      <c r="EJ126" s="140"/>
      <c r="EK126" s="140"/>
      <c r="EL126" s="140"/>
      <c r="EM126" s="140"/>
      <c r="EN126" s="140"/>
      <c r="EO126" s="140"/>
      <c r="EP126" s="140"/>
      <c r="EQ126" s="140"/>
      <c r="ER126" s="140"/>
      <c r="ES126" s="140"/>
      <c r="ET126" s="140"/>
      <c r="EU126" s="140"/>
      <c r="EV126" s="140"/>
      <c r="EW126" s="140"/>
      <c r="EX126" s="140"/>
      <c r="EY126" s="140"/>
      <c r="EZ126" s="140"/>
      <c r="FA126" s="140"/>
      <c r="FB126" s="140"/>
      <c r="FC126" s="140"/>
      <c r="FD126" s="140"/>
      <c r="FE126" s="140"/>
      <c r="FF126" s="140"/>
      <c r="FG126" s="140"/>
      <c r="FH126" s="140"/>
      <c r="FI126" s="140"/>
      <c r="FJ126" s="140"/>
      <c r="FK126" s="140"/>
      <c r="FL126" s="140"/>
      <c r="FM126" s="140"/>
      <c r="FN126" s="140"/>
      <c r="FO126" s="140"/>
      <c r="FP126" s="140"/>
      <c r="FQ126" s="140"/>
      <c r="FR126" s="140"/>
      <c r="FS126" s="140"/>
      <c r="FT126" s="140"/>
      <c r="FU126" s="140"/>
      <c r="FV126" s="140"/>
      <c r="FW126" s="140"/>
      <c r="FX126" s="140"/>
      <c r="FY126" s="140"/>
      <c r="FZ126" s="140"/>
      <c r="GA126" s="140"/>
      <c r="GB126" s="140"/>
      <c r="GC126" s="140"/>
      <c r="GD126" s="140"/>
      <c r="GE126" s="140"/>
      <c r="GF126" s="140"/>
      <c r="GG126" s="140"/>
      <c r="GH126" s="140"/>
      <c r="GI126" s="140"/>
      <c r="GJ126" s="140"/>
      <c r="GK126" s="140"/>
      <c r="GL126" s="140"/>
      <c r="GM126" s="140"/>
      <c r="GN126" s="140"/>
      <c r="GO126" s="140"/>
      <c r="GP126" s="140"/>
      <c r="GQ126" s="140"/>
      <c r="GR126" s="140"/>
      <c r="GS126" s="140"/>
      <c r="GT126" s="140"/>
      <c r="GU126" s="140"/>
      <c r="GV126" s="140"/>
      <c r="GW126" s="140"/>
      <c r="GX126" s="140"/>
      <c r="GY126" s="140"/>
      <c r="GZ126" s="140"/>
      <c r="HA126" s="140"/>
      <c r="HB126" s="140"/>
      <c r="HC126" s="140"/>
      <c r="HD126" s="140"/>
      <c r="HE126" s="140"/>
      <c r="HF126" s="140"/>
      <c r="HG126" s="140"/>
      <c r="HH126" s="140"/>
      <c r="HI126" s="140"/>
      <c r="HJ126" s="140"/>
      <c r="HK126" s="140"/>
      <c r="HL126" s="140"/>
      <c r="HM126" s="140"/>
      <c r="HN126" s="140"/>
      <c r="HO126" s="140"/>
      <c r="HP126" s="140"/>
      <c r="HQ126" s="140"/>
      <c r="HR126" s="140"/>
      <c r="HS126" s="140"/>
      <c r="HT126" s="140"/>
      <c r="HU126" s="140"/>
      <c r="HV126" s="140"/>
      <c r="HW126" s="140"/>
      <c r="HX126" s="140"/>
      <c r="HY126" s="140"/>
      <c r="HZ126" s="140"/>
      <c r="IA126" s="140"/>
      <c r="IB126" s="140"/>
      <c r="IC126" s="140"/>
      <c r="ID126" s="140"/>
      <c r="IE126" s="140"/>
      <c r="IF126" s="140"/>
      <c r="IG126" s="140"/>
      <c r="IH126" s="140"/>
      <c r="II126" s="140"/>
      <c r="IJ126" s="140"/>
      <c r="IK126" s="140"/>
      <c r="IL126" s="140"/>
      <c r="IM126" s="140"/>
      <c r="IN126" s="140"/>
      <c r="IO126" s="140"/>
      <c r="IP126" s="140"/>
      <c r="IQ126" s="140"/>
      <c r="IR126" s="140"/>
      <c r="IS126" s="140"/>
      <c r="IT126" s="140"/>
      <c r="IU126" s="140"/>
      <c r="IV126" s="140"/>
      <c r="IW126" s="140"/>
      <c r="IX126" s="140"/>
      <c r="IY126" s="140"/>
      <c r="IZ126" s="140"/>
      <c r="JA126" s="140"/>
      <c r="JB126" s="140"/>
      <c r="JC126" s="140"/>
      <c r="JD126" s="140"/>
      <c r="JE126" s="140"/>
      <c r="JF126" s="140"/>
      <c r="JG126" s="140"/>
      <c r="JH126" s="140"/>
      <c r="JI126" s="140"/>
      <c r="JJ126" s="140"/>
      <c r="JK126" s="140"/>
      <c r="JL126" s="140"/>
      <c r="JM126" s="140"/>
      <c r="JN126" s="140"/>
      <c r="JO126" s="140"/>
      <c r="JP126" s="140"/>
      <c r="JQ126" s="140"/>
      <c r="JR126" s="140"/>
      <c r="JS126" s="140"/>
      <c r="JT126" s="140"/>
      <c r="JU126" s="140"/>
      <c r="JV126" s="140"/>
      <c r="JW126" s="140"/>
      <c r="JX126" s="140"/>
      <c r="JY126" s="140"/>
      <c r="JZ126" s="140"/>
      <c r="KA126" s="140"/>
      <c r="KB126" s="140"/>
      <c r="KC126" s="140"/>
      <c r="KD126" s="140"/>
      <c r="KE126" s="140"/>
      <c r="KF126" s="140"/>
      <c r="KG126" s="140"/>
      <c r="KH126" s="140"/>
      <c r="KI126" s="140"/>
      <c r="KJ126" s="140"/>
      <c r="KK126" s="140"/>
      <c r="KL126" s="140"/>
      <c r="KM126" s="140"/>
      <c r="KN126" s="140"/>
      <c r="KO126" s="140"/>
      <c r="KP126" s="140"/>
      <c r="KQ126" s="140"/>
      <c r="KR126" s="140"/>
      <c r="KS126" s="140"/>
      <c r="KT126" s="140"/>
      <c r="KU126" s="140"/>
      <c r="KV126" s="140"/>
      <c r="KW126" s="140"/>
      <c r="KX126" s="140"/>
      <c r="KY126" s="140"/>
      <c r="KZ126" s="140"/>
      <c r="LA126" s="140"/>
      <c r="LB126" s="140"/>
      <c r="LC126" s="140"/>
      <c r="LD126" s="140"/>
      <c r="LE126" s="140"/>
      <c r="LF126" s="140"/>
      <c r="LG126" s="140"/>
      <c r="LH126" s="140"/>
      <c r="LI126" s="140"/>
      <c r="LJ126" s="140"/>
      <c r="LK126" s="140"/>
      <c r="LL126" s="140"/>
      <c r="LM126" s="140"/>
      <c r="LN126" s="140"/>
      <c r="LO126" s="140"/>
      <c r="LP126" s="140"/>
      <c r="LQ126" s="140"/>
      <c r="LR126" s="140"/>
      <c r="LS126" s="140"/>
      <c r="LT126" s="140"/>
      <c r="LU126" s="140"/>
      <c r="LV126" s="140"/>
      <c r="LW126" s="140"/>
      <c r="LX126" s="140"/>
      <c r="LY126" s="140"/>
      <c r="LZ126" s="140"/>
      <c r="MA126" s="140"/>
      <c r="MB126" s="140"/>
      <c r="MC126" s="140"/>
      <c r="MD126" s="140"/>
      <c r="ME126" s="140"/>
      <c r="MF126" s="140"/>
      <c r="MG126" s="140"/>
      <c r="MH126" s="140"/>
      <c r="MI126" s="140"/>
      <c r="MJ126" s="140"/>
      <c r="MK126" s="140"/>
      <c r="ML126" s="140"/>
      <c r="MM126" s="140"/>
      <c r="MN126" s="140"/>
      <c r="MO126" s="140"/>
      <c r="MP126" s="140"/>
      <c r="MQ126" s="140"/>
      <c r="MR126" s="140"/>
    </row>
    <row r="127" spans="1:356" s="177" customFormat="1" ht="17.25" customHeight="1" x14ac:dyDescent="0.25">
      <c r="A127" s="188"/>
      <c r="B127" s="63"/>
      <c r="C127" s="72"/>
      <c r="D127" s="73"/>
      <c r="E127" s="63"/>
      <c r="F127" s="49"/>
      <c r="G127" s="49"/>
      <c r="H127" s="73"/>
      <c r="I127" s="63"/>
      <c r="J127" s="49"/>
      <c r="K127" s="58" t="s">
        <v>249</v>
      </c>
      <c r="L127" s="63"/>
      <c r="M127" s="63"/>
      <c r="N127" s="63"/>
      <c r="O127" s="63"/>
      <c r="P127" s="63"/>
      <c r="Q127" s="63"/>
      <c r="R127" s="63"/>
      <c r="S127" s="63"/>
      <c r="T127" s="63"/>
      <c r="U127" s="63"/>
      <c r="V127" s="63"/>
      <c r="W127" s="63"/>
      <c r="X127" s="63"/>
      <c r="Y127" s="63"/>
      <c r="Z127" s="63"/>
      <c r="AA127" s="63"/>
      <c r="AB127" s="63"/>
      <c r="AC127" s="63"/>
      <c r="AD127" s="63"/>
      <c r="AE127" s="49"/>
      <c r="AF127" s="63"/>
      <c r="AG127" s="49"/>
      <c r="AH127" s="49" t="str">
        <f>+IF(OR(AF127=1,AF127&lt;=5),"Moderado",IF(OR(AF127=6,AF127&lt;=11),"Mayor","Catastrófico"))</f>
        <v>Moderado</v>
      </c>
      <c r="AI127" s="92"/>
      <c r="AJ127" s="49"/>
      <c r="AK127" s="71"/>
      <c r="AL127" s="71"/>
      <c r="AM127" s="63"/>
      <c r="AN127" s="63"/>
      <c r="AO127" s="29" t="str">
        <f t="shared" si="21"/>
        <v/>
      </c>
      <c r="AP127" s="63"/>
      <c r="AQ127" s="29" t="str">
        <f t="shared" si="22"/>
        <v/>
      </c>
      <c r="AR127" s="63"/>
      <c r="AS127" s="29" t="str">
        <f t="shared" si="12"/>
        <v/>
      </c>
      <c r="AT127" s="63"/>
      <c r="AU127" s="29" t="str">
        <f t="shared" si="13"/>
        <v/>
      </c>
      <c r="AV127" s="63"/>
      <c r="AW127" s="29" t="str">
        <f t="shared" si="23"/>
        <v/>
      </c>
      <c r="AX127" s="63"/>
      <c r="AY127" s="29" t="str">
        <f t="shared" si="14"/>
        <v/>
      </c>
      <c r="AZ127" s="63"/>
      <c r="BA127" s="29" t="str">
        <f t="shared" si="15"/>
        <v/>
      </c>
      <c r="BB127" s="63" t="str">
        <f t="shared" si="16"/>
        <v/>
      </c>
      <c r="BC127" s="63" t="str">
        <f t="shared" si="17"/>
        <v/>
      </c>
      <c r="BD127" s="63"/>
      <c r="BE127" s="63" t="str">
        <f t="shared" si="18"/>
        <v>Débil</v>
      </c>
      <c r="BF127" s="63" t="str">
        <f t="shared" si="19"/>
        <v>Débil</v>
      </c>
      <c r="BG127" s="63">
        <f t="shared" si="20"/>
        <v>0</v>
      </c>
      <c r="BH127" s="49"/>
      <c r="BI127" s="47"/>
      <c r="BJ127" s="48"/>
      <c r="BK127" s="48"/>
      <c r="BL127" s="47"/>
      <c r="BM127" s="47"/>
      <c r="BN127" s="49"/>
      <c r="BO127" s="49"/>
      <c r="CE127" s="96"/>
      <c r="CF127" s="96"/>
      <c r="CG127" s="96"/>
      <c r="CH127" s="96"/>
      <c r="CI127" s="96"/>
      <c r="CJ127" s="96"/>
      <c r="CK127" s="140"/>
      <c r="CL127" s="140"/>
      <c r="CM127" s="140"/>
      <c r="CN127" s="140"/>
      <c r="CO127" s="140"/>
      <c r="CP127" s="140"/>
      <c r="CQ127" s="140"/>
      <c r="CR127" s="140"/>
      <c r="CS127" s="140"/>
      <c r="CT127" s="140"/>
      <c r="CU127" s="140"/>
      <c r="CV127" s="140"/>
      <c r="CW127" s="140"/>
      <c r="CX127" s="140"/>
      <c r="CY127" s="140"/>
      <c r="CZ127" s="140"/>
      <c r="DA127" s="140"/>
      <c r="DB127" s="140"/>
      <c r="DC127" s="140"/>
      <c r="DD127" s="140"/>
      <c r="DE127" s="140"/>
      <c r="DF127" s="140"/>
      <c r="DG127" s="140"/>
      <c r="DH127" s="140"/>
      <c r="DI127" s="140"/>
      <c r="DJ127" s="140"/>
      <c r="DK127" s="140"/>
      <c r="DL127" s="140"/>
      <c r="DM127" s="140"/>
      <c r="DN127" s="140"/>
      <c r="DO127" s="140"/>
      <c r="DP127" s="140"/>
      <c r="DQ127" s="140"/>
      <c r="DR127" s="140"/>
      <c r="DS127" s="140"/>
      <c r="DT127" s="140"/>
      <c r="DU127" s="140"/>
      <c r="DV127" s="140"/>
      <c r="DW127" s="140"/>
      <c r="DX127" s="140"/>
      <c r="DY127" s="140"/>
      <c r="DZ127" s="140"/>
      <c r="EA127" s="140"/>
      <c r="EB127" s="140"/>
      <c r="EC127" s="140"/>
      <c r="ED127" s="140"/>
      <c r="EE127" s="140"/>
      <c r="EF127" s="140"/>
      <c r="EG127" s="140"/>
      <c r="EH127" s="140"/>
      <c r="EI127" s="140"/>
      <c r="EJ127" s="140"/>
      <c r="EK127" s="140"/>
      <c r="EL127" s="140"/>
      <c r="EM127" s="140"/>
      <c r="EN127" s="140"/>
      <c r="EO127" s="140"/>
      <c r="EP127" s="140"/>
      <c r="EQ127" s="140"/>
      <c r="ER127" s="140"/>
      <c r="ES127" s="140"/>
      <c r="ET127" s="140"/>
      <c r="EU127" s="140"/>
      <c r="EV127" s="140"/>
      <c r="EW127" s="140"/>
      <c r="EX127" s="140"/>
      <c r="EY127" s="140"/>
      <c r="EZ127" s="140"/>
      <c r="FA127" s="140"/>
      <c r="FB127" s="140"/>
      <c r="FC127" s="140"/>
      <c r="FD127" s="140"/>
      <c r="FE127" s="140"/>
      <c r="FF127" s="140"/>
      <c r="FG127" s="140"/>
      <c r="FH127" s="140"/>
      <c r="FI127" s="140"/>
      <c r="FJ127" s="140"/>
      <c r="FK127" s="140"/>
      <c r="FL127" s="140"/>
      <c r="FM127" s="140"/>
      <c r="FN127" s="140"/>
      <c r="FO127" s="140"/>
      <c r="FP127" s="140"/>
      <c r="FQ127" s="140"/>
      <c r="FR127" s="140"/>
      <c r="FS127" s="140"/>
      <c r="FT127" s="140"/>
      <c r="FU127" s="140"/>
      <c r="FV127" s="140"/>
      <c r="FW127" s="140"/>
      <c r="FX127" s="140"/>
      <c r="FY127" s="140"/>
      <c r="FZ127" s="140"/>
      <c r="GA127" s="140"/>
      <c r="GB127" s="140"/>
      <c r="GC127" s="140"/>
      <c r="GD127" s="140"/>
      <c r="GE127" s="140"/>
      <c r="GF127" s="140"/>
      <c r="GG127" s="140"/>
      <c r="GH127" s="140"/>
      <c r="GI127" s="140"/>
      <c r="GJ127" s="140"/>
      <c r="GK127" s="140"/>
      <c r="GL127" s="140"/>
      <c r="GM127" s="140"/>
      <c r="GN127" s="140"/>
      <c r="GO127" s="140"/>
      <c r="GP127" s="140"/>
      <c r="GQ127" s="140"/>
      <c r="GR127" s="140"/>
      <c r="GS127" s="140"/>
      <c r="GT127" s="140"/>
      <c r="GU127" s="140"/>
      <c r="GV127" s="140"/>
      <c r="GW127" s="140"/>
      <c r="GX127" s="140"/>
      <c r="GY127" s="140"/>
      <c r="GZ127" s="140"/>
      <c r="HA127" s="140"/>
      <c r="HB127" s="140"/>
      <c r="HC127" s="140"/>
      <c r="HD127" s="140"/>
      <c r="HE127" s="140"/>
      <c r="HF127" s="140"/>
      <c r="HG127" s="140"/>
      <c r="HH127" s="140"/>
      <c r="HI127" s="140"/>
      <c r="HJ127" s="140"/>
      <c r="HK127" s="140"/>
      <c r="HL127" s="140"/>
      <c r="HM127" s="140"/>
      <c r="HN127" s="140"/>
      <c r="HO127" s="140"/>
      <c r="HP127" s="140"/>
      <c r="HQ127" s="140"/>
      <c r="HR127" s="140"/>
      <c r="HS127" s="140"/>
      <c r="HT127" s="140"/>
      <c r="HU127" s="140"/>
      <c r="HV127" s="140"/>
      <c r="HW127" s="140"/>
      <c r="HX127" s="140"/>
      <c r="HY127" s="140"/>
      <c r="HZ127" s="140"/>
      <c r="IA127" s="140"/>
      <c r="IB127" s="140"/>
      <c r="IC127" s="140"/>
      <c r="ID127" s="140"/>
      <c r="IE127" s="140"/>
      <c r="IF127" s="140"/>
      <c r="IG127" s="140"/>
      <c r="IH127" s="140"/>
      <c r="II127" s="140"/>
      <c r="IJ127" s="140"/>
      <c r="IK127" s="140"/>
      <c r="IL127" s="140"/>
      <c r="IM127" s="140"/>
      <c r="IN127" s="140"/>
      <c r="IO127" s="140"/>
      <c r="IP127" s="140"/>
      <c r="IQ127" s="140"/>
      <c r="IR127" s="140"/>
      <c r="IS127" s="140"/>
      <c r="IT127" s="140"/>
      <c r="IU127" s="140"/>
      <c r="IV127" s="140"/>
      <c r="IW127" s="140"/>
      <c r="IX127" s="140"/>
      <c r="IY127" s="140"/>
      <c r="IZ127" s="140"/>
      <c r="JA127" s="140"/>
      <c r="JB127" s="140"/>
      <c r="JC127" s="140"/>
      <c r="JD127" s="140"/>
      <c r="JE127" s="140"/>
      <c r="JF127" s="140"/>
      <c r="JG127" s="140"/>
      <c r="JH127" s="140"/>
      <c r="JI127" s="140"/>
      <c r="JJ127" s="140"/>
      <c r="JK127" s="140"/>
      <c r="JL127" s="140"/>
      <c r="JM127" s="140"/>
      <c r="JN127" s="140"/>
      <c r="JO127" s="140"/>
      <c r="JP127" s="140"/>
      <c r="JQ127" s="140"/>
      <c r="JR127" s="140"/>
      <c r="JS127" s="140"/>
      <c r="JT127" s="140"/>
      <c r="JU127" s="140"/>
      <c r="JV127" s="140"/>
      <c r="JW127" s="140"/>
      <c r="JX127" s="140"/>
      <c r="JY127" s="140"/>
      <c r="JZ127" s="140"/>
      <c r="KA127" s="140"/>
      <c r="KB127" s="140"/>
      <c r="KC127" s="140"/>
      <c r="KD127" s="140"/>
      <c r="KE127" s="140"/>
      <c r="KF127" s="140"/>
      <c r="KG127" s="140"/>
      <c r="KH127" s="140"/>
      <c r="KI127" s="140"/>
      <c r="KJ127" s="140"/>
      <c r="KK127" s="140"/>
      <c r="KL127" s="140"/>
      <c r="KM127" s="140"/>
      <c r="KN127" s="140"/>
      <c r="KO127" s="140"/>
      <c r="KP127" s="140"/>
      <c r="KQ127" s="140"/>
      <c r="KR127" s="140"/>
      <c r="KS127" s="140"/>
      <c r="KT127" s="140"/>
      <c r="KU127" s="140"/>
      <c r="KV127" s="140"/>
      <c r="KW127" s="140"/>
      <c r="KX127" s="140"/>
      <c r="KY127" s="140"/>
      <c r="KZ127" s="140"/>
      <c r="LA127" s="140"/>
      <c r="LB127" s="140"/>
      <c r="LC127" s="140"/>
      <c r="LD127" s="140"/>
      <c r="LE127" s="140"/>
      <c r="LF127" s="140"/>
      <c r="LG127" s="140"/>
      <c r="LH127" s="140"/>
      <c r="LI127" s="140"/>
      <c r="LJ127" s="140"/>
      <c r="LK127" s="140"/>
      <c r="LL127" s="140"/>
      <c r="LM127" s="140"/>
      <c r="LN127" s="140"/>
      <c r="LO127" s="140"/>
      <c r="LP127" s="140"/>
      <c r="LQ127" s="140"/>
      <c r="LR127" s="140"/>
      <c r="LS127" s="140"/>
      <c r="LT127" s="140"/>
      <c r="LU127" s="140"/>
      <c r="LV127" s="140"/>
      <c r="LW127" s="140"/>
      <c r="LX127" s="140"/>
      <c r="LY127" s="140"/>
      <c r="LZ127" s="140"/>
      <c r="MA127" s="140"/>
      <c r="MB127" s="140"/>
      <c r="MC127" s="140"/>
      <c r="MD127" s="140"/>
      <c r="ME127" s="140"/>
      <c r="MF127" s="140"/>
      <c r="MG127" s="140"/>
      <c r="MH127" s="140"/>
      <c r="MI127" s="140"/>
      <c r="MJ127" s="140"/>
      <c r="MK127" s="140"/>
      <c r="ML127" s="140"/>
      <c r="MM127" s="140"/>
      <c r="MN127" s="140"/>
      <c r="MO127" s="140"/>
      <c r="MP127" s="140"/>
      <c r="MQ127" s="140"/>
      <c r="MR127" s="140"/>
    </row>
    <row r="128" spans="1:356" s="177" customFormat="1" ht="17.25" customHeight="1" x14ac:dyDescent="0.25">
      <c r="A128" s="188"/>
      <c r="B128" s="63"/>
      <c r="C128" s="72"/>
      <c r="D128" s="73"/>
      <c r="E128" s="63"/>
      <c r="F128" s="49"/>
      <c r="G128" s="49"/>
      <c r="H128" s="73"/>
      <c r="I128" s="63"/>
      <c r="J128" s="49"/>
      <c r="K128" s="64"/>
      <c r="L128" s="63"/>
      <c r="M128" s="63"/>
      <c r="N128" s="63"/>
      <c r="O128" s="63"/>
      <c r="P128" s="63"/>
      <c r="Q128" s="63"/>
      <c r="R128" s="63"/>
      <c r="S128" s="63"/>
      <c r="T128" s="63"/>
      <c r="U128" s="63"/>
      <c r="V128" s="63"/>
      <c r="W128" s="63"/>
      <c r="X128" s="63"/>
      <c r="Y128" s="63"/>
      <c r="Z128" s="63"/>
      <c r="AA128" s="63"/>
      <c r="AB128" s="63"/>
      <c r="AC128" s="63"/>
      <c r="AD128" s="63"/>
      <c r="AE128" s="49"/>
      <c r="AF128" s="63"/>
      <c r="AG128" s="49"/>
      <c r="AH128" s="49" t="str">
        <f>+IF(OR(AF128=1,AF128&lt;=5),"Moderado",IF(OR(AF128=6,AF128&lt;=11),"Mayor","Catastrófico"))</f>
        <v>Moderado</v>
      </c>
      <c r="AI128" s="92"/>
      <c r="AJ128" s="49"/>
      <c r="AK128" s="71"/>
      <c r="AL128" s="71"/>
      <c r="AM128" s="63"/>
      <c r="AN128" s="63"/>
      <c r="AO128" s="29" t="str">
        <f t="shared" si="21"/>
        <v/>
      </c>
      <c r="AP128" s="63"/>
      <c r="AQ128" s="29" t="str">
        <f t="shared" si="22"/>
        <v/>
      </c>
      <c r="AR128" s="63"/>
      <c r="AS128" s="29" t="str">
        <f t="shared" si="12"/>
        <v/>
      </c>
      <c r="AT128" s="63"/>
      <c r="AU128" s="29" t="str">
        <f t="shared" si="13"/>
        <v/>
      </c>
      <c r="AV128" s="63"/>
      <c r="AW128" s="29" t="str">
        <f t="shared" si="23"/>
        <v/>
      </c>
      <c r="AX128" s="63"/>
      <c r="AY128" s="29" t="str">
        <f t="shared" si="14"/>
        <v/>
      </c>
      <c r="AZ128" s="63"/>
      <c r="BA128" s="29" t="str">
        <f t="shared" si="15"/>
        <v/>
      </c>
      <c r="BB128" s="63" t="str">
        <f t="shared" si="16"/>
        <v/>
      </c>
      <c r="BC128" s="63" t="str">
        <f t="shared" si="17"/>
        <v/>
      </c>
      <c r="BD128" s="63"/>
      <c r="BE128" s="63" t="str">
        <f t="shared" si="18"/>
        <v>Débil</v>
      </c>
      <c r="BF128" s="63" t="str">
        <f t="shared" si="19"/>
        <v>Débil</v>
      </c>
      <c r="BG128" s="63">
        <f t="shared" si="20"/>
        <v>0</v>
      </c>
      <c r="BH128" s="49"/>
      <c r="BI128" s="47"/>
      <c r="BJ128" s="48"/>
      <c r="BK128" s="48"/>
      <c r="BL128" s="47"/>
      <c r="BM128" s="47"/>
      <c r="BN128" s="49"/>
      <c r="BO128" s="49"/>
      <c r="CE128" s="96"/>
      <c r="CF128" s="96"/>
      <c r="CG128" s="96"/>
      <c r="CH128" s="96"/>
      <c r="CI128" s="96"/>
      <c r="CJ128" s="96"/>
      <c r="CK128" s="140"/>
      <c r="CL128" s="140"/>
      <c r="CM128" s="140"/>
      <c r="CN128" s="140"/>
      <c r="CO128" s="140"/>
      <c r="CP128" s="140"/>
      <c r="CQ128" s="140"/>
      <c r="CR128" s="140"/>
      <c r="CS128" s="140"/>
      <c r="CT128" s="140"/>
      <c r="CU128" s="140"/>
      <c r="CV128" s="140"/>
      <c r="CW128" s="140"/>
      <c r="CX128" s="140"/>
      <c r="CY128" s="140"/>
      <c r="CZ128" s="140"/>
      <c r="DA128" s="140"/>
      <c r="DB128" s="140"/>
      <c r="DC128" s="140"/>
      <c r="DD128" s="140"/>
      <c r="DE128" s="140"/>
      <c r="DF128" s="140"/>
      <c r="DG128" s="140"/>
      <c r="DH128" s="140"/>
      <c r="DI128" s="140"/>
      <c r="DJ128" s="140"/>
      <c r="DK128" s="140"/>
      <c r="DL128" s="140"/>
      <c r="DM128" s="140"/>
      <c r="DN128" s="140"/>
      <c r="DO128" s="140"/>
      <c r="DP128" s="140"/>
      <c r="DQ128" s="140"/>
      <c r="DR128" s="140"/>
      <c r="DS128" s="140"/>
      <c r="DT128" s="140"/>
      <c r="DU128" s="140"/>
      <c r="DV128" s="140"/>
      <c r="DW128" s="140"/>
      <c r="DX128" s="140"/>
      <c r="DY128" s="140"/>
      <c r="DZ128" s="140"/>
      <c r="EA128" s="140"/>
      <c r="EB128" s="140"/>
      <c r="EC128" s="140"/>
      <c r="ED128" s="140"/>
      <c r="EE128" s="140"/>
      <c r="EF128" s="140"/>
      <c r="EG128" s="140"/>
      <c r="EH128" s="140"/>
      <c r="EI128" s="140"/>
      <c r="EJ128" s="140"/>
      <c r="EK128" s="140"/>
      <c r="EL128" s="140"/>
      <c r="EM128" s="140"/>
      <c r="EN128" s="140"/>
      <c r="EO128" s="140"/>
      <c r="EP128" s="140"/>
      <c r="EQ128" s="140"/>
      <c r="ER128" s="140"/>
      <c r="ES128" s="140"/>
      <c r="ET128" s="140"/>
      <c r="EU128" s="140"/>
      <c r="EV128" s="140"/>
      <c r="EW128" s="140"/>
      <c r="EX128" s="140"/>
      <c r="EY128" s="140"/>
      <c r="EZ128" s="140"/>
      <c r="FA128" s="140"/>
      <c r="FB128" s="140"/>
      <c r="FC128" s="140"/>
      <c r="FD128" s="140"/>
      <c r="FE128" s="140"/>
      <c r="FF128" s="140"/>
      <c r="FG128" s="140"/>
      <c r="FH128" s="140"/>
      <c r="FI128" s="140"/>
      <c r="FJ128" s="140"/>
      <c r="FK128" s="140"/>
      <c r="FL128" s="140"/>
      <c r="FM128" s="140"/>
      <c r="FN128" s="140"/>
      <c r="FO128" s="140"/>
      <c r="FP128" s="140"/>
      <c r="FQ128" s="140"/>
      <c r="FR128" s="140"/>
      <c r="FS128" s="140"/>
      <c r="FT128" s="140"/>
      <c r="FU128" s="140"/>
      <c r="FV128" s="140"/>
      <c r="FW128" s="140"/>
      <c r="FX128" s="140"/>
      <c r="FY128" s="140"/>
      <c r="FZ128" s="140"/>
      <c r="GA128" s="140"/>
      <c r="GB128" s="140"/>
      <c r="GC128" s="140"/>
      <c r="GD128" s="140"/>
      <c r="GE128" s="140"/>
      <c r="GF128" s="140"/>
      <c r="GG128" s="140"/>
      <c r="GH128" s="140"/>
      <c r="GI128" s="140"/>
      <c r="GJ128" s="140"/>
      <c r="GK128" s="140"/>
      <c r="GL128" s="140"/>
      <c r="GM128" s="140"/>
      <c r="GN128" s="140"/>
      <c r="GO128" s="140"/>
      <c r="GP128" s="140"/>
      <c r="GQ128" s="140"/>
      <c r="GR128" s="140"/>
      <c r="GS128" s="140"/>
      <c r="GT128" s="140"/>
      <c r="GU128" s="140"/>
      <c r="GV128" s="140"/>
      <c r="GW128" s="140"/>
      <c r="GX128" s="140"/>
      <c r="GY128" s="140"/>
      <c r="GZ128" s="140"/>
      <c r="HA128" s="140"/>
      <c r="HB128" s="140"/>
      <c r="HC128" s="140"/>
      <c r="HD128" s="140"/>
      <c r="HE128" s="140"/>
      <c r="HF128" s="140"/>
      <c r="HG128" s="140"/>
      <c r="HH128" s="140"/>
      <c r="HI128" s="140"/>
      <c r="HJ128" s="140"/>
      <c r="HK128" s="140"/>
      <c r="HL128" s="140"/>
      <c r="HM128" s="140"/>
      <c r="HN128" s="140"/>
      <c r="HO128" s="140"/>
      <c r="HP128" s="140"/>
      <c r="HQ128" s="140"/>
      <c r="HR128" s="140"/>
      <c r="HS128" s="140"/>
      <c r="HT128" s="140"/>
      <c r="HU128" s="140"/>
      <c r="HV128" s="140"/>
      <c r="HW128" s="140"/>
      <c r="HX128" s="140"/>
      <c r="HY128" s="140"/>
      <c r="HZ128" s="140"/>
      <c r="IA128" s="140"/>
      <c r="IB128" s="140"/>
      <c r="IC128" s="140"/>
      <c r="ID128" s="140"/>
      <c r="IE128" s="140"/>
      <c r="IF128" s="140"/>
      <c r="IG128" s="140"/>
      <c r="IH128" s="140"/>
      <c r="II128" s="140"/>
      <c r="IJ128" s="140"/>
      <c r="IK128" s="140"/>
      <c r="IL128" s="140"/>
      <c r="IM128" s="140"/>
      <c r="IN128" s="140"/>
      <c r="IO128" s="140"/>
      <c r="IP128" s="140"/>
      <c r="IQ128" s="140"/>
      <c r="IR128" s="140"/>
      <c r="IS128" s="140"/>
      <c r="IT128" s="140"/>
      <c r="IU128" s="140"/>
      <c r="IV128" s="140"/>
      <c r="IW128" s="140"/>
      <c r="IX128" s="140"/>
      <c r="IY128" s="140"/>
      <c r="IZ128" s="140"/>
      <c r="JA128" s="140"/>
      <c r="JB128" s="140"/>
      <c r="JC128" s="140"/>
      <c r="JD128" s="140"/>
      <c r="JE128" s="140"/>
      <c r="JF128" s="140"/>
      <c r="JG128" s="140"/>
      <c r="JH128" s="140"/>
      <c r="JI128" s="140"/>
      <c r="JJ128" s="140"/>
      <c r="JK128" s="140"/>
      <c r="JL128" s="140"/>
      <c r="JM128" s="140"/>
      <c r="JN128" s="140"/>
      <c r="JO128" s="140"/>
      <c r="JP128" s="140"/>
      <c r="JQ128" s="140"/>
      <c r="JR128" s="140"/>
      <c r="JS128" s="140"/>
      <c r="JT128" s="140"/>
      <c r="JU128" s="140"/>
      <c r="JV128" s="140"/>
      <c r="JW128" s="140"/>
      <c r="JX128" s="140"/>
      <c r="JY128" s="140"/>
      <c r="JZ128" s="140"/>
      <c r="KA128" s="140"/>
      <c r="KB128" s="140"/>
      <c r="KC128" s="140"/>
      <c r="KD128" s="140"/>
      <c r="KE128" s="140"/>
      <c r="KF128" s="140"/>
      <c r="KG128" s="140"/>
      <c r="KH128" s="140"/>
      <c r="KI128" s="140"/>
      <c r="KJ128" s="140"/>
      <c r="KK128" s="140"/>
      <c r="KL128" s="140"/>
      <c r="KM128" s="140"/>
      <c r="KN128" s="140"/>
      <c r="KO128" s="140"/>
      <c r="KP128" s="140"/>
      <c r="KQ128" s="140"/>
      <c r="KR128" s="140"/>
      <c r="KS128" s="140"/>
      <c r="KT128" s="140"/>
      <c r="KU128" s="140"/>
      <c r="KV128" s="140"/>
      <c r="KW128" s="140"/>
      <c r="KX128" s="140"/>
      <c r="KY128" s="140"/>
      <c r="KZ128" s="140"/>
      <c r="LA128" s="140"/>
      <c r="LB128" s="140"/>
      <c r="LC128" s="140"/>
      <c r="LD128" s="140"/>
      <c r="LE128" s="140"/>
      <c r="LF128" s="140"/>
      <c r="LG128" s="140"/>
      <c r="LH128" s="140"/>
      <c r="LI128" s="140"/>
      <c r="LJ128" s="140"/>
      <c r="LK128" s="140"/>
      <c r="LL128" s="140"/>
      <c r="LM128" s="140"/>
      <c r="LN128" s="140"/>
      <c r="LO128" s="140"/>
      <c r="LP128" s="140"/>
      <c r="LQ128" s="140"/>
      <c r="LR128" s="140"/>
      <c r="LS128" s="140"/>
      <c r="LT128" s="140"/>
      <c r="LU128" s="140"/>
      <c r="LV128" s="140"/>
      <c r="LW128" s="140"/>
      <c r="LX128" s="140"/>
      <c r="LY128" s="140"/>
      <c r="LZ128" s="140"/>
      <c r="MA128" s="140"/>
      <c r="MB128" s="140"/>
      <c r="MC128" s="140"/>
      <c r="MD128" s="140"/>
      <c r="ME128" s="140"/>
      <c r="MF128" s="140"/>
      <c r="MG128" s="140"/>
      <c r="MH128" s="140"/>
      <c r="MI128" s="140"/>
      <c r="MJ128" s="140"/>
      <c r="MK128" s="140"/>
      <c r="ML128" s="140"/>
      <c r="MM128" s="140"/>
      <c r="MN128" s="140"/>
      <c r="MO128" s="140"/>
      <c r="MP128" s="140"/>
      <c r="MQ128" s="140"/>
      <c r="MR128" s="140"/>
    </row>
    <row r="129" spans="1:356" s="177" customFormat="1" ht="17.25" customHeight="1" x14ac:dyDescent="0.25">
      <c r="A129" s="188"/>
      <c r="B129" s="63"/>
      <c r="C129" s="72"/>
      <c r="D129" s="73"/>
      <c r="E129" s="63"/>
      <c r="F129" s="49"/>
      <c r="G129" s="49"/>
      <c r="H129" s="73"/>
      <c r="I129" s="63"/>
      <c r="J129" s="49"/>
      <c r="K129" s="59"/>
      <c r="L129" s="63"/>
      <c r="M129" s="63"/>
      <c r="N129" s="63"/>
      <c r="O129" s="63"/>
      <c r="P129" s="63"/>
      <c r="Q129" s="63"/>
      <c r="R129" s="63"/>
      <c r="S129" s="63"/>
      <c r="T129" s="63"/>
      <c r="U129" s="63"/>
      <c r="V129" s="63"/>
      <c r="W129" s="63"/>
      <c r="X129" s="63"/>
      <c r="Y129" s="63"/>
      <c r="Z129" s="63"/>
      <c r="AA129" s="63"/>
      <c r="AB129" s="63"/>
      <c r="AC129" s="63"/>
      <c r="AD129" s="63"/>
      <c r="AE129" s="49"/>
      <c r="AF129" s="63"/>
      <c r="AG129" s="49"/>
      <c r="AH129" s="49" t="str">
        <f>+IF(OR(AF129=1,AF129&lt;=5),"Moderado",IF(OR(AF129=6,AF129&lt;=11),"Mayor","Catastrófico"))</f>
        <v>Moderado</v>
      </c>
      <c r="AI129" s="92"/>
      <c r="AJ129" s="49"/>
      <c r="AK129" s="71"/>
      <c r="AL129" s="71"/>
      <c r="AM129" s="63"/>
      <c r="AN129" s="63"/>
      <c r="AO129" s="29" t="str">
        <f t="shared" si="21"/>
        <v/>
      </c>
      <c r="AP129" s="63"/>
      <c r="AQ129" s="29" t="str">
        <f t="shared" si="22"/>
        <v/>
      </c>
      <c r="AR129" s="63"/>
      <c r="AS129" s="29" t="str">
        <f t="shared" si="12"/>
        <v/>
      </c>
      <c r="AT129" s="63"/>
      <c r="AU129" s="29" t="str">
        <f t="shared" si="13"/>
        <v/>
      </c>
      <c r="AV129" s="63"/>
      <c r="AW129" s="29" t="str">
        <f t="shared" si="23"/>
        <v/>
      </c>
      <c r="AX129" s="63"/>
      <c r="AY129" s="29" t="str">
        <f t="shared" si="14"/>
        <v/>
      </c>
      <c r="AZ129" s="63"/>
      <c r="BA129" s="29" t="str">
        <f t="shared" si="15"/>
        <v/>
      </c>
      <c r="BB129" s="63" t="str">
        <f t="shared" si="16"/>
        <v/>
      </c>
      <c r="BC129" s="63" t="str">
        <f t="shared" si="17"/>
        <v/>
      </c>
      <c r="BD129" s="63"/>
      <c r="BE129" s="63" t="str">
        <f t="shared" si="18"/>
        <v>Débil</v>
      </c>
      <c r="BF129" s="63" t="str">
        <f t="shared" si="19"/>
        <v>Débil</v>
      </c>
      <c r="BG129" s="63">
        <f t="shared" si="20"/>
        <v>0</v>
      </c>
      <c r="BH129" s="49"/>
      <c r="BI129" s="47"/>
      <c r="BJ129" s="48"/>
      <c r="BK129" s="48"/>
      <c r="BL129" s="47"/>
      <c r="BM129" s="47"/>
      <c r="BN129" s="49"/>
      <c r="BO129" s="49"/>
      <c r="CE129" s="90"/>
      <c r="CF129" s="90"/>
      <c r="CG129" s="90"/>
      <c r="CH129" s="90"/>
      <c r="CI129" s="90"/>
      <c r="CJ129" s="90"/>
      <c r="CK129" s="140"/>
      <c r="CL129" s="140"/>
      <c r="CM129" s="140"/>
      <c r="CN129" s="140"/>
      <c r="CO129" s="140"/>
      <c r="CP129" s="140"/>
      <c r="CQ129" s="140"/>
      <c r="CR129" s="140"/>
      <c r="CS129" s="140"/>
      <c r="CT129" s="140"/>
      <c r="CU129" s="140"/>
      <c r="CV129" s="140"/>
      <c r="CW129" s="140"/>
      <c r="CX129" s="140"/>
      <c r="CY129" s="140"/>
      <c r="CZ129" s="140"/>
      <c r="DA129" s="140"/>
      <c r="DB129" s="140"/>
      <c r="DC129" s="140"/>
      <c r="DD129" s="140"/>
      <c r="DE129" s="140"/>
      <c r="DF129" s="140"/>
      <c r="DG129" s="140"/>
      <c r="DH129" s="140"/>
      <c r="DI129" s="140"/>
      <c r="DJ129" s="140"/>
      <c r="DK129" s="140"/>
      <c r="DL129" s="140"/>
      <c r="DM129" s="140"/>
      <c r="DN129" s="140"/>
      <c r="DO129" s="140"/>
      <c r="DP129" s="140"/>
      <c r="DQ129" s="140"/>
      <c r="DR129" s="140"/>
      <c r="DS129" s="140"/>
      <c r="DT129" s="140"/>
      <c r="DU129" s="140"/>
      <c r="DV129" s="140"/>
      <c r="DW129" s="140"/>
      <c r="DX129" s="140"/>
      <c r="DY129" s="140"/>
      <c r="DZ129" s="140"/>
      <c r="EA129" s="140"/>
      <c r="EB129" s="140"/>
      <c r="EC129" s="140"/>
      <c r="ED129" s="140"/>
      <c r="EE129" s="140"/>
      <c r="EF129" s="140"/>
      <c r="EG129" s="140"/>
      <c r="EH129" s="140"/>
      <c r="EI129" s="140"/>
      <c r="EJ129" s="140"/>
      <c r="EK129" s="140"/>
      <c r="EL129" s="140"/>
      <c r="EM129" s="140"/>
      <c r="EN129" s="140"/>
      <c r="EO129" s="140"/>
      <c r="EP129" s="140"/>
      <c r="EQ129" s="140"/>
      <c r="ER129" s="140"/>
      <c r="ES129" s="140"/>
      <c r="ET129" s="140"/>
      <c r="EU129" s="140"/>
      <c r="EV129" s="140"/>
      <c r="EW129" s="140"/>
      <c r="EX129" s="140"/>
      <c r="EY129" s="140"/>
      <c r="EZ129" s="140"/>
      <c r="FA129" s="140"/>
      <c r="FB129" s="140"/>
      <c r="FC129" s="140"/>
      <c r="FD129" s="140"/>
      <c r="FE129" s="140"/>
      <c r="FF129" s="140"/>
      <c r="FG129" s="140"/>
      <c r="FH129" s="140"/>
      <c r="FI129" s="140"/>
      <c r="FJ129" s="140"/>
      <c r="FK129" s="140"/>
      <c r="FL129" s="140"/>
      <c r="FM129" s="140"/>
      <c r="FN129" s="140"/>
      <c r="FO129" s="140"/>
      <c r="FP129" s="140"/>
      <c r="FQ129" s="140"/>
      <c r="FR129" s="140"/>
      <c r="FS129" s="140"/>
      <c r="FT129" s="140"/>
      <c r="FU129" s="140"/>
      <c r="FV129" s="140"/>
      <c r="FW129" s="140"/>
      <c r="FX129" s="140"/>
      <c r="FY129" s="140"/>
      <c r="FZ129" s="140"/>
      <c r="GA129" s="140"/>
      <c r="GB129" s="140"/>
      <c r="GC129" s="140"/>
      <c r="GD129" s="140"/>
      <c r="GE129" s="140"/>
      <c r="GF129" s="140"/>
      <c r="GG129" s="140"/>
      <c r="GH129" s="140"/>
      <c r="GI129" s="140"/>
      <c r="GJ129" s="140"/>
      <c r="GK129" s="140"/>
      <c r="GL129" s="140"/>
      <c r="GM129" s="140"/>
      <c r="GN129" s="140"/>
      <c r="GO129" s="140"/>
      <c r="GP129" s="140"/>
      <c r="GQ129" s="140"/>
      <c r="GR129" s="140"/>
      <c r="GS129" s="140"/>
      <c r="GT129" s="140"/>
      <c r="GU129" s="140"/>
      <c r="GV129" s="140"/>
      <c r="GW129" s="140"/>
      <c r="GX129" s="140"/>
      <c r="GY129" s="140"/>
      <c r="GZ129" s="140"/>
      <c r="HA129" s="140"/>
      <c r="HB129" s="140"/>
      <c r="HC129" s="140"/>
      <c r="HD129" s="140"/>
      <c r="HE129" s="140"/>
      <c r="HF129" s="140"/>
      <c r="HG129" s="140"/>
      <c r="HH129" s="140"/>
      <c r="HI129" s="140"/>
      <c r="HJ129" s="140"/>
      <c r="HK129" s="140"/>
      <c r="HL129" s="140"/>
      <c r="HM129" s="140"/>
      <c r="HN129" s="140"/>
      <c r="HO129" s="140"/>
      <c r="HP129" s="140"/>
      <c r="HQ129" s="140"/>
      <c r="HR129" s="140"/>
      <c r="HS129" s="140"/>
      <c r="HT129" s="140"/>
      <c r="HU129" s="140"/>
      <c r="HV129" s="140"/>
      <c r="HW129" s="140"/>
      <c r="HX129" s="140"/>
      <c r="HY129" s="140"/>
      <c r="HZ129" s="140"/>
      <c r="IA129" s="140"/>
      <c r="IB129" s="140"/>
      <c r="IC129" s="140"/>
      <c r="ID129" s="140"/>
      <c r="IE129" s="140"/>
      <c r="IF129" s="140"/>
      <c r="IG129" s="140"/>
      <c r="IH129" s="140"/>
      <c r="II129" s="140"/>
      <c r="IJ129" s="140"/>
      <c r="IK129" s="140"/>
      <c r="IL129" s="140"/>
      <c r="IM129" s="140"/>
      <c r="IN129" s="140"/>
      <c r="IO129" s="140"/>
      <c r="IP129" s="140"/>
      <c r="IQ129" s="140"/>
      <c r="IR129" s="140"/>
      <c r="IS129" s="140"/>
      <c r="IT129" s="140"/>
      <c r="IU129" s="140"/>
      <c r="IV129" s="140"/>
      <c r="IW129" s="140"/>
      <c r="IX129" s="140"/>
      <c r="IY129" s="140"/>
      <c r="IZ129" s="140"/>
      <c r="JA129" s="140"/>
      <c r="JB129" s="140"/>
      <c r="JC129" s="140"/>
      <c r="JD129" s="140"/>
      <c r="JE129" s="140"/>
      <c r="JF129" s="140"/>
      <c r="JG129" s="140"/>
      <c r="JH129" s="140"/>
      <c r="JI129" s="140"/>
      <c r="JJ129" s="140"/>
      <c r="JK129" s="140"/>
      <c r="JL129" s="140"/>
      <c r="JM129" s="140"/>
      <c r="JN129" s="140"/>
      <c r="JO129" s="140"/>
      <c r="JP129" s="140"/>
      <c r="JQ129" s="140"/>
      <c r="JR129" s="140"/>
      <c r="JS129" s="140"/>
      <c r="JT129" s="140"/>
      <c r="JU129" s="140"/>
      <c r="JV129" s="140"/>
      <c r="JW129" s="140"/>
      <c r="JX129" s="140"/>
      <c r="JY129" s="140"/>
      <c r="JZ129" s="140"/>
      <c r="KA129" s="140"/>
      <c r="KB129" s="140"/>
      <c r="KC129" s="140"/>
      <c r="KD129" s="140"/>
      <c r="KE129" s="140"/>
      <c r="KF129" s="140"/>
      <c r="KG129" s="140"/>
      <c r="KH129" s="140"/>
      <c r="KI129" s="140"/>
      <c r="KJ129" s="140"/>
      <c r="KK129" s="140"/>
      <c r="KL129" s="140"/>
      <c r="KM129" s="140"/>
      <c r="KN129" s="140"/>
      <c r="KO129" s="140"/>
      <c r="KP129" s="140"/>
      <c r="KQ129" s="140"/>
      <c r="KR129" s="140"/>
      <c r="KS129" s="140"/>
      <c r="KT129" s="140"/>
      <c r="KU129" s="140"/>
      <c r="KV129" s="140"/>
      <c r="KW129" s="140"/>
      <c r="KX129" s="140"/>
      <c r="KY129" s="140"/>
      <c r="KZ129" s="140"/>
      <c r="LA129" s="140"/>
      <c r="LB129" s="140"/>
      <c r="LC129" s="140"/>
      <c r="LD129" s="140"/>
      <c r="LE129" s="140"/>
      <c r="LF129" s="140"/>
      <c r="LG129" s="140"/>
      <c r="LH129" s="140"/>
      <c r="LI129" s="140"/>
      <c r="LJ129" s="140"/>
      <c r="LK129" s="140"/>
      <c r="LL129" s="140"/>
      <c r="LM129" s="140"/>
      <c r="LN129" s="140"/>
      <c r="LO129" s="140"/>
      <c r="LP129" s="140"/>
      <c r="LQ129" s="140"/>
      <c r="LR129" s="140"/>
      <c r="LS129" s="140"/>
      <c r="LT129" s="140"/>
      <c r="LU129" s="140"/>
      <c r="LV129" s="140"/>
      <c r="LW129" s="140"/>
      <c r="LX129" s="140"/>
      <c r="LY129" s="140"/>
      <c r="LZ129" s="140"/>
      <c r="MA129" s="140"/>
      <c r="MB129" s="140"/>
      <c r="MC129" s="140"/>
      <c r="MD129" s="140"/>
      <c r="ME129" s="140"/>
      <c r="MF129" s="140"/>
      <c r="MG129" s="140"/>
      <c r="MH129" s="140"/>
      <c r="MI129" s="140"/>
      <c r="MJ129" s="140"/>
      <c r="MK129" s="140"/>
      <c r="ML129" s="140"/>
      <c r="MM129" s="140"/>
      <c r="MN129" s="140"/>
      <c r="MO129" s="140"/>
      <c r="MP129" s="140"/>
      <c r="MQ129" s="140"/>
      <c r="MR129" s="140"/>
    </row>
    <row r="130" spans="1:356" ht="95.25" customHeight="1" x14ac:dyDescent="0.25">
      <c r="A130" s="188" t="s">
        <v>250</v>
      </c>
      <c r="B130" s="52" t="s">
        <v>463</v>
      </c>
      <c r="C130" s="72" t="s">
        <v>251</v>
      </c>
      <c r="D130" s="73" t="str">
        <f>'Riesgo Corrupción'!C45</f>
        <v xml:space="preserve">Posibilidad de afectación  reputacional, por cobros a la ciudadanía de trámites y OPAs gratuitos que presta la entidad, para obtener un beneficio particular. </v>
      </c>
      <c r="E130" s="70" t="s">
        <v>456</v>
      </c>
      <c r="F130" s="49" t="s">
        <v>131</v>
      </c>
      <c r="G130" s="49" t="s">
        <v>132</v>
      </c>
      <c r="H130" s="71" t="s">
        <v>252</v>
      </c>
      <c r="I130" s="63" t="s">
        <v>133</v>
      </c>
      <c r="J130" s="49" t="s">
        <v>134</v>
      </c>
      <c r="K130" s="71" t="s">
        <v>253</v>
      </c>
      <c r="L130" s="63" t="s">
        <v>136</v>
      </c>
      <c r="M130" s="63" t="s">
        <v>136</v>
      </c>
      <c r="N130" s="63" t="s">
        <v>136</v>
      </c>
      <c r="O130" s="63" t="s">
        <v>136</v>
      </c>
      <c r="P130" s="63" t="s">
        <v>136</v>
      </c>
      <c r="Q130" s="63" t="s">
        <v>135</v>
      </c>
      <c r="R130" s="63" t="s">
        <v>135</v>
      </c>
      <c r="S130" s="63" t="s">
        <v>135</v>
      </c>
      <c r="T130" s="63" t="s">
        <v>135</v>
      </c>
      <c r="U130" s="63" t="s">
        <v>136</v>
      </c>
      <c r="V130" s="63" t="s">
        <v>136</v>
      </c>
      <c r="W130" s="63" t="s">
        <v>136</v>
      </c>
      <c r="X130" s="63" t="s">
        <v>135</v>
      </c>
      <c r="Y130" s="63" t="s">
        <v>136</v>
      </c>
      <c r="Z130" s="63" t="s">
        <v>136</v>
      </c>
      <c r="AA130" s="63" t="s">
        <v>135</v>
      </c>
      <c r="AB130" s="63" t="s">
        <v>136</v>
      </c>
      <c r="AC130" s="63" t="s">
        <v>136</v>
      </c>
      <c r="AD130" s="63" t="s">
        <v>135</v>
      </c>
      <c r="AE130" s="49">
        <f>COUNTIF(L130:AD135, "SI")</f>
        <v>12</v>
      </c>
      <c r="AF130" s="63" t="s">
        <v>149</v>
      </c>
      <c r="AG130" s="49">
        <f>+VLOOKUP(AF130,[6]Listados!$K$8:$L$12,2,0)</f>
        <v>1</v>
      </c>
      <c r="AH130" s="49" t="str">
        <f>+IF(OR(AE130=1,AE130&lt;=5),"Moderado",IF(OR(AE130=6,AE130&lt;=11),"Mayor","Catastrófico"))</f>
        <v>Catastrófico</v>
      </c>
      <c r="AI130" s="92"/>
      <c r="AJ130" s="49" t="str">
        <f>IF(AND(AF130&lt;&gt;"",AH130&lt;&gt;""),VLOOKUP(AF130&amp;AH130,Listados!$M$3:$N$27,2,FALSE),"")</f>
        <v>Extremo</v>
      </c>
      <c r="AK130" s="43" t="str">
        <f>'Descripción del Control '!B21</f>
        <v>El Profesional Especializado código 222 grado 24 y líder metodológico del proceso de Servicio de Atención a la Ciudadanía, garantizará que, cada vez que ingrese un servidor publico o colaborador nuevo asignado al proceso de atención a la ciudadanía, este reciba la respectiva inducción y capacitación con énfasis en el conocimiento y apropiación de los protocolos del servicio, así como, respecto de la documentación y normatividad asociada antes de ser asignado a un punto de atención.
Como evidencia de la ejecución del control se registra planilla de asistencia y Formato Evidencia de Reunión GDI-GPD-F029.</v>
      </c>
      <c r="AL130" s="23" t="s">
        <v>254</v>
      </c>
      <c r="AM130" s="31" t="s">
        <v>138</v>
      </c>
      <c r="AN130" s="31" t="s">
        <v>136</v>
      </c>
      <c r="AO130" s="29">
        <f>+IF(AN130="si",15,"")</f>
        <v>15</v>
      </c>
      <c r="AP130" s="31" t="s">
        <v>136</v>
      </c>
      <c r="AQ130" s="29">
        <f>+IF(AP130="si",15,"")</f>
        <v>15</v>
      </c>
      <c r="AR130" s="31" t="s">
        <v>136</v>
      </c>
      <c r="AS130" s="29">
        <f>+IF(AR130="si",15,"")</f>
        <v>15</v>
      </c>
      <c r="AT130" s="31" t="s">
        <v>139</v>
      </c>
      <c r="AU130" s="29">
        <f>+IF(AT130="Prevenir",15,IF(AT130="Detectar",10,""))</f>
        <v>15</v>
      </c>
      <c r="AV130" s="31" t="s">
        <v>136</v>
      </c>
      <c r="AW130" s="29">
        <f>+IF(AV130="si",15,"")</f>
        <v>15</v>
      </c>
      <c r="AX130" s="31" t="s">
        <v>136</v>
      </c>
      <c r="AY130" s="29">
        <f>+IF(AX130="si",15,"")</f>
        <v>15</v>
      </c>
      <c r="AZ130" s="31" t="s">
        <v>140</v>
      </c>
      <c r="BA130" s="29">
        <f>+IF(AZ130="Completa",10,IF(AZ130="Incompleta",5,""))</f>
        <v>10</v>
      </c>
      <c r="BB130" s="189">
        <f>IF((SUM(AO130,AQ130,AS130,AU130,AW130,AY130,BA130)=0),"",(SUM(AO130,AQ130,AS130,AU130,AW130,AY130,BA130)))</f>
        <v>100</v>
      </c>
      <c r="BC130" s="189" t="str">
        <f>IF(BB130&lt;=85,"Débil",IF(BB130&lt;=95,"Moderado",IF(BB130=100,"Fuerte","")))</f>
        <v>Fuerte</v>
      </c>
      <c r="BD130" s="31" t="s">
        <v>141</v>
      </c>
      <c r="BE130" s="189" t="str">
        <f>+IF(BD130="siempre","Fuerte",IF(BD124="Algunas veces","Moderado","Débil"))</f>
        <v>Fuerte</v>
      </c>
      <c r="BF130" s="189" t="str">
        <f>IF(AND(BC130="Fuerte",BE130="Fuerte"),"Fuerte",IF(AND(BC124="Fuerte",BE124="Moderado"),"Moderado",IF(AND(BC124="Moderado",BE124="Fuerte"),"Moderado",IF(AND(BC124="Moderado",BE124="Moderado"),"Moderado","Débil"))))</f>
        <v>Fuerte</v>
      </c>
      <c r="BG130" s="189">
        <f>IF(ISBLANK(BF130),"",IF(BF130="Débil", 0, IF(BF130="Moderado",50,100)))</f>
        <v>100</v>
      </c>
      <c r="BH130" s="190">
        <f>AVERAGE(BG130:BG133)</f>
        <v>100</v>
      </c>
      <c r="BI130" s="47" t="str">
        <f>IF(BH130&lt;=50, "Débil", IF(BH130&lt;=99,"Moderado","Fuerte"))</f>
        <v>Fuerte</v>
      </c>
      <c r="BJ130" s="48">
        <f>+IF(BI130="Fuerte",2,IF(BI130="Moderado",1,0))</f>
        <v>2</v>
      </c>
      <c r="BK130" s="48">
        <f>+AG130-BJ130</f>
        <v>-1</v>
      </c>
      <c r="BL130" s="47" t="str">
        <f>+VLOOKUP(BK130,Listados!$J$18:$K$24,2,TRUE)</f>
        <v>Rara Vez</v>
      </c>
      <c r="BM130" s="47" t="str">
        <f>IF(ISBLANK(AH130),"",AH130)</f>
        <v>Catastrófico</v>
      </c>
      <c r="BN130" s="49" t="str">
        <f>IF(AND(BL130&lt;&gt;"",BM130&lt;&gt;""),VLOOKUP(BL130&amp;BM130,Listados!$M$3:$N$27,2,FALSE),"")</f>
        <v>Extremo</v>
      </c>
      <c r="BO130" s="50" t="s">
        <v>411</v>
      </c>
      <c r="BP130" s="177"/>
      <c r="BQ130" s="177"/>
      <c r="BR130" s="177"/>
      <c r="BS130" s="177"/>
      <c r="BT130" s="177"/>
      <c r="BU130" s="177"/>
      <c r="BV130" s="177"/>
      <c r="BW130" s="177"/>
      <c r="BX130" s="177"/>
      <c r="BY130" s="177"/>
      <c r="BZ130" s="177"/>
      <c r="CA130" s="177"/>
      <c r="CB130" s="177"/>
      <c r="CC130" s="177"/>
      <c r="CD130" s="177"/>
      <c r="CE130" s="51" t="s">
        <v>460</v>
      </c>
      <c r="CF130" s="191" t="s">
        <v>255</v>
      </c>
      <c r="CG130" s="192" t="s">
        <v>461</v>
      </c>
      <c r="CH130" s="179" t="s">
        <v>462</v>
      </c>
      <c r="CI130" s="192" t="s">
        <v>185</v>
      </c>
      <c r="CJ130" s="192" t="s">
        <v>179</v>
      </c>
    </row>
    <row r="131" spans="1:356" ht="96" customHeight="1" x14ac:dyDescent="0.25">
      <c r="A131" s="188"/>
      <c r="B131" s="52"/>
      <c r="C131" s="72"/>
      <c r="D131" s="73"/>
      <c r="E131" s="70"/>
      <c r="F131" s="49"/>
      <c r="G131" s="49"/>
      <c r="H131" s="71"/>
      <c r="I131" s="63"/>
      <c r="J131" s="49"/>
      <c r="K131" s="71"/>
      <c r="L131" s="63"/>
      <c r="M131" s="63"/>
      <c r="N131" s="63"/>
      <c r="O131" s="63"/>
      <c r="P131" s="63"/>
      <c r="Q131" s="63"/>
      <c r="R131" s="63"/>
      <c r="S131" s="63"/>
      <c r="T131" s="63"/>
      <c r="U131" s="63"/>
      <c r="V131" s="63"/>
      <c r="W131" s="63"/>
      <c r="X131" s="63"/>
      <c r="Y131" s="63"/>
      <c r="Z131" s="63"/>
      <c r="AA131" s="63"/>
      <c r="AB131" s="63"/>
      <c r="AC131" s="63"/>
      <c r="AD131" s="63"/>
      <c r="AE131" s="49"/>
      <c r="AF131" s="63"/>
      <c r="AG131" s="49"/>
      <c r="AH131" s="49" t="str">
        <f>+IF(OR(AF131=1,AF131&lt;=5),"Moderado",IF(OR(AF131=6,AF131&lt;=11),"Mayor","Catastrófico"))</f>
        <v>Moderado</v>
      </c>
      <c r="AI131" s="92"/>
      <c r="AJ131" s="49"/>
      <c r="AK131" s="43" t="str">
        <f>'Descripción del Control '!C21</f>
        <v>El Profesional Especializado código 222 grado 24 y líder metodológico del proceso de Servicio a la Ciudadanía, garantiza que, de forma anual cada uno de los servidores publicos y colaboradores vinculados al proceso, realice y apruebe el(los) curso(s) correspondiente(s) a Servicio a la Ciudadanía (según su nivel de aprendizaje, experticia o necesidades de retroalimentación), ubicado en la plataforma Moodle, en aras de cualificar, afianzar y reforzar conocimientos y competencias asociadas al proceso.
Como evidencia de la ejecución del control se expide el certificado de aprobación del curso moodle.</v>
      </c>
      <c r="AL131" s="23" t="s">
        <v>252</v>
      </c>
      <c r="AM131" s="31" t="s">
        <v>138</v>
      </c>
      <c r="AN131" s="31" t="s">
        <v>136</v>
      </c>
      <c r="AO131" s="29">
        <f>+IF(AN131="si",15,"")</f>
        <v>15</v>
      </c>
      <c r="AP131" s="31" t="s">
        <v>136</v>
      </c>
      <c r="AQ131" s="29">
        <f>+IF(AP131="si",15,"")</f>
        <v>15</v>
      </c>
      <c r="AR131" s="31" t="s">
        <v>136</v>
      </c>
      <c r="AS131" s="29">
        <f>+IF(AR131="si",15,"")</f>
        <v>15</v>
      </c>
      <c r="AT131" s="31" t="s">
        <v>139</v>
      </c>
      <c r="AU131" s="29">
        <f>+IF(AT131="Prevenir",15,IF(AT131="Detectar",10,""))</f>
        <v>15</v>
      </c>
      <c r="AV131" s="31" t="s">
        <v>136</v>
      </c>
      <c r="AW131" s="29">
        <f>+IF(AV131="si",15,"")</f>
        <v>15</v>
      </c>
      <c r="AX131" s="31" t="s">
        <v>136</v>
      </c>
      <c r="AY131" s="29">
        <f>+IF(AX131="si",15,"")</f>
        <v>15</v>
      </c>
      <c r="AZ131" s="31" t="s">
        <v>140</v>
      </c>
      <c r="BA131" s="29">
        <f>+IF(AZ131="Completa",10,IF(AZ131="Incompleta",5,""))</f>
        <v>10</v>
      </c>
      <c r="BB131" s="189">
        <f>IF((SUM(AO131,AQ131,AS131,AU131,AW131,AY131,BA131)=0),"",(SUM(AO131,AQ131,AS131,AU131,AW131,AY131,BA131)))</f>
        <v>100</v>
      </c>
      <c r="BC131" s="189" t="str">
        <f>IF(BB131&lt;=85,"Débil",IF(BB131&lt;=95,"Moderado",IF(BB131=100,"Fuerte","")))</f>
        <v>Fuerte</v>
      </c>
      <c r="BD131" s="31" t="s">
        <v>141</v>
      </c>
      <c r="BE131" s="189" t="str">
        <f>+IF(BD131="siempre","Fuerte",IF(BD131="Algunas veces","Moderado","Débil"))</f>
        <v>Fuerte</v>
      </c>
      <c r="BF131" s="189" t="str">
        <f>IF(AND(BC131="Fuerte",BE131="Fuerte"),"Fuerte",IF(AND(BC125="Fuerte",BE125="Moderado"),"Moderado",IF(AND(BC125="Moderado",BE125="Fuerte"),"Moderado",IF(AND(BC125="Moderado",BE125="Moderado"),"Moderado","Débil"))))</f>
        <v>Fuerte</v>
      </c>
      <c r="BG131" s="189">
        <f>IF(ISBLANK(BF131),"",IF(BF131="Débil", 0, IF(BF131="Moderado",50,100)))</f>
        <v>100</v>
      </c>
      <c r="BH131" s="190"/>
      <c r="BI131" s="47"/>
      <c r="BJ131" s="48"/>
      <c r="BK131" s="48"/>
      <c r="BL131" s="47"/>
      <c r="BM131" s="47"/>
      <c r="BN131" s="49"/>
      <c r="BO131" s="50"/>
      <c r="BP131" s="177"/>
      <c r="BQ131" s="177"/>
      <c r="BR131" s="177"/>
      <c r="BS131" s="177"/>
      <c r="BT131" s="177"/>
      <c r="BU131" s="177"/>
      <c r="BV131" s="177"/>
      <c r="BW131" s="177"/>
      <c r="BX131" s="177"/>
      <c r="BY131" s="177"/>
      <c r="BZ131" s="177"/>
      <c r="CA131" s="177"/>
      <c r="CB131" s="177"/>
      <c r="CC131" s="177"/>
      <c r="CD131" s="177"/>
      <c r="CE131" s="51"/>
      <c r="CF131" s="191"/>
      <c r="CG131" s="192"/>
      <c r="CH131" s="192"/>
      <c r="CI131" s="192"/>
      <c r="CJ131" s="192"/>
    </row>
    <row r="132" spans="1:356" ht="99.75" customHeight="1" x14ac:dyDescent="0.25">
      <c r="A132" s="188"/>
      <c r="B132" s="52"/>
      <c r="C132" s="72"/>
      <c r="D132" s="73"/>
      <c r="E132" s="70"/>
      <c r="F132" s="49"/>
      <c r="G132" s="49"/>
      <c r="H132" s="71" t="s">
        <v>254</v>
      </c>
      <c r="I132" s="63" t="s">
        <v>133</v>
      </c>
      <c r="J132" s="49"/>
      <c r="K132" s="23" t="s">
        <v>256</v>
      </c>
      <c r="L132" s="63"/>
      <c r="M132" s="63"/>
      <c r="N132" s="63"/>
      <c r="O132" s="63"/>
      <c r="P132" s="63"/>
      <c r="Q132" s="63"/>
      <c r="R132" s="63"/>
      <c r="S132" s="63"/>
      <c r="T132" s="63"/>
      <c r="U132" s="63"/>
      <c r="V132" s="63"/>
      <c r="W132" s="63"/>
      <c r="X132" s="63"/>
      <c r="Y132" s="63"/>
      <c r="Z132" s="63"/>
      <c r="AA132" s="63"/>
      <c r="AB132" s="63"/>
      <c r="AC132" s="63"/>
      <c r="AD132" s="63"/>
      <c r="AE132" s="49"/>
      <c r="AF132" s="63"/>
      <c r="AG132" s="49"/>
      <c r="AH132" s="49" t="str">
        <f>+IF(OR(AF132=1,AF132&lt;=5),"Moderado",IF(OR(AF132=6,AF132&lt;=11),"Mayor","Catastrófico"))</f>
        <v>Moderado</v>
      </c>
      <c r="AI132" s="92"/>
      <c r="AJ132" s="49"/>
      <c r="AK132" s="43" t="str">
        <f>'Descripción del Control '!D21</f>
        <v>El Profesional Especializado código 222 grado 24 y líder metodologico del proceso de Servicio a la Ciudadanía, en articulación con la Oficina de Control Disciplinario Interno, gestionará una capacitación semestral a todos los servidores publicos y colaboradores vinculados al proceso de atención a la ciudadanía enfocada a la explicación del régimen legal y disicplinario de estos en el marco de los procesos, procedimientos y actividades desarrolladas.
Como evidencia de la ejecución del control queda la planilla de asistencia y Formato Evidencia de Reunión GDI-GPD-F029.</v>
      </c>
      <c r="AL132" s="23" t="s">
        <v>252</v>
      </c>
      <c r="AM132" s="31" t="s">
        <v>138</v>
      </c>
      <c r="AN132" s="31" t="s">
        <v>136</v>
      </c>
      <c r="AO132" s="29">
        <f>+IF(AN132="si",15,"")</f>
        <v>15</v>
      </c>
      <c r="AP132" s="31" t="s">
        <v>136</v>
      </c>
      <c r="AQ132" s="29">
        <f>+IF(AP132="si",15,"")</f>
        <v>15</v>
      </c>
      <c r="AR132" s="31" t="s">
        <v>136</v>
      </c>
      <c r="AS132" s="29">
        <f>+IF(AR132="si",15,"")</f>
        <v>15</v>
      </c>
      <c r="AT132" s="31" t="s">
        <v>139</v>
      </c>
      <c r="AU132" s="29">
        <f>+IF(AT132="Prevenir",15,IF(AT132="Detectar",10,""))</f>
        <v>15</v>
      </c>
      <c r="AV132" s="31" t="s">
        <v>136</v>
      </c>
      <c r="AW132" s="29">
        <f>+IF(AV132="si",15,"")</f>
        <v>15</v>
      </c>
      <c r="AX132" s="31" t="s">
        <v>136</v>
      </c>
      <c r="AY132" s="29">
        <f>+IF(AX132="si",15,"")</f>
        <v>15</v>
      </c>
      <c r="AZ132" s="31" t="s">
        <v>140</v>
      </c>
      <c r="BA132" s="29">
        <f>+IF(AZ132="Completa",10,IF(AZ132="Incompleta",5,""))</f>
        <v>10</v>
      </c>
      <c r="BB132" s="189">
        <f>IF((SUM(AO132,AQ132,AS132,AU132,AW132,AY132,BA132)=0),"",(SUM(AO132,AQ132,AS132,AU132,AW132,AY132,BA132)))</f>
        <v>100</v>
      </c>
      <c r="BC132" s="189" t="str">
        <f>IF(BB132&lt;=85,"Débil",IF(BB132&lt;=95,"Moderado",IF(BB131=100,"Fuerte","")))</f>
        <v>Fuerte</v>
      </c>
      <c r="BD132" s="31" t="s">
        <v>141</v>
      </c>
      <c r="BE132" s="189" t="str">
        <f>+IF(BD132="siempre","Fuerte",IF(BD132="Algunas veces","Moderado","Débil"))</f>
        <v>Fuerte</v>
      </c>
      <c r="BF132" s="189" t="str">
        <f>IF(AND(BC132="Fuerte",BE132="Fuerte"),"Fuerte",IF(AND(BC126="Fuerte",BE126="Moderado"),"Moderado",IF(AND(BC126="Moderado",BE126="Fuerte"),"Moderado",IF(AND(BC126="Moderado",BE126="Moderado"),"Moderado","Débil"))))</f>
        <v>Fuerte</v>
      </c>
      <c r="BG132" s="189">
        <f>IF(ISBLANK(BF132),"",IF(BF132="Débil", 0, IF(BF132="Moderado",50,100)))</f>
        <v>100</v>
      </c>
      <c r="BH132" s="190"/>
      <c r="BI132" s="47"/>
      <c r="BJ132" s="48"/>
      <c r="BK132" s="48"/>
      <c r="BL132" s="47"/>
      <c r="BM132" s="47"/>
      <c r="BN132" s="49"/>
      <c r="BO132" s="50"/>
      <c r="BP132" s="177"/>
      <c r="BQ132" s="177"/>
      <c r="BR132" s="177"/>
      <c r="BS132" s="177"/>
      <c r="BT132" s="177"/>
      <c r="BU132" s="177"/>
      <c r="BV132" s="177"/>
      <c r="BW132" s="177"/>
      <c r="BX132" s="177"/>
      <c r="BY132" s="177"/>
      <c r="BZ132" s="177"/>
      <c r="CA132" s="177"/>
      <c r="CB132" s="177"/>
      <c r="CC132" s="177"/>
      <c r="CD132" s="177"/>
      <c r="CE132" s="51"/>
      <c r="CF132" s="191"/>
      <c r="CG132" s="192"/>
      <c r="CH132" s="192"/>
      <c r="CI132" s="192"/>
      <c r="CJ132" s="192"/>
    </row>
    <row r="133" spans="1:356" ht="50.25" customHeight="1" x14ac:dyDescent="0.25">
      <c r="A133" s="188"/>
      <c r="B133" s="52"/>
      <c r="C133" s="72"/>
      <c r="D133" s="73"/>
      <c r="E133" s="70"/>
      <c r="F133" s="49"/>
      <c r="G133" s="49"/>
      <c r="H133" s="71"/>
      <c r="I133" s="63"/>
      <c r="J133" s="49"/>
      <c r="K133" s="23" t="s">
        <v>257</v>
      </c>
      <c r="L133" s="63"/>
      <c r="M133" s="63"/>
      <c r="N133" s="63"/>
      <c r="O133" s="63"/>
      <c r="P133" s="63"/>
      <c r="Q133" s="63"/>
      <c r="R133" s="63"/>
      <c r="S133" s="63"/>
      <c r="T133" s="63"/>
      <c r="U133" s="63"/>
      <c r="V133" s="63"/>
      <c r="W133" s="63"/>
      <c r="X133" s="63"/>
      <c r="Y133" s="63"/>
      <c r="Z133" s="63"/>
      <c r="AA133" s="63"/>
      <c r="AB133" s="63"/>
      <c r="AC133" s="63"/>
      <c r="AD133" s="63"/>
      <c r="AE133" s="49"/>
      <c r="AF133" s="63"/>
      <c r="AG133" s="49"/>
      <c r="AH133" s="49" t="str">
        <f>+IF(OR(AF133=1,AF133&lt;=5),"Moderado",IF(OR(AF133=6,AF133&lt;=11),"Mayor","Catastrófico"))</f>
        <v>Moderado</v>
      </c>
      <c r="AI133" s="92"/>
      <c r="AJ133" s="49"/>
      <c r="AK133" s="70" t="str">
        <f>'Descripción del Control '!E21</f>
        <v>El Profesional Especializado código 222 grado 24 y líder metodologico del proceso de Servicio a la Ciudadanía, efectuará la validación y actualización de la información contenida en cada trámite y OPA publicado en el sitio WEB de la Secretaría Distrital de Gobierno, la Guía de Trámites y Servicios del Distrito y el SUIT del Departamento Administrativo de la Función Pública de manera mensual. 
Como evidencia queda el certificado de confiabilidad de la información de servicios ofertado por la entidad; y los correos de validación del contenido de un trámite u OPA por parte de la dependencia responsable funcional del servicio en el caso de realizar una actualización.</v>
      </c>
      <c r="AL133" s="71" t="s">
        <v>258</v>
      </c>
      <c r="AM133" s="63" t="s">
        <v>138</v>
      </c>
      <c r="AN133" s="78" t="s">
        <v>136</v>
      </c>
      <c r="AO133" s="29">
        <f>+IF(AN133="si",15,"")</f>
        <v>15</v>
      </c>
      <c r="AP133" s="63" t="s">
        <v>136</v>
      </c>
      <c r="AQ133" s="29">
        <f>+IF(AP133="si",15,"")</f>
        <v>15</v>
      </c>
      <c r="AR133" s="63" t="s">
        <v>136</v>
      </c>
      <c r="AS133" s="29">
        <f>+IF(AR133="si",15,"")</f>
        <v>15</v>
      </c>
      <c r="AT133" s="63" t="s">
        <v>139</v>
      </c>
      <c r="AU133" s="29">
        <f>+IF(AT133="Prevenir",15,IF(AT133="Detectar",10,""))</f>
        <v>15</v>
      </c>
      <c r="AV133" s="63" t="s">
        <v>136</v>
      </c>
      <c r="AW133" s="29">
        <f>+IF(AV133="si",15,"")</f>
        <v>15</v>
      </c>
      <c r="AX133" s="63" t="s">
        <v>136</v>
      </c>
      <c r="AY133" s="29">
        <f>+IF(AX133="si",15,"")</f>
        <v>15</v>
      </c>
      <c r="AZ133" s="63" t="s">
        <v>140</v>
      </c>
      <c r="BA133" s="29">
        <f>+IF(AZ133="Completa",10,IF(AZ133="Incompleta",5,""))</f>
        <v>10</v>
      </c>
      <c r="BB133" s="190">
        <f>IF((SUM(AO133,AQ133,AS133,AU133,AW133,AY133,BA133)=0),"",(SUM(AO133,AQ133,AS133,AU133,AW133,AY133,BA133)))</f>
        <v>100</v>
      </c>
      <c r="BC133" s="190" t="str">
        <f>IF(BB133&lt;=85,"Débil",IF(BB133&lt;=95,"Moderado",IF(BB133=100,"Fuerte","")))</f>
        <v>Fuerte</v>
      </c>
      <c r="BD133" s="63" t="s">
        <v>141</v>
      </c>
      <c r="BE133" s="190" t="str">
        <f>+IF(BD133="siempre","Fuerte",IF(BD133="Algunas veces","Moderado","Débil"))</f>
        <v>Fuerte</v>
      </c>
      <c r="BF133" s="190" t="str">
        <f>IF(AND(BC133="Fuerte",BE133="Fuerte"),"Fuerte",IF(AND(BC127="Fuerte",BE127="Moderado"),"Moderado",IF(AND(BC127="Moderado",BE127="Fuerte"),"Moderado",IF(AND(BC127="Moderado",BE127="Moderado"),"Moderado","Débil"))))</f>
        <v>Fuerte</v>
      </c>
      <c r="BG133" s="190">
        <f>IF(ISBLANK(BF133),"",IF(BF133="Débil", 0, IF(BF133="Moderado",50,100)))</f>
        <v>100</v>
      </c>
      <c r="BH133" s="190"/>
      <c r="BI133" s="47"/>
      <c r="BJ133" s="48"/>
      <c r="BK133" s="48"/>
      <c r="BL133" s="47"/>
      <c r="BM133" s="47"/>
      <c r="BN133" s="49"/>
      <c r="BO133" s="50"/>
      <c r="BP133" s="177"/>
      <c r="BQ133" s="177"/>
      <c r="BR133" s="177"/>
      <c r="BS133" s="177"/>
      <c r="BT133" s="177"/>
      <c r="BU133" s="177"/>
      <c r="BV133" s="177"/>
      <c r="BW133" s="177"/>
      <c r="BX133" s="177"/>
      <c r="BY133" s="177"/>
      <c r="BZ133" s="177"/>
      <c r="CA133" s="177"/>
      <c r="CB133" s="177"/>
      <c r="CC133" s="177"/>
      <c r="CD133" s="177"/>
      <c r="CE133" s="51"/>
      <c r="CF133" s="191"/>
      <c r="CG133" s="192"/>
      <c r="CH133" s="192"/>
      <c r="CI133" s="192"/>
      <c r="CJ133" s="192"/>
    </row>
    <row r="134" spans="1:356" ht="41.25" customHeight="1" x14ac:dyDescent="0.25">
      <c r="A134" s="188"/>
      <c r="B134" s="52"/>
      <c r="C134" s="72"/>
      <c r="D134" s="73"/>
      <c r="E134" s="70"/>
      <c r="F134" s="49"/>
      <c r="G134" s="49"/>
      <c r="H134" s="71" t="s">
        <v>258</v>
      </c>
      <c r="I134" s="63" t="s">
        <v>133</v>
      </c>
      <c r="J134" s="49"/>
      <c r="K134" s="71" t="s">
        <v>259</v>
      </c>
      <c r="L134" s="63"/>
      <c r="M134" s="63"/>
      <c r="N134" s="63"/>
      <c r="O134" s="63"/>
      <c r="P134" s="63"/>
      <c r="Q134" s="63"/>
      <c r="R134" s="63"/>
      <c r="S134" s="63"/>
      <c r="T134" s="63"/>
      <c r="U134" s="63"/>
      <c r="V134" s="63"/>
      <c r="W134" s="63"/>
      <c r="X134" s="63"/>
      <c r="Y134" s="63"/>
      <c r="Z134" s="63"/>
      <c r="AA134" s="63"/>
      <c r="AB134" s="63"/>
      <c r="AC134" s="63"/>
      <c r="AD134" s="63"/>
      <c r="AE134" s="49"/>
      <c r="AF134" s="63"/>
      <c r="AG134" s="49"/>
      <c r="AH134" s="49" t="str">
        <f>+IF(OR(AF134=1,AF134&lt;=5),"Moderado",IF(OR(AF134=6,AF134&lt;=11),"Mayor","Catastrófico"))</f>
        <v>Moderado</v>
      </c>
      <c r="AI134" s="92"/>
      <c r="AJ134" s="49"/>
      <c r="AK134" s="70"/>
      <c r="AL134" s="71"/>
      <c r="AM134" s="63"/>
      <c r="AN134" s="79"/>
      <c r="AO134" s="29"/>
      <c r="AP134" s="63"/>
      <c r="AQ134" s="29"/>
      <c r="AR134" s="63"/>
      <c r="AS134" s="29"/>
      <c r="AT134" s="63"/>
      <c r="AU134" s="29"/>
      <c r="AV134" s="63"/>
      <c r="AW134" s="29"/>
      <c r="AX134" s="63"/>
      <c r="AY134" s="29"/>
      <c r="AZ134" s="63"/>
      <c r="BA134" s="29"/>
      <c r="BB134" s="190"/>
      <c r="BC134" s="190"/>
      <c r="BD134" s="63"/>
      <c r="BE134" s="190"/>
      <c r="BF134" s="190"/>
      <c r="BG134" s="190"/>
      <c r="BH134" s="190"/>
      <c r="BI134" s="47"/>
      <c r="BJ134" s="48"/>
      <c r="BK134" s="48"/>
      <c r="BL134" s="47"/>
      <c r="BM134" s="47"/>
      <c r="BN134" s="49"/>
      <c r="BO134" s="50"/>
      <c r="BP134" s="177"/>
      <c r="BQ134" s="177"/>
      <c r="BR134" s="177"/>
      <c r="BS134" s="177"/>
      <c r="BT134" s="177"/>
      <c r="BU134" s="177"/>
      <c r="BV134" s="177"/>
      <c r="BW134" s="177"/>
      <c r="BX134" s="177"/>
      <c r="BY134" s="177"/>
      <c r="BZ134" s="177"/>
      <c r="CA134" s="177"/>
      <c r="CB134" s="177"/>
      <c r="CC134" s="177"/>
      <c r="CD134" s="177"/>
      <c r="CE134" s="51"/>
      <c r="CF134" s="191"/>
      <c r="CG134" s="192"/>
      <c r="CH134" s="192"/>
      <c r="CI134" s="192"/>
      <c r="CJ134" s="192"/>
    </row>
    <row r="135" spans="1:356" ht="43.5" customHeight="1" x14ac:dyDescent="0.25">
      <c r="A135" s="188"/>
      <c r="B135" s="52"/>
      <c r="C135" s="72"/>
      <c r="D135" s="73"/>
      <c r="E135" s="70"/>
      <c r="F135" s="49"/>
      <c r="G135" s="49"/>
      <c r="H135" s="71"/>
      <c r="I135" s="63"/>
      <c r="J135" s="49"/>
      <c r="K135" s="71"/>
      <c r="L135" s="63"/>
      <c r="M135" s="63"/>
      <c r="N135" s="63"/>
      <c r="O135" s="63"/>
      <c r="P135" s="63"/>
      <c r="Q135" s="63"/>
      <c r="R135" s="63"/>
      <c r="S135" s="63"/>
      <c r="T135" s="63"/>
      <c r="U135" s="63"/>
      <c r="V135" s="63"/>
      <c r="W135" s="63"/>
      <c r="X135" s="63"/>
      <c r="Y135" s="63"/>
      <c r="Z135" s="63"/>
      <c r="AA135" s="63"/>
      <c r="AB135" s="63"/>
      <c r="AC135" s="63"/>
      <c r="AD135" s="63"/>
      <c r="AE135" s="49"/>
      <c r="AF135" s="63"/>
      <c r="AG135" s="49"/>
      <c r="AH135" s="49" t="str">
        <f>+IF(OR(AF135=1,AF135&lt;=5),"Moderado",IF(OR(AF135=6,AF135&lt;=11),"Mayor","Catastrófico"))</f>
        <v>Moderado</v>
      </c>
      <c r="AI135" s="92"/>
      <c r="AJ135" s="49"/>
      <c r="AK135" s="70"/>
      <c r="AL135" s="71"/>
      <c r="AM135" s="63"/>
      <c r="AN135" s="74"/>
      <c r="AO135" s="29"/>
      <c r="AP135" s="63"/>
      <c r="AQ135" s="29"/>
      <c r="AR135" s="63"/>
      <c r="AS135" s="29"/>
      <c r="AT135" s="63"/>
      <c r="AU135" s="29"/>
      <c r="AV135" s="63"/>
      <c r="AW135" s="29"/>
      <c r="AX135" s="63"/>
      <c r="AY135" s="29"/>
      <c r="AZ135" s="63"/>
      <c r="BA135" s="29"/>
      <c r="BB135" s="190"/>
      <c r="BC135" s="190"/>
      <c r="BD135" s="63"/>
      <c r="BE135" s="190"/>
      <c r="BF135" s="190"/>
      <c r="BG135" s="190"/>
      <c r="BH135" s="190"/>
      <c r="BI135" s="47"/>
      <c r="BJ135" s="48"/>
      <c r="BK135" s="48"/>
      <c r="BL135" s="47"/>
      <c r="BM135" s="47"/>
      <c r="BN135" s="49"/>
      <c r="BO135" s="50"/>
      <c r="BP135" s="177"/>
      <c r="BQ135" s="177"/>
      <c r="BR135" s="177"/>
      <c r="BS135" s="177"/>
      <c r="BT135" s="177"/>
      <c r="BU135" s="177"/>
      <c r="BV135" s="177"/>
      <c r="BW135" s="177"/>
      <c r="BX135" s="177"/>
      <c r="BY135" s="177"/>
      <c r="BZ135" s="177"/>
      <c r="CA135" s="177"/>
      <c r="CB135" s="177"/>
      <c r="CC135" s="177"/>
      <c r="CD135" s="177"/>
      <c r="CE135" s="51"/>
      <c r="CF135" s="191"/>
      <c r="CG135" s="192"/>
      <c r="CH135" s="192"/>
      <c r="CI135" s="192"/>
      <c r="CJ135" s="192"/>
    </row>
    <row r="136" spans="1:356" ht="15.75" customHeight="1" x14ac:dyDescent="0.25">
      <c r="A136" s="188" t="s">
        <v>260</v>
      </c>
      <c r="B136" s="63" t="s">
        <v>129</v>
      </c>
      <c r="C136" s="72" t="s">
        <v>130</v>
      </c>
      <c r="D136" s="73" t="str">
        <f>'Riesgo Corrupción'!C46</f>
        <v>Posibilidad de afectación reputacional por realizar la entrega de residuos sólidos a una organización a cambio de beneficios económicos y/o materiales para favorecer a un particular</v>
      </c>
      <c r="E136" s="63" t="s">
        <v>8</v>
      </c>
      <c r="F136" s="49" t="s">
        <v>131</v>
      </c>
      <c r="G136" s="49" t="s">
        <v>261</v>
      </c>
      <c r="H136" s="58" t="s">
        <v>262</v>
      </c>
      <c r="I136" s="78" t="s">
        <v>133</v>
      </c>
      <c r="J136" s="49" t="s">
        <v>147</v>
      </c>
      <c r="K136" s="71" t="s">
        <v>263</v>
      </c>
      <c r="L136" s="63" t="s">
        <v>135</v>
      </c>
      <c r="M136" s="63" t="s">
        <v>136</v>
      </c>
      <c r="N136" s="63" t="s">
        <v>135</v>
      </c>
      <c r="O136" s="63" t="s">
        <v>135</v>
      </c>
      <c r="P136" s="63" t="s">
        <v>136</v>
      </c>
      <c r="Q136" s="63" t="s">
        <v>135</v>
      </c>
      <c r="R136" s="63" t="s">
        <v>135</v>
      </c>
      <c r="S136" s="63" t="s">
        <v>135</v>
      </c>
      <c r="T136" s="63" t="s">
        <v>135</v>
      </c>
      <c r="U136" s="63" t="s">
        <v>136</v>
      </c>
      <c r="V136" s="63" t="s">
        <v>136</v>
      </c>
      <c r="W136" s="63" t="s">
        <v>136</v>
      </c>
      <c r="X136" s="63" t="s">
        <v>135</v>
      </c>
      <c r="Y136" s="63" t="s">
        <v>135</v>
      </c>
      <c r="Z136" s="63" t="s">
        <v>136</v>
      </c>
      <c r="AA136" s="63" t="s">
        <v>135</v>
      </c>
      <c r="AB136" s="63" t="s">
        <v>135</v>
      </c>
      <c r="AC136" s="63" t="s">
        <v>135</v>
      </c>
      <c r="AD136" s="63" t="s">
        <v>136</v>
      </c>
      <c r="AE136" s="49">
        <f>COUNTIF(L136:AD141, "SI")</f>
        <v>7</v>
      </c>
      <c r="AF136" s="63" t="s">
        <v>137</v>
      </c>
      <c r="AG136" s="49">
        <f>+VLOOKUP(AF136,[6]Listados!$K$8:$L$12,2,0)</f>
        <v>2</v>
      </c>
      <c r="AH136" s="49" t="str">
        <f>+IF(OR(AE136=1,AE136&lt;=5),"Moderado",IF(OR(AE136=6,AE136&lt;=11),"Mayor","Catastrófico"))</f>
        <v>Mayor</v>
      </c>
      <c r="AI136" s="92"/>
      <c r="AJ136" s="49" t="str">
        <f>IF(AND(AF136&lt;&gt;"",AH136&lt;&gt;""),VLOOKUP(AF136&amp;AH136,Listados!$M$3:$N$27,2,FALSE),"")</f>
        <v>Alto</v>
      </c>
      <c r="AK136" s="58" t="str">
        <f>'Descripción del Control '!B22</f>
        <v>El profesional del equipo ambiental designado por el jefe de la Oficina Asesora de Planeación realiza seguimiento cada vez que se entregan residuos al gestor del nivel central, a través del formato PLE-PIN-F005 Evaluación de transporte de residuos; de igual manera revisa que el gestor se encuentre en el listado de gestores autorizados por las autoridades ambientales competentes y en el caso de ser residuos de programas pos-consumo, verifica que se entregue los residuos a estos gestores en los puntos o canales determinados. Para el caso de residuos aprovechables se debe garantizar la existencia de Contratos de Condiciones Uniformes y/o acuerdos de corresponsabilidad en los que se evidencie que no se reciben recursos económicos y/o materiales por la entrega de este tipo de residuos. En caso de que el gestor no cumpla con los requisitos establecidos en el formato PLE-PIN-F005, no se procede a realizar la entrega de residuos y se deja constancia en dicho formato. Cuando cumplen los requisitos se deja constancia en dicho formato y un manifiesto de la entrega realizada por parte del gestor. Como evidencia de la ejecución del control se deja el formato PLE-PIN-F005  Evaluación de transporte de residuos debidamente diligenciado y el manifiesto de la entrega recibido del gestor.</v>
      </c>
      <c r="AL136" s="58" t="s">
        <v>262</v>
      </c>
      <c r="AM136" s="78" t="s">
        <v>138</v>
      </c>
      <c r="AN136" s="78" t="s">
        <v>136</v>
      </c>
      <c r="AO136" s="29">
        <f>+IF(AN136="si",15,"")</f>
        <v>15</v>
      </c>
      <c r="AP136" s="78" t="s">
        <v>136</v>
      </c>
      <c r="AQ136" s="29">
        <f>+IF(AP136="si",15,"")</f>
        <v>15</v>
      </c>
      <c r="AR136" s="78" t="s">
        <v>136</v>
      </c>
      <c r="AS136" s="29">
        <f>+IF(AR136="si",15,"")</f>
        <v>15</v>
      </c>
      <c r="AT136" s="78" t="s">
        <v>139</v>
      </c>
      <c r="AU136" s="29">
        <f>+IF(AT136="Prevenir",15,IF(AT136="Detectar",10,""))</f>
        <v>15</v>
      </c>
      <c r="AV136" s="78" t="s">
        <v>136</v>
      </c>
      <c r="AW136" s="29">
        <f>+IF(AV136="si",15,"")</f>
        <v>15</v>
      </c>
      <c r="AX136" s="78" t="s">
        <v>136</v>
      </c>
      <c r="AY136" s="29">
        <f>+IF(AX136="si",15,"")</f>
        <v>15</v>
      </c>
      <c r="AZ136" s="78" t="s">
        <v>140</v>
      </c>
      <c r="BA136" s="29">
        <f>+IF(AZ136="Completa",10,IF(AZ136="Incompleta",5,""))</f>
        <v>10</v>
      </c>
      <c r="BB136" s="193">
        <f>IF((SUM(AO136,AQ136,AS136,AU136,AW136,AY136,BA136)=0),"",(SUM(AO136,AQ136,AS136,AU136,AW136,AY136,BA136)))</f>
        <v>100</v>
      </c>
      <c r="BC136" s="193" t="str">
        <f>IF(BB136&lt;=85,"Débil",IF(BB136&lt;=95,"Moderado",IF(BB136=100,"Fuerte","")))</f>
        <v>Fuerte</v>
      </c>
      <c r="BD136" s="78" t="s">
        <v>141</v>
      </c>
      <c r="BE136" s="193" t="str">
        <f t="shared" ref="BE136" si="32">+IF(BD136="siempre","Fuerte",IF(BD136="Algunas veces","Moderado","Débil"))</f>
        <v>Fuerte</v>
      </c>
      <c r="BF136" s="193" t="str">
        <f t="shared" ref="BF136" si="33">IF(AND(BC136="Fuerte",BE136="Fuerte"),"Fuerte",IF(AND(BC130="Fuerte",BE130="Moderado"),"Moderado",IF(AND(BC130="Moderado",BE130="Fuerte"),"Moderado",IF(AND(BC130="Moderado",BE130="Moderado"),"Moderado","Débil"))))</f>
        <v>Fuerte</v>
      </c>
      <c r="BG136" s="193">
        <f t="shared" ref="BG136" si="34">IF(ISBLANK(BF136),"",IF(BF136="Débil", 0, IF(BF136="Moderado",50,100)))</f>
        <v>100</v>
      </c>
      <c r="BH136" s="190">
        <f>AVERAGE(BG136:BG136)</f>
        <v>100</v>
      </c>
      <c r="BI136" s="47" t="str">
        <f>IF(BH136&lt;=50, "Débil", IF(BH136&lt;=99,"Moderado","Fuerte"))</f>
        <v>Fuerte</v>
      </c>
      <c r="BJ136" s="48">
        <f>+IF(BI136="Fuerte",2,IF(BI136="Moderado",1,0))</f>
        <v>2</v>
      </c>
      <c r="BK136" s="48">
        <f>+AG136-BJ136</f>
        <v>0</v>
      </c>
      <c r="BL136" s="47" t="str">
        <f>+VLOOKUP(BK136,Listados!$J$18:$K$24,2,TRUE)</f>
        <v>Rara Vez</v>
      </c>
      <c r="BM136" s="47" t="str">
        <f>IF(ISBLANK(AH136),"",AH136)</f>
        <v>Mayor</v>
      </c>
      <c r="BN136" s="49" t="str">
        <f>IF(AND(BL136&lt;&gt;"",BM136&lt;&gt;""),VLOOKUP(BL136&amp;BM136,Listados!$M$3:$N$27,2,FALSE),"")</f>
        <v>Alto</v>
      </c>
      <c r="BO136" s="49" t="str">
        <f>+VLOOKUP(BN136,Listados!$P$3:$Q$6,2,FALSE)</f>
        <v>Reducir el riesgo</v>
      </c>
      <c r="BP136" s="177"/>
      <c r="BQ136" s="177"/>
      <c r="BR136" s="177"/>
      <c r="BS136" s="177"/>
      <c r="BT136" s="177"/>
      <c r="BU136" s="177"/>
      <c r="BV136" s="177"/>
      <c r="BW136" s="177"/>
      <c r="BX136" s="177"/>
      <c r="BY136" s="177"/>
      <c r="BZ136" s="177"/>
      <c r="CA136" s="177"/>
      <c r="CB136" s="177"/>
      <c r="CC136" s="177"/>
      <c r="CD136" s="177"/>
      <c r="CE136" s="178" t="s">
        <v>8</v>
      </c>
      <c r="CF136" s="178" t="s">
        <v>8</v>
      </c>
      <c r="CG136" s="178" t="s">
        <v>8</v>
      </c>
      <c r="CH136" s="178" t="s">
        <v>8</v>
      </c>
      <c r="CI136" s="178" t="s">
        <v>8</v>
      </c>
      <c r="CJ136" s="178" t="s">
        <v>8</v>
      </c>
    </row>
    <row r="137" spans="1:356" ht="28.5" customHeight="1" x14ac:dyDescent="0.25">
      <c r="A137" s="188"/>
      <c r="B137" s="63"/>
      <c r="C137" s="72"/>
      <c r="D137" s="73"/>
      <c r="E137" s="63"/>
      <c r="F137" s="49"/>
      <c r="G137" s="49"/>
      <c r="H137" s="64"/>
      <c r="I137" s="79"/>
      <c r="J137" s="49"/>
      <c r="K137" s="71"/>
      <c r="L137" s="63"/>
      <c r="M137" s="63"/>
      <c r="N137" s="63"/>
      <c r="O137" s="63"/>
      <c r="P137" s="63"/>
      <c r="Q137" s="63"/>
      <c r="R137" s="63"/>
      <c r="S137" s="63"/>
      <c r="T137" s="63"/>
      <c r="U137" s="63"/>
      <c r="V137" s="63"/>
      <c r="W137" s="63"/>
      <c r="X137" s="63"/>
      <c r="Y137" s="63"/>
      <c r="Z137" s="63"/>
      <c r="AA137" s="63"/>
      <c r="AB137" s="63"/>
      <c r="AC137" s="63"/>
      <c r="AD137" s="63"/>
      <c r="AE137" s="49"/>
      <c r="AF137" s="63"/>
      <c r="AG137" s="49"/>
      <c r="AH137" s="49" t="str">
        <f>+IF(OR(AF137=1,AF137&lt;=5),"Moderado",IF(OR(AF137=6,AF137&lt;=11),"Mayor","Catastrófico"))</f>
        <v>Moderado</v>
      </c>
      <c r="AI137" s="92"/>
      <c r="AJ137" s="49"/>
      <c r="AK137" s="64"/>
      <c r="AL137" s="64"/>
      <c r="AM137" s="79"/>
      <c r="AN137" s="79"/>
      <c r="AO137" s="29"/>
      <c r="AP137" s="79"/>
      <c r="AQ137" s="29"/>
      <c r="AR137" s="79"/>
      <c r="AS137" s="29"/>
      <c r="AT137" s="79"/>
      <c r="AU137" s="29"/>
      <c r="AV137" s="79"/>
      <c r="AW137" s="29"/>
      <c r="AX137" s="79"/>
      <c r="AY137" s="29"/>
      <c r="AZ137" s="79"/>
      <c r="BA137" s="29"/>
      <c r="BB137" s="194"/>
      <c r="BC137" s="194"/>
      <c r="BD137" s="79"/>
      <c r="BE137" s="194"/>
      <c r="BF137" s="194"/>
      <c r="BG137" s="194"/>
      <c r="BH137" s="190"/>
      <c r="BI137" s="47"/>
      <c r="BJ137" s="48"/>
      <c r="BK137" s="48"/>
      <c r="BL137" s="47"/>
      <c r="BM137" s="47"/>
      <c r="BN137" s="49"/>
      <c r="BO137" s="49"/>
      <c r="BP137" s="177"/>
      <c r="BQ137" s="177"/>
      <c r="BR137" s="177"/>
      <c r="BS137" s="177"/>
      <c r="BT137" s="177"/>
      <c r="BU137" s="177"/>
      <c r="BV137" s="177"/>
      <c r="BW137" s="177"/>
      <c r="BX137" s="177"/>
      <c r="BY137" s="177"/>
      <c r="BZ137" s="177"/>
      <c r="CA137" s="177"/>
      <c r="CB137" s="177"/>
      <c r="CC137" s="177"/>
      <c r="CD137" s="177"/>
      <c r="CE137" s="178"/>
      <c r="CF137" s="178"/>
      <c r="CG137" s="178"/>
      <c r="CH137" s="178"/>
      <c r="CI137" s="178"/>
      <c r="CJ137" s="178"/>
    </row>
    <row r="138" spans="1:356" ht="41.25" customHeight="1" x14ac:dyDescent="0.25">
      <c r="A138" s="188"/>
      <c r="B138" s="63"/>
      <c r="C138" s="72"/>
      <c r="D138" s="73"/>
      <c r="E138" s="63"/>
      <c r="F138" s="49"/>
      <c r="G138" s="49"/>
      <c r="H138" s="64"/>
      <c r="I138" s="79"/>
      <c r="J138" s="49"/>
      <c r="K138" s="58" t="s">
        <v>264</v>
      </c>
      <c r="L138" s="63"/>
      <c r="M138" s="63"/>
      <c r="N138" s="63"/>
      <c r="O138" s="63"/>
      <c r="P138" s="63"/>
      <c r="Q138" s="63"/>
      <c r="R138" s="63"/>
      <c r="S138" s="63"/>
      <c r="T138" s="63"/>
      <c r="U138" s="63"/>
      <c r="V138" s="63"/>
      <c r="W138" s="63"/>
      <c r="X138" s="63"/>
      <c r="Y138" s="63"/>
      <c r="Z138" s="63"/>
      <c r="AA138" s="63"/>
      <c r="AB138" s="63"/>
      <c r="AC138" s="63"/>
      <c r="AD138" s="63"/>
      <c r="AE138" s="49"/>
      <c r="AF138" s="63"/>
      <c r="AG138" s="49"/>
      <c r="AH138" s="49" t="str">
        <f>+IF(OR(AF138=1,AF138&lt;=5),"Moderado",IF(OR(AF138=6,AF138&lt;=11),"Mayor","Catastrófico"))</f>
        <v>Moderado</v>
      </c>
      <c r="AI138" s="92"/>
      <c r="AJ138" s="49"/>
      <c r="AK138" s="64"/>
      <c r="AL138" s="64"/>
      <c r="AM138" s="79"/>
      <c r="AN138" s="79"/>
      <c r="AO138" s="29"/>
      <c r="AP138" s="79"/>
      <c r="AQ138" s="29"/>
      <c r="AR138" s="79"/>
      <c r="AS138" s="29"/>
      <c r="AT138" s="79"/>
      <c r="AU138" s="29"/>
      <c r="AV138" s="79"/>
      <c r="AW138" s="29"/>
      <c r="AX138" s="79"/>
      <c r="AY138" s="29"/>
      <c r="AZ138" s="79"/>
      <c r="BA138" s="29"/>
      <c r="BB138" s="194"/>
      <c r="BC138" s="194"/>
      <c r="BD138" s="79"/>
      <c r="BE138" s="194"/>
      <c r="BF138" s="194"/>
      <c r="BG138" s="194"/>
      <c r="BH138" s="190"/>
      <c r="BI138" s="47"/>
      <c r="BJ138" s="48"/>
      <c r="BK138" s="48"/>
      <c r="BL138" s="47"/>
      <c r="BM138" s="47"/>
      <c r="BN138" s="49"/>
      <c r="BO138" s="49"/>
      <c r="BP138" s="177"/>
      <c r="BQ138" s="177"/>
      <c r="BR138" s="177"/>
      <c r="BS138" s="177"/>
      <c r="BT138" s="177"/>
      <c r="BU138" s="177"/>
      <c r="BV138" s="177"/>
      <c r="BW138" s="177"/>
      <c r="BX138" s="177"/>
      <c r="BY138" s="177"/>
      <c r="BZ138" s="177"/>
      <c r="CA138" s="177"/>
      <c r="CB138" s="177"/>
      <c r="CC138" s="177"/>
      <c r="CD138" s="177"/>
      <c r="CE138" s="178"/>
      <c r="CF138" s="178"/>
      <c r="CG138" s="178"/>
      <c r="CH138" s="178"/>
      <c r="CI138" s="178"/>
      <c r="CJ138" s="178"/>
    </row>
    <row r="139" spans="1:356" ht="27.75" customHeight="1" x14ac:dyDescent="0.25">
      <c r="A139" s="188"/>
      <c r="B139" s="63"/>
      <c r="C139" s="72"/>
      <c r="D139" s="73"/>
      <c r="E139" s="63"/>
      <c r="F139" s="49"/>
      <c r="G139" s="49"/>
      <c r="H139" s="64"/>
      <c r="I139" s="79"/>
      <c r="J139" s="49"/>
      <c r="K139" s="59"/>
      <c r="L139" s="63"/>
      <c r="M139" s="63"/>
      <c r="N139" s="63"/>
      <c r="O139" s="63"/>
      <c r="P139" s="63"/>
      <c r="Q139" s="63"/>
      <c r="R139" s="63"/>
      <c r="S139" s="63"/>
      <c r="T139" s="63"/>
      <c r="U139" s="63"/>
      <c r="V139" s="63"/>
      <c r="W139" s="63"/>
      <c r="X139" s="63"/>
      <c r="Y139" s="63"/>
      <c r="Z139" s="63"/>
      <c r="AA139" s="63"/>
      <c r="AB139" s="63"/>
      <c r="AC139" s="63"/>
      <c r="AD139" s="63"/>
      <c r="AE139" s="49"/>
      <c r="AF139" s="63"/>
      <c r="AG139" s="49"/>
      <c r="AH139" s="49" t="str">
        <f>+IF(OR(AF139=1,AF139&lt;=5),"Moderado",IF(OR(AF139=6,AF139&lt;=11),"Mayor","Catastrófico"))</f>
        <v>Moderado</v>
      </c>
      <c r="AI139" s="92"/>
      <c r="AJ139" s="49"/>
      <c r="AK139" s="64"/>
      <c r="AL139" s="64"/>
      <c r="AM139" s="79"/>
      <c r="AN139" s="79"/>
      <c r="AO139" s="29"/>
      <c r="AP139" s="79"/>
      <c r="AQ139" s="29"/>
      <c r="AR139" s="79"/>
      <c r="AS139" s="29"/>
      <c r="AT139" s="79"/>
      <c r="AU139" s="29"/>
      <c r="AV139" s="79"/>
      <c r="AW139" s="29"/>
      <c r="AX139" s="79"/>
      <c r="AY139" s="29"/>
      <c r="AZ139" s="79"/>
      <c r="BA139" s="29"/>
      <c r="BB139" s="194"/>
      <c r="BC139" s="194"/>
      <c r="BD139" s="79"/>
      <c r="BE139" s="194"/>
      <c r="BF139" s="194"/>
      <c r="BG139" s="194"/>
      <c r="BH139" s="190"/>
      <c r="BI139" s="47"/>
      <c r="BJ139" s="48"/>
      <c r="BK139" s="48"/>
      <c r="BL139" s="47"/>
      <c r="BM139" s="47"/>
      <c r="BN139" s="49"/>
      <c r="BO139" s="49"/>
      <c r="BP139" s="177"/>
      <c r="BQ139" s="177"/>
      <c r="BR139" s="177"/>
      <c r="BS139" s="177"/>
      <c r="BT139" s="177"/>
      <c r="BU139" s="177"/>
      <c r="BV139" s="177"/>
      <c r="BW139" s="177"/>
      <c r="BX139" s="177"/>
      <c r="BY139" s="177"/>
      <c r="BZ139" s="177"/>
      <c r="CA139" s="177"/>
      <c r="CB139" s="177"/>
      <c r="CC139" s="177"/>
      <c r="CD139" s="177"/>
      <c r="CE139" s="178"/>
      <c r="CF139" s="178"/>
      <c r="CG139" s="178"/>
      <c r="CH139" s="178"/>
      <c r="CI139" s="178"/>
      <c r="CJ139" s="178"/>
    </row>
    <row r="140" spans="1:356" ht="15" customHeight="1" x14ac:dyDescent="0.25">
      <c r="A140" s="188"/>
      <c r="B140" s="63"/>
      <c r="C140" s="72"/>
      <c r="D140" s="73"/>
      <c r="E140" s="63"/>
      <c r="F140" s="49"/>
      <c r="G140" s="49"/>
      <c r="H140" s="64"/>
      <c r="I140" s="79"/>
      <c r="J140" s="49"/>
      <c r="K140" s="71" t="s">
        <v>265</v>
      </c>
      <c r="L140" s="63"/>
      <c r="M140" s="63"/>
      <c r="N140" s="63"/>
      <c r="O140" s="63"/>
      <c r="P140" s="63"/>
      <c r="Q140" s="63"/>
      <c r="R140" s="63"/>
      <c r="S140" s="63"/>
      <c r="T140" s="63"/>
      <c r="U140" s="63"/>
      <c r="V140" s="63"/>
      <c r="W140" s="63"/>
      <c r="X140" s="63"/>
      <c r="Y140" s="63"/>
      <c r="Z140" s="63"/>
      <c r="AA140" s="63"/>
      <c r="AB140" s="63"/>
      <c r="AC140" s="63"/>
      <c r="AD140" s="63"/>
      <c r="AE140" s="49"/>
      <c r="AF140" s="63"/>
      <c r="AG140" s="49"/>
      <c r="AH140" s="49" t="str">
        <f>+IF(OR(AF140=1,AF140&lt;=5),"Moderado",IF(OR(AF140=6,AF140&lt;=11),"Mayor","Catastrófico"))</f>
        <v>Moderado</v>
      </c>
      <c r="AI140" s="92"/>
      <c r="AJ140" s="49"/>
      <c r="AK140" s="64"/>
      <c r="AL140" s="64"/>
      <c r="AM140" s="79"/>
      <c r="AN140" s="79"/>
      <c r="AO140" s="29"/>
      <c r="AP140" s="79"/>
      <c r="AQ140" s="29"/>
      <c r="AR140" s="79"/>
      <c r="AS140" s="29"/>
      <c r="AT140" s="79"/>
      <c r="AU140" s="29"/>
      <c r="AV140" s="79"/>
      <c r="AW140" s="29"/>
      <c r="AX140" s="79"/>
      <c r="AY140" s="29"/>
      <c r="AZ140" s="79"/>
      <c r="BA140" s="29"/>
      <c r="BB140" s="194"/>
      <c r="BC140" s="194"/>
      <c r="BD140" s="79"/>
      <c r="BE140" s="194"/>
      <c r="BF140" s="194"/>
      <c r="BG140" s="194"/>
      <c r="BH140" s="190"/>
      <c r="BI140" s="47"/>
      <c r="BJ140" s="48"/>
      <c r="BK140" s="48"/>
      <c r="BL140" s="47"/>
      <c r="BM140" s="47"/>
      <c r="BN140" s="49"/>
      <c r="BO140" s="49"/>
      <c r="BP140" s="177"/>
      <c r="BQ140" s="177"/>
      <c r="BR140" s="177"/>
      <c r="BS140" s="177"/>
      <c r="BT140" s="177"/>
      <c r="BU140" s="177"/>
      <c r="BV140" s="177"/>
      <c r="BW140" s="177"/>
      <c r="BX140" s="177"/>
      <c r="BY140" s="177"/>
      <c r="BZ140" s="177"/>
      <c r="CA140" s="177"/>
      <c r="CB140" s="177"/>
      <c r="CC140" s="177"/>
      <c r="CD140" s="177"/>
      <c r="CE140" s="178"/>
      <c r="CF140" s="178"/>
      <c r="CG140" s="178"/>
      <c r="CH140" s="178"/>
      <c r="CI140" s="178"/>
      <c r="CJ140" s="178"/>
    </row>
    <row r="141" spans="1:356" ht="30" customHeight="1" x14ac:dyDescent="0.25">
      <c r="A141" s="188"/>
      <c r="B141" s="63"/>
      <c r="C141" s="72"/>
      <c r="D141" s="73"/>
      <c r="E141" s="63"/>
      <c r="F141" s="49"/>
      <c r="G141" s="49"/>
      <c r="H141" s="59"/>
      <c r="I141" s="74"/>
      <c r="J141" s="49"/>
      <c r="K141" s="71"/>
      <c r="L141" s="63"/>
      <c r="M141" s="63"/>
      <c r="N141" s="63"/>
      <c r="O141" s="63"/>
      <c r="P141" s="63"/>
      <c r="Q141" s="63"/>
      <c r="R141" s="63"/>
      <c r="S141" s="63"/>
      <c r="T141" s="63"/>
      <c r="U141" s="63"/>
      <c r="V141" s="63"/>
      <c r="W141" s="63"/>
      <c r="X141" s="63"/>
      <c r="Y141" s="63"/>
      <c r="Z141" s="63"/>
      <c r="AA141" s="63"/>
      <c r="AB141" s="63"/>
      <c r="AC141" s="63"/>
      <c r="AD141" s="63"/>
      <c r="AE141" s="49"/>
      <c r="AF141" s="63"/>
      <c r="AG141" s="49"/>
      <c r="AH141" s="49" t="str">
        <f>+IF(OR(AF141=1,AF141&lt;=5),"Moderado",IF(OR(AF141=6,AF141&lt;=11),"Mayor","Catastrófico"))</f>
        <v>Moderado</v>
      </c>
      <c r="AI141" s="92"/>
      <c r="AJ141" s="49"/>
      <c r="AK141" s="59"/>
      <c r="AL141" s="59"/>
      <c r="AM141" s="74"/>
      <c r="AN141" s="74"/>
      <c r="AO141" s="29"/>
      <c r="AP141" s="74"/>
      <c r="AQ141" s="29"/>
      <c r="AR141" s="74"/>
      <c r="AS141" s="29"/>
      <c r="AT141" s="74"/>
      <c r="AU141" s="29"/>
      <c r="AV141" s="74"/>
      <c r="AW141" s="29"/>
      <c r="AX141" s="74"/>
      <c r="AY141" s="29"/>
      <c r="AZ141" s="74"/>
      <c r="BA141" s="29"/>
      <c r="BB141" s="195"/>
      <c r="BC141" s="195"/>
      <c r="BD141" s="74"/>
      <c r="BE141" s="195"/>
      <c r="BF141" s="195"/>
      <c r="BG141" s="195"/>
      <c r="BH141" s="190"/>
      <c r="BI141" s="47"/>
      <c r="BJ141" s="48"/>
      <c r="BK141" s="48"/>
      <c r="BL141" s="47"/>
      <c r="BM141" s="47"/>
      <c r="BN141" s="49"/>
      <c r="BO141" s="49"/>
      <c r="BP141" s="177"/>
      <c r="BQ141" s="177"/>
      <c r="BR141" s="177"/>
      <c r="BS141" s="177"/>
      <c r="BT141" s="177"/>
      <c r="BU141" s="177"/>
      <c r="BV141" s="177"/>
      <c r="BW141" s="177"/>
      <c r="BX141" s="177"/>
      <c r="BY141" s="177"/>
      <c r="BZ141" s="177"/>
      <c r="CA141" s="177"/>
      <c r="CB141" s="177"/>
      <c r="CC141" s="177"/>
      <c r="CD141" s="177"/>
      <c r="CE141" s="178"/>
      <c r="CF141" s="178"/>
      <c r="CG141" s="178"/>
      <c r="CH141" s="178"/>
      <c r="CI141" s="178"/>
      <c r="CJ141" s="178"/>
    </row>
    <row r="142" spans="1:356" ht="37.5" customHeight="1" x14ac:dyDescent="0.25">
      <c r="A142" s="188" t="s">
        <v>266</v>
      </c>
      <c r="B142" s="63" t="s">
        <v>267</v>
      </c>
      <c r="C142" s="72" t="s">
        <v>268</v>
      </c>
      <c r="D142" s="73" t="str">
        <f>'Riesgo Corrupción'!C47</f>
        <v>Posibilidad de afectación reputacional por la omisión o inoportuna divulgación de información de los Observatorios para toma de decisiones en beneficio privado o de un tercero</v>
      </c>
      <c r="E142" s="63" t="s">
        <v>8</v>
      </c>
      <c r="F142" s="49" t="s">
        <v>167</v>
      </c>
      <c r="G142" s="49" t="s">
        <v>132</v>
      </c>
      <c r="H142" s="58" t="s">
        <v>269</v>
      </c>
      <c r="I142" s="78" t="s">
        <v>133</v>
      </c>
      <c r="J142" s="49" t="s">
        <v>134</v>
      </c>
      <c r="K142" s="71" t="s">
        <v>270</v>
      </c>
      <c r="L142" s="63" t="s">
        <v>136</v>
      </c>
      <c r="M142" s="63" t="s">
        <v>136</v>
      </c>
      <c r="N142" s="63" t="s">
        <v>136</v>
      </c>
      <c r="O142" s="63" t="s">
        <v>135</v>
      </c>
      <c r="P142" s="63" t="s">
        <v>136</v>
      </c>
      <c r="Q142" s="63" t="s">
        <v>135</v>
      </c>
      <c r="R142" s="63" t="s">
        <v>135</v>
      </c>
      <c r="S142" s="63" t="s">
        <v>135</v>
      </c>
      <c r="T142" s="63" t="s">
        <v>136</v>
      </c>
      <c r="U142" s="63" t="s">
        <v>135</v>
      </c>
      <c r="V142" s="63" t="s">
        <v>136</v>
      </c>
      <c r="W142" s="63" t="s">
        <v>136</v>
      </c>
      <c r="X142" s="63" t="s">
        <v>135</v>
      </c>
      <c r="Y142" s="63" t="s">
        <v>135</v>
      </c>
      <c r="Z142" s="63" t="s">
        <v>136</v>
      </c>
      <c r="AA142" s="63" t="s">
        <v>135</v>
      </c>
      <c r="AB142" s="63" t="s">
        <v>135</v>
      </c>
      <c r="AC142" s="63" t="s">
        <v>135</v>
      </c>
      <c r="AD142" s="63" t="s">
        <v>135</v>
      </c>
      <c r="AE142" s="49">
        <f>COUNTIF(L142:AD147, "SI")</f>
        <v>8</v>
      </c>
      <c r="AF142" s="63" t="s">
        <v>137</v>
      </c>
      <c r="AG142" s="49">
        <f>+VLOOKUP(AF142,[6]Listados!$K$8:$L$12,2,0)</f>
        <v>2</v>
      </c>
      <c r="AH142" s="49" t="str">
        <f>+IF(OR(AE142=1,AE142&lt;=5),"Moderado",IF(OR(AE142=6,AE142&lt;=11),"Mayor","Catastrófico"))</f>
        <v>Mayor</v>
      </c>
      <c r="AI142" s="92"/>
      <c r="AJ142" s="49" t="str">
        <f>IF(AND(AF142&lt;&gt;"",AH142&lt;&gt;""),VLOOKUP(AF142&amp;AH142,Listados!$M$3:$N$27,2,FALSE),"")</f>
        <v>Alto</v>
      </c>
      <c r="AK142" s="58" t="str">
        <f>'Descripción del Control '!B23</f>
        <v>El profesional designado por el jefe de la Oficina Asesora de Planeación recibe cuatrimestralmente el reporte de los tres (3) observatorios de la entidad por parte de los Líderes de los observatorios, verifica la información de acuerdo con lo establecido en la Resolución 0949 de 2022 y elabora un informe. En caso de que se presente una inconsistencia en el reporte se notificará a través de comunicación oficial al líder del observatorio para que se subsane. Como evidencia de la ejecución del control queda el informe cuatrimestral de los observatorios de la entidad y la publicación en la página web.</v>
      </c>
      <c r="AL142" s="58" t="s">
        <v>269</v>
      </c>
      <c r="AM142" s="78" t="s">
        <v>138</v>
      </c>
      <c r="AN142" s="78" t="s">
        <v>136</v>
      </c>
      <c r="AO142" s="29">
        <f>+IF(AN142="si",15,"")</f>
        <v>15</v>
      </c>
      <c r="AP142" s="78" t="s">
        <v>136</v>
      </c>
      <c r="AQ142" s="29">
        <f>+IF(AP142="si",15,"")</f>
        <v>15</v>
      </c>
      <c r="AR142" s="78" t="s">
        <v>136</v>
      </c>
      <c r="AS142" s="29">
        <f>+IF(AR142="si",15,"")</f>
        <v>15</v>
      </c>
      <c r="AT142" s="78" t="s">
        <v>139</v>
      </c>
      <c r="AU142" s="29">
        <f>+IF(AT142="Prevenir",15,IF(AT142="Detectar",10,""))</f>
        <v>15</v>
      </c>
      <c r="AV142" s="78" t="s">
        <v>136</v>
      </c>
      <c r="AW142" s="29">
        <f>+IF(AV142="si",15,"")</f>
        <v>15</v>
      </c>
      <c r="AX142" s="78" t="s">
        <v>136</v>
      </c>
      <c r="AY142" s="29">
        <f>+IF(AX142="si",15,"")</f>
        <v>15</v>
      </c>
      <c r="AZ142" s="78" t="s">
        <v>140</v>
      </c>
      <c r="BA142" s="29">
        <f>+IF(AZ142="Completa",10,IF(AZ142="Incompleta",5,""))</f>
        <v>10</v>
      </c>
      <c r="BB142" s="193">
        <f>IF((SUM(AO142,AQ142,AS142,AU142,AW142,AY142,BA142)=0),"",(SUM(AO142,AQ142,AS142,AU142,AW142,AY142,BA142)))</f>
        <v>100</v>
      </c>
      <c r="BC142" s="193" t="str">
        <f>IF(BB142&lt;=85,"Débil",IF(BB142&lt;=95,"Moderado",IF(BB142=100,"Fuerte","")))</f>
        <v>Fuerte</v>
      </c>
      <c r="BD142" s="78" t="s">
        <v>141</v>
      </c>
      <c r="BE142" s="193" t="str">
        <f t="shared" ref="BE142" si="35">+IF(BD142="siempre","Fuerte",IF(BD142="Algunas veces","Moderado","Débil"))</f>
        <v>Fuerte</v>
      </c>
      <c r="BF142" s="193" t="str">
        <f t="shared" ref="BF142" si="36">IF(AND(BC142="Fuerte",BE142="Fuerte"),"Fuerte",IF(AND(BC136="Fuerte",BE136="Moderado"),"Moderado",IF(AND(BC136="Moderado",BE136="Fuerte"),"Moderado",IF(AND(BC136="Moderado",BE136="Moderado"),"Moderado","Débil"))))</f>
        <v>Fuerte</v>
      </c>
      <c r="BG142" s="193">
        <f t="shared" ref="BG142" si="37">IF(ISBLANK(BF142),"",IF(BF142="Débil", 0, IF(BF142="Moderado",50,100)))</f>
        <v>100</v>
      </c>
      <c r="BH142" s="190">
        <f>AVERAGE(BG142:BG142)</f>
        <v>100</v>
      </c>
      <c r="BI142" s="47" t="str">
        <f>IF(BH142&lt;=50, "Débil", IF(BH142&lt;=99,"Moderado","Fuerte"))</f>
        <v>Fuerte</v>
      </c>
      <c r="BJ142" s="48">
        <f>+IF(BI142="Fuerte",2,IF(BI142="Moderado",1,0))</f>
        <v>2</v>
      </c>
      <c r="BK142" s="48">
        <f>+AG142-BJ142</f>
        <v>0</v>
      </c>
      <c r="BL142" s="47" t="str">
        <f>+VLOOKUP(BK142,Listados!$J$18:$K$24,2,TRUE)</f>
        <v>Rara Vez</v>
      </c>
      <c r="BM142" s="47" t="str">
        <f>IF(ISBLANK(AH142),"",AH142)</f>
        <v>Mayor</v>
      </c>
      <c r="BN142" s="49" t="str">
        <f>IF(AND(BL142&lt;&gt;"",BM142&lt;&gt;""),VLOOKUP(BL142&amp;BM142,Listados!$M$3:$N$27,2,FALSE),"")</f>
        <v>Alto</v>
      </c>
      <c r="BO142" s="49" t="str">
        <f>+VLOOKUP(BN142,Listados!$P$3:$Q$6,2,FALSE)</f>
        <v>Reducir el riesgo</v>
      </c>
      <c r="BP142" s="177"/>
      <c r="BQ142" s="177"/>
      <c r="BR142" s="177"/>
      <c r="BS142" s="177"/>
      <c r="BT142" s="177"/>
      <c r="BU142" s="177"/>
      <c r="BV142" s="177"/>
      <c r="BW142" s="177"/>
      <c r="BX142" s="177"/>
      <c r="BY142" s="177"/>
      <c r="BZ142" s="177"/>
      <c r="CA142" s="177"/>
      <c r="CB142" s="177"/>
      <c r="CC142" s="177"/>
      <c r="CD142" s="177"/>
      <c r="CE142" s="178" t="s">
        <v>8</v>
      </c>
      <c r="CF142" s="178" t="s">
        <v>8</v>
      </c>
      <c r="CG142" s="178" t="s">
        <v>8</v>
      </c>
      <c r="CH142" s="178" t="s">
        <v>8</v>
      </c>
      <c r="CI142" s="178" t="s">
        <v>8</v>
      </c>
      <c r="CJ142" s="178" t="s">
        <v>8</v>
      </c>
    </row>
    <row r="143" spans="1:356" ht="25.5" customHeight="1" x14ac:dyDescent="0.25">
      <c r="A143" s="188"/>
      <c r="B143" s="63"/>
      <c r="C143" s="72"/>
      <c r="D143" s="73"/>
      <c r="E143" s="63"/>
      <c r="F143" s="49"/>
      <c r="G143" s="49"/>
      <c r="H143" s="64"/>
      <c r="I143" s="79"/>
      <c r="J143" s="49"/>
      <c r="K143" s="71"/>
      <c r="L143" s="63"/>
      <c r="M143" s="63"/>
      <c r="N143" s="63"/>
      <c r="O143" s="63"/>
      <c r="P143" s="63"/>
      <c r="Q143" s="63"/>
      <c r="R143" s="63"/>
      <c r="S143" s="63"/>
      <c r="T143" s="63"/>
      <c r="U143" s="63"/>
      <c r="V143" s="63"/>
      <c r="W143" s="63"/>
      <c r="X143" s="63"/>
      <c r="Y143" s="63"/>
      <c r="Z143" s="63"/>
      <c r="AA143" s="63"/>
      <c r="AB143" s="63"/>
      <c r="AC143" s="63"/>
      <c r="AD143" s="63"/>
      <c r="AE143" s="49"/>
      <c r="AF143" s="63"/>
      <c r="AG143" s="49"/>
      <c r="AH143" s="49" t="str">
        <f>+IF(OR(AF143=1,AF143&lt;=5),"Moderado",IF(OR(AF143=6,AF143&lt;=11),"Mayor","Catastrófico"))</f>
        <v>Moderado</v>
      </c>
      <c r="AI143" s="92"/>
      <c r="AJ143" s="49"/>
      <c r="AK143" s="64"/>
      <c r="AL143" s="64"/>
      <c r="AM143" s="79"/>
      <c r="AN143" s="79"/>
      <c r="AO143" s="29"/>
      <c r="AP143" s="79"/>
      <c r="AQ143" s="29"/>
      <c r="AR143" s="79"/>
      <c r="AS143" s="29"/>
      <c r="AT143" s="79"/>
      <c r="AU143" s="29"/>
      <c r="AV143" s="79"/>
      <c r="AW143" s="29"/>
      <c r="AX143" s="79"/>
      <c r="AY143" s="29"/>
      <c r="AZ143" s="79"/>
      <c r="BA143" s="29"/>
      <c r="BB143" s="194"/>
      <c r="BC143" s="194"/>
      <c r="BD143" s="79"/>
      <c r="BE143" s="194"/>
      <c r="BF143" s="194"/>
      <c r="BG143" s="194"/>
      <c r="BH143" s="190"/>
      <c r="BI143" s="47"/>
      <c r="BJ143" s="48"/>
      <c r="BK143" s="48"/>
      <c r="BL143" s="47"/>
      <c r="BM143" s="47"/>
      <c r="BN143" s="49"/>
      <c r="BO143" s="49"/>
      <c r="BP143" s="177"/>
      <c r="BQ143" s="177"/>
      <c r="BR143" s="177"/>
      <c r="BS143" s="177"/>
      <c r="BT143" s="177"/>
      <c r="BU143" s="177"/>
      <c r="BV143" s="177"/>
      <c r="BW143" s="177"/>
      <c r="BX143" s="177"/>
      <c r="BY143" s="177"/>
      <c r="BZ143" s="177"/>
      <c r="CA143" s="177"/>
      <c r="CB143" s="177"/>
      <c r="CC143" s="177"/>
      <c r="CD143" s="177"/>
      <c r="CE143" s="178"/>
      <c r="CF143" s="178"/>
      <c r="CG143" s="178"/>
      <c r="CH143" s="178"/>
      <c r="CI143" s="178"/>
      <c r="CJ143" s="178"/>
    </row>
    <row r="144" spans="1:356" ht="25.5" customHeight="1" x14ac:dyDescent="0.25">
      <c r="A144" s="188"/>
      <c r="B144" s="63"/>
      <c r="C144" s="72"/>
      <c r="D144" s="73"/>
      <c r="E144" s="63"/>
      <c r="F144" s="49"/>
      <c r="G144" s="49"/>
      <c r="H144" s="64"/>
      <c r="I144" s="79"/>
      <c r="J144" s="49"/>
      <c r="K144" s="71"/>
      <c r="L144" s="63"/>
      <c r="M144" s="63"/>
      <c r="N144" s="63"/>
      <c r="O144" s="63"/>
      <c r="P144" s="63"/>
      <c r="Q144" s="63"/>
      <c r="R144" s="63"/>
      <c r="S144" s="63"/>
      <c r="T144" s="63"/>
      <c r="U144" s="63"/>
      <c r="V144" s="63"/>
      <c r="W144" s="63"/>
      <c r="X144" s="63"/>
      <c r="Y144" s="63"/>
      <c r="Z144" s="63"/>
      <c r="AA144" s="63"/>
      <c r="AB144" s="63"/>
      <c r="AC144" s="63"/>
      <c r="AD144" s="63"/>
      <c r="AE144" s="49"/>
      <c r="AF144" s="63"/>
      <c r="AG144" s="49"/>
      <c r="AH144" s="49" t="str">
        <f>+IF(OR(AF144=1,AF144&lt;=5),"Moderado",IF(OR(AF144=6,AF144&lt;=11),"Mayor","Catastrófico"))</f>
        <v>Moderado</v>
      </c>
      <c r="AI144" s="92"/>
      <c r="AJ144" s="49"/>
      <c r="AK144" s="64"/>
      <c r="AL144" s="64"/>
      <c r="AM144" s="79"/>
      <c r="AN144" s="79"/>
      <c r="AO144" s="29"/>
      <c r="AP144" s="79"/>
      <c r="AQ144" s="29"/>
      <c r="AR144" s="79"/>
      <c r="AS144" s="29"/>
      <c r="AT144" s="79"/>
      <c r="AU144" s="29"/>
      <c r="AV144" s="79"/>
      <c r="AW144" s="29"/>
      <c r="AX144" s="79"/>
      <c r="AY144" s="29"/>
      <c r="AZ144" s="79"/>
      <c r="BA144" s="29"/>
      <c r="BB144" s="194"/>
      <c r="BC144" s="194"/>
      <c r="BD144" s="79"/>
      <c r="BE144" s="194"/>
      <c r="BF144" s="194"/>
      <c r="BG144" s="194"/>
      <c r="BH144" s="190"/>
      <c r="BI144" s="47"/>
      <c r="BJ144" s="48"/>
      <c r="BK144" s="48"/>
      <c r="BL144" s="47"/>
      <c r="BM144" s="47"/>
      <c r="BN144" s="49"/>
      <c r="BO144" s="49"/>
      <c r="BP144" s="177"/>
      <c r="BQ144" s="177"/>
      <c r="BR144" s="177"/>
      <c r="BS144" s="177"/>
      <c r="BT144" s="177"/>
      <c r="BU144" s="177"/>
      <c r="BV144" s="177"/>
      <c r="BW144" s="177"/>
      <c r="BX144" s="177"/>
      <c r="BY144" s="177"/>
      <c r="BZ144" s="177"/>
      <c r="CA144" s="177"/>
      <c r="CB144" s="177"/>
      <c r="CC144" s="177"/>
      <c r="CD144" s="177"/>
      <c r="CE144" s="178"/>
      <c r="CF144" s="178"/>
      <c r="CG144" s="178"/>
      <c r="CH144" s="178"/>
      <c r="CI144" s="178"/>
      <c r="CJ144" s="178"/>
    </row>
    <row r="145" spans="1:88" ht="33" customHeight="1" x14ac:dyDescent="0.25">
      <c r="A145" s="188"/>
      <c r="B145" s="63"/>
      <c r="C145" s="72"/>
      <c r="D145" s="73"/>
      <c r="E145" s="63"/>
      <c r="F145" s="49"/>
      <c r="G145" s="49"/>
      <c r="H145" s="64"/>
      <c r="I145" s="79"/>
      <c r="J145" s="49"/>
      <c r="K145" s="71" t="s">
        <v>271</v>
      </c>
      <c r="L145" s="63"/>
      <c r="M145" s="63"/>
      <c r="N145" s="63"/>
      <c r="O145" s="63"/>
      <c r="P145" s="63"/>
      <c r="Q145" s="63"/>
      <c r="R145" s="63"/>
      <c r="S145" s="63"/>
      <c r="T145" s="63"/>
      <c r="U145" s="63"/>
      <c r="V145" s="63"/>
      <c r="W145" s="63"/>
      <c r="X145" s="63"/>
      <c r="Y145" s="63"/>
      <c r="Z145" s="63"/>
      <c r="AA145" s="63"/>
      <c r="AB145" s="63"/>
      <c r="AC145" s="63"/>
      <c r="AD145" s="63"/>
      <c r="AE145" s="49"/>
      <c r="AF145" s="63"/>
      <c r="AG145" s="49"/>
      <c r="AH145" s="49" t="str">
        <f>+IF(OR(AF145=1,AF145&lt;=5),"Moderado",IF(OR(AF145=6,AF145&lt;=11),"Mayor","Catastrófico"))</f>
        <v>Moderado</v>
      </c>
      <c r="AI145" s="92"/>
      <c r="AJ145" s="49"/>
      <c r="AK145" s="64"/>
      <c r="AL145" s="64"/>
      <c r="AM145" s="79"/>
      <c r="AN145" s="79"/>
      <c r="AO145" s="29"/>
      <c r="AP145" s="79"/>
      <c r="AQ145" s="29"/>
      <c r="AR145" s="79"/>
      <c r="AS145" s="29"/>
      <c r="AT145" s="79"/>
      <c r="AU145" s="29"/>
      <c r="AV145" s="79"/>
      <c r="AW145" s="29"/>
      <c r="AX145" s="79"/>
      <c r="AY145" s="29"/>
      <c r="AZ145" s="79"/>
      <c r="BA145" s="29"/>
      <c r="BB145" s="194"/>
      <c r="BC145" s="194"/>
      <c r="BD145" s="79"/>
      <c r="BE145" s="194"/>
      <c r="BF145" s="194"/>
      <c r="BG145" s="194"/>
      <c r="BH145" s="190"/>
      <c r="BI145" s="47"/>
      <c r="BJ145" s="48"/>
      <c r="BK145" s="48"/>
      <c r="BL145" s="47"/>
      <c r="BM145" s="47"/>
      <c r="BN145" s="49"/>
      <c r="BO145" s="49"/>
      <c r="BP145" s="177"/>
      <c r="BQ145" s="177"/>
      <c r="BR145" s="177"/>
      <c r="BS145" s="177"/>
      <c r="BT145" s="177"/>
      <c r="BU145" s="177"/>
      <c r="BV145" s="177"/>
      <c r="BW145" s="177"/>
      <c r="BX145" s="177"/>
      <c r="BY145" s="177"/>
      <c r="BZ145" s="177"/>
      <c r="CA145" s="177"/>
      <c r="CB145" s="177"/>
      <c r="CC145" s="177"/>
      <c r="CD145" s="177"/>
      <c r="CE145" s="178"/>
      <c r="CF145" s="178"/>
      <c r="CG145" s="178"/>
      <c r="CH145" s="178"/>
      <c r="CI145" s="178"/>
      <c r="CJ145" s="178"/>
    </row>
    <row r="146" spans="1:88" ht="32.25" customHeight="1" x14ac:dyDescent="0.25">
      <c r="A146" s="188"/>
      <c r="B146" s="63"/>
      <c r="C146" s="72"/>
      <c r="D146" s="73"/>
      <c r="E146" s="63"/>
      <c r="F146" s="49"/>
      <c r="G146" s="49"/>
      <c r="H146" s="64"/>
      <c r="I146" s="79"/>
      <c r="J146" s="49"/>
      <c r="K146" s="71"/>
      <c r="L146" s="63"/>
      <c r="M146" s="63"/>
      <c r="N146" s="63"/>
      <c r="O146" s="63"/>
      <c r="P146" s="63"/>
      <c r="Q146" s="63"/>
      <c r="R146" s="63"/>
      <c r="S146" s="63"/>
      <c r="T146" s="63"/>
      <c r="U146" s="63"/>
      <c r="V146" s="63"/>
      <c r="W146" s="63"/>
      <c r="X146" s="63"/>
      <c r="Y146" s="63"/>
      <c r="Z146" s="63"/>
      <c r="AA146" s="63"/>
      <c r="AB146" s="63"/>
      <c r="AC146" s="63"/>
      <c r="AD146" s="63"/>
      <c r="AE146" s="49"/>
      <c r="AF146" s="63"/>
      <c r="AG146" s="49"/>
      <c r="AH146" s="49" t="str">
        <f>+IF(OR(AF146=1,AF146&lt;=5),"Moderado",IF(OR(AF146=6,AF146&lt;=11),"Mayor","Catastrófico"))</f>
        <v>Moderado</v>
      </c>
      <c r="AI146" s="92"/>
      <c r="AJ146" s="49"/>
      <c r="AK146" s="64"/>
      <c r="AL146" s="64"/>
      <c r="AM146" s="79"/>
      <c r="AN146" s="79"/>
      <c r="AO146" s="29"/>
      <c r="AP146" s="79"/>
      <c r="AQ146" s="29"/>
      <c r="AR146" s="79"/>
      <c r="AS146" s="29"/>
      <c r="AT146" s="79"/>
      <c r="AU146" s="29"/>
      <c r="AV146" s="79"/>
      <c r="AW146" s="29"/>
      <c r="AX146" s="79"/>
      <c r="AY146" s="29"/>
      <c r="AZ146" s="79"/>
      <c r="BA146" s="29"/>
      <c r="BB146" s="194"/>
      <c r="BC146" s="194"/>
      <c r="BD146" s="79"/>
      <c r="BE146" s="194"/>
      <c r="BF146" s="194"/>
      <c r="BG146" s="194"/>
      <c r="BH146" s="190"/>
      <c r="BI146" s="47"/>
      <c r="BJ146" s="48"/>
      <c r="BK146" s="48"/>
      <c r="BL146" s="47"/>
      <c r="BM146" s="47"/>
      <c r="BN146" s="49"/>
      <c r="BO146" s="49"/>
      <c r="BP146" s="177"/>
      <c r="BQ146" s="177"/>
      <c r="BR146" s="177"/>
      <c r="BS146" s="177"/>
      <c r="BT146" s="177"/>
      <c r="BU146" s="177"/>
      <c r="BV146" s="177"/>
      <c r="BW146" s="177"/>
      <c r="BX146" s="177"/>
      <c r="BY146" s="177"/>
      <c r="BZ146" s="177"/>
      <c r="CA146" s="177"/>
      <c r="CB146" s="177"/>
      <c r="CC146" s="177"/>
      <c r="CD146" s="177"/>
      <c r="CE146" s="178"/>
      <c r="CF146" s="178"/>
      <c r="CG146" s="178"/>
      <c r="CH146" s="178"/>
      <c r="CI146" s="178"/>
      <c r="CJ146" s="178"/>
    </row>
    <row r="147" spans="1:88" ht="15" customHeight="1" x14ac:dyDescent="0.25">
      <c r="A147" s="188"/>
      <c r="B147" s="63"/>
      <c r="C147" s="72"/>
      <c r="D147" s="73"/>
      <c r="E147" s="63"/>
      <c r="F147" s="49"/>
      <c r="G147" s="49"/>
      <c r="H147" s="59"/>
      <c r="I147" s="74"/>
      <c r="J147" s="49"/>
      <c r="K147" s="71"/>
      <c r="L147" s="63"/>
      <c r="M147" s="63"/>
      <c r="N147" s="63"/>
      <c r="O147" s="63"/>
      <c r="P147" s="63"/>
      <c r="Q147" s="63"/>
      <c r="R147" s="63"/>
      <c r="S147" s="63"/>
      <c r="T147" s="63"/>
      <c r="U147" s="63"/>
      <c r="V147" s="63"/>
      <c r="W147" s="63"/>
      <c r="X147" s="63"/>
      <c r="Y147" s="63"/>
      <c r="Z147" s="63"/>
      <c r="AA147" s="63"/>
      <c r="AB147" s="63"/>
      <c r="AC147" s="63"/>
      <c r="AD147" s="63"/>
      <c r="AE147" s="49"/>
      <c r="AF147" s="63"/>
      <c r="AG147" s="49"/>
      <c r="AH147" s="49" t="str">
        <f>+IF(OR(AF147=1,AF147&lt;=5),"Moderado",IF(OR(AF147=6,AF147&lt;=11),"Mayor","Catastrófico"))</f>
        <v>Moderado</v>
      </c>
      <c r="AI147" s="92"/>
      <c r="AJ147" s="49"/>
      <c r="AK147" s="59"/>
      <c r="AL147" s="59"/>
      <c r="AM147" s="74"/>
      <c r="AN147" s="74"/>
      <c r="AO147" s="29"/>
      <c r="AP147" s="74"/>
      <c r="AQ147" s="29"/>
      <c r="AR147" s="74"/>
      <c r="AS147" s="29"/>
      <c r="AT147" s="74"/>
      <c r="AU147" s="29"/>
      <c r="AV147" s="74"/>
      <c r="AW147" s="29"/>
      <c r="AX147" s="74"/>
      <c r="AY147" s="29"/>
      <c r="AZ147" s="74"/>
      <c r="BA147" s="29"/>
      <c r="BB147" s="195"/>
      <c r="BC147" s="195"/>
      <c r="BD147" s="74"/>
      <c r="BE147" s="195"/>
      <c r="BF147" s="195"/>
      <c r="BG147" s="195"/>
      <c r="BH147" s="190"/>
      <c r="BI147" s="47"/>
      <c r="BJ147" s="48"/>
      <c r="BK147" s="48"/>
      <c r="BL147" s="47"/>
      <c r="BM147" s="47"/>
      <c r="BN147" s="49"/>
      <c r="BO147" s="49"/>
      <c r="BP147" s="177"/>
      <c r="BQ147" s="177"/>
      <c r="BR147" s="177"/>
      <c r="BS147" s="177"/>
      <c r="BT147" s="177"/>
      <c r="BU147" s="177"/>
      <c r="BV147" s="177"/>
      <c r="BW147" s="177"/>
      <c r="BX147" s="177"/>
      <c r="BY147" s="177"/>
      <c r="BZ147" s="177"/>
      <c r="CA147" s="177"/>
      <c r="CB147" s="177"/>
      <c r="CC147" s="177"/>
      <c r="CD147" s="177"/>
      <c r="CE147" s="178"/>
      <c r="CF147" s="178"/>
      <c r="CG147" s="178"/>
      <c r="CH147" s="178"/>
      <c r="CI147" s="178"/>
      <c r="CJ147" s="178"/>
    </row>
    <row r="148" spans="1:88" ht="36.75" customHeight="1" x14ac:dyDescent="0.25">
      <c r="A148" s="188" t="s">
        <v>272</v>
      </c>
      <c r="B148" s="63" t="s">
        <v>267</v>
      </c>
      <c r="C148" s="72" t="s">
        <v>268</v>
      </c>
      <c r="D148" s="73" t="str">
        <f>'Riesgo Corrupción'!C48</f>
        <v>Posibilidad de afectación reputacional por la manipulación o alteración de la información sobre las evaluaciones institucionales para beneficio propio o de un tercero</v>
      </c>
      <c r="E148" s="63" t="s">
        <v>8</v>
      </c>
      <c r="F148" s="49" t="s">
        <v>167</v>
      </c>
      <c r="G148" s="49" t="s">
        <v>132</v>
      </c>
      <c r="H148" s="58" t="s">
        <v>273</v>
      </c>
      <c r="I148" s="78" t="s">
        <v>133</v>
      </c>
      <c r="J148" s="49" t="s">
        <v>134</v>
      </c>
      <c r="K148" s="23" t="s">
        <v>142</v>
      </c>
      <c r="L148" s="63" t="s">
        <v>136</v>
      </c>
      <c r="M148" s="63" t="s">
        <v>136</v>
      </c>
      <c r="N148" s="63" t="s">
        <v>136</v>
      </c>
      <c r="O148" s="63" t="s">
        <v>135</v>
      </c>
      <c r="P148" s="63" t="s">
        <v>136</v>
      </c>
      <c r="Q148" s="63" t="s">
        <v>135</v>
      </c>
      <c r="R148" s="63" t="s">
        <v>136</v>
      </c>
      <c r="S148" s="63" t="s">
        <v>135</v>
      </c>
      <c r="T148" s="63" t="s">
        <v>136</v>
      </c>
      <c r="U148" s="63" t="s">
        <v>135</v>
      </c>
      <c r="V148" s="63" t="s">
        <v>136</v>
      </c>
      <c r="W148" s="63" t="s">
        <v>136</v>
      </c>
      <c r="X148" s="63" t="s">
        <v>135</v>
      </c>
      <c r="Y148" s="63" t="s">
        <v>135</v>
      </c>
      <c r="Z148" s="63" t="s">
        <v>136</v>
      </c>
      <c r="AA148" s="63" t="s">
        <v>135</v>
      </c>
      <c r="AB148" s="63" t="s">
        <v>135</v>
      </c>
      <c r="AC148" s="63" t="s">
        <v>135</v>
      </c>
      <c r="AD148" s="63" t="s">
        <v>135</v>
      </c>
      <c r="AE148" s="49">
        <f>COUNTIF(L148:AD153, "SI")</f>
        <v>9</v>
      </c>
      <c r="AF148" s="63" t="s">
        <v>137</v>
      </c>
      <c r="AG148" s="49">
        <f>+VLOOKUP(AF148,[6]Listados!$K$8:$L$12,2,0)</f>
        <v>2</v>
      </c>
      <c r="AH148" s="49" t="str">
        <f>+IF(OR(AE148=1,AE148&lt;=5),"Moderado",IF(OR(AE148=6,AE148&lt;=11),"Mayor","Catastrófico"))</f>
        <v>Mayor</v>
      </c>
      <c r="AI148" s="92"/>
      <c r="AJ148" s="49" t="str">
        <f>IF(AND(AF148&lt;&gt;"",AH148&lt;&gt;""),VLOOKUP(AF148&amp;AH148,Listados!$M$3:$N$27,2,FALSE),"")</f>
        <v>Alto</v>
      </c>
      <c r="AK148" s="58" t="str">
        <f>'Descripción del Control '!B24</f>
        <v xml:space="preserve">Los profesionales designados por el jefe de la Oficina Asesora de Planeación realizan documentos e informes donde se describe de dónde proviene la información que sirve de insumo para las evaluaciones de los programas, políticas y proyectos. Esta información es validada tanto por el equipo de Evaluaciones de la Oficina Asesora de Planeación, como por la dependencia a cargo del programa/política que se este evaluando, cada vez que es programado en la agenda de evaluación. En caso de que se presente alguna inconsistencia, se notificará a través de una comunicación oficial al jefe de la dependencia correspondiente. Como evidencia de la ejecición del control se deja el informe final de la evaluación institucional adelantada. </v>
      </c>
      <c r="AL148" s="58" t="s">
        <v>273</v>
      </c>
      <c r="AM148" s="78" t="s">
        <v>138</v>
      </c>
      <c r="AN148" s="78" t="s">
        <v>136</v>
      </c>
      <c r="AO148" s="29">
        <f>+IF(AN148="si",15,"")</f>
        <v>15</v>
      </c>
      <c r="AP148" s="78" t="s">
        <v>136</v>
      </c>
      <c r="AQ148" s="29">
        <f>+IF(AP148="si",15,"")</f>
        <v>15</v>
      </c>
      <c r="AR148" s="78" t="s">
        <v>136</v>
      </c>
      <c r="AS148" s="29">
        <f>+IF(AR148="si",15,"")</f>
        <v>15</v>
      </c>
      <c r="AT148" s="78" t="s">
        <v>139</v>
      </c>
      <c r="AU148" s="29">
        <f>+IF(AT148="Prevenir",15,IF(AT148="Detectar",10,""))</f>
        <v>15</v>
      </c>
      <c r="AV148" s="78" t="s">
        <v>136</v>
      </c>
      <c r="AW148" s="29">
        <f>+IF(AV148="si",15,"")</f>
        <v>15</v>
      </c>
      <c r="AX148" s="78" t="s">
        <v>136</v>
      </c>
      <c r="AY148" s="29">
        <f>+IF(AX148="si",15,"")</f>
        <v>15</v>
      </c>
      <c r="AZ148" s="78" t="s">
        <v>140</v>
      </c>
      <c r="BA148" s="29">
        <f>+IF(AZ148="Completa",10,IF(AZ148="Incompleta",5,""))</f>
        <v>10</v>
      </c>
      <c r="BB148" s="193">
        <f>IF((SUM(AO148,AQ148,AS148,AU148,AW148,AY148,BA148)=0),"",(SUM(AO148,AQ148,AS148,AU148,AW148,AY148,BA148)))</f>
        <v>100</v>
      </c>
      <c r="BC148" s="193" t="str">
        <f>IF(BB148&lt;=85,"Débil",IF(BB148&lt;=95,"Moderado",IF(BB148=100,"Fuerte","")))</f>
        <v>Fuerte</v>
      </c>
      <c r="BD148" s="78" t="s">
        <v>141</v>
      </c>
      <c r="BE148" s="193" t="str">
        <f t="shared" ref="BE148" si="38">+IF(BD148="siempre","Fuerte",IF(BD148="Algunas veces","Moderado","Débil"))</f>
        <v>Fuerte</v>
      </c>
      <c r="BF148" s="193" t="str">
        <f t="shared" ref="BF148" si="39">IF(AND(BC148="Fuerte",BE148="Fuerte"),"Fuerte",IF(AND(BC142="Fuerte",BE142="Moderado"),"Moderado",IF(AND(BC142="Moderado",BE142="Fuerte"),"Moderado",IF(AND(BC142="Moderado",BE142="Moderado"),"Moderado","Débil"))))</f>
        <v>Fuerte</v>
      </c>
      <c r="BG148" s="193">
        <f t="shared" ref="BG148" si="40">IF(ISBLANK(BF148),"",IF(BF148="Débil", 0, IF(BF148="Moderado",50,100)))</f>
        <v>100</v>
      </c>
      <c r="BH148" s="190">
        <f>AVERAGE(BG148:BG148)</f>
        <v>100</v>
      </c>
      <c r="BI148" s="47" t="str">
        <f>IF(BH148&lt;=50, "Débil", IF(BH148&lt;=99,"Moderado","Fuerte"))</f>
        <v>Fuerte</v>
      </c>
      <c r="BJ148" s="48">
        <f>+IF(BI148="Fuerte",2,IF(BI148="Moderado",1,0))</f>
        <v>2</v>
      </c>
      <c r="BK148" s="48">
        <f>+AG148-BJ148</f>
        <v>0</v>
      </c>
      <c r="BL148" s="47" t="str">
        <f>+VLOOKUP(BK148,Listados!$J$18:$K$24,2,TRUE)</f>
        <v>Rara Vez</v>
      </c>
      <c r="BM148" s="47" t="str">
        <f>IF(ISBLANK(AH148),"",AH148)</f>
        <v>Mayor</v>
      </c>
      <c r="BN148" s="49" t="str">
        <f>IF(AND(BL148&lt;&gt;"",BM148&lt;&gt;""),VLOOKUP(BL148&amp;BM148,Listados!$M$3:$N$27,2,FALSE),"")</f>
        <v>Alto</v>
      </c>
      <c r="BO148" s="49" t="str">
        <f>+VLOOKUP(BN148,Listados!$P$3:$Q$6,2,FALSE)</f>
        <v>Reducir el riesgo</v>
      </c>
      <c r="BP148" s="177"/>
      <c r="BQ148" s="177"/>
      <c r="BR148" s="177"/>
      <c r="BS148" s="177"/>
      <c r="BT148" s="177"/>
      <c r="BU148" s="177"/>
      <c r="BV148" s="177"/>
      <c r="BW148" s="177"/>
      <c r="BX148" s="177"/>
      <c r="BY148" s="177"/>
      <c r="BZ148" s="177"/>
      <c r="CA148" s="177"/>
      <c r="CB148" s="177"/>
      <c r="CC148" s="177"/>
      <c r="CD148" s="177"/>
      <c r="CE148" s="178" t="s">
        <v>8</v>
      </c>
      <c r="CF148" s="178" t="s">
        <v>8</v>
      </c>
      <c r="CG148" s="178" t="s">
        <v>8</v>
      </c>
      <c r="CH148" s="178" t="s">
        <v>8</v>
      </c>
      <c r="CI148" s="178" t="s">
        <v>8</v>
      </c>
      <c r="CJ148" s="178" t="s">
        <v>8</v>
      </c>
    </row>
    <row r="149" spans="1:88" ht="25.5" customHeight="1" x14ac:dyDescent="0.25">
      <c r="A149" s="188"/>
      <c r="B149" s="63"/>
      <c r="C149" s="72"/>
      <c r="D149" s="73"/>
      <c r="E149" s="63"/>
      <c r="F149" s="49"/>
      <c r="G149" s="49"/>
      <c r="H149" s="64"/>
      <c r="I149" s="79"/>
      <c r="J149" s="49"/>
      <c r="K149" s="58" t="s">
        <v>274</v>
      </c>
      <c r="L149" s="63"/>
      <c r="M149" s="63"/>
      <c r="N149" s="63"/>
      <c r="O149" s="63"/>
      <c r="P149" s="63"/>
      <c r="Q149" s="63"/>
      <c r="R149" s="63"/>
      <c r="S149" s="63"/>
      <c r="T149" s="63"/>
      <c r="U149" s="63"/>
      <c r="V149" s="63"/>
      <c r="W149" s="63"/>
      <c r="X149" s="63"/>
      <c r="Y149" s="63"/>
      <c r="Z149" s="63"/>
      <c r="AA149" s="63"/>
      <c r="AB149" s="63"/>
      <c r="AC149" s="63"/>
      <c r="AD149" s="63"/>
      <c r="AE149" s="49"/>
      <c r="AF149" s="63"/>
      <c r="AG149" s="49"/>
      <c r="AH149" s="49" t="str">
        <f>+IF(OR(AF149=1,AF149&lt;=5),"Moderado",IF(OR(AF149=6,AF149&lt;=11),"Mayor","Catastrófico"))</f>
        <v>Moderado</v>
      </c>
      <c r="AI149" s="92"/>
      <c r="AJ149" s="49"/>
      <c r="AK149" s="64"/>
      <c r="AL149" s="64"/>
      <c r="AM149" s="79"/>
      <c r="AN149" s="79"/>
      <c r="AO149" s="29"/>
      <c r="AP149" s="79"/>
      <c r="AQ149" s="29"/>
      <c r="AR149" s="79"/>
      <c r="AS149" s="29"/>
      <c r="AT149" s="79"/>
      <c r="AU149" s="29"/>
      <c r="AV149" s="79"/>
      <c r="AW149" s="29"/>
      <c r="AX149" s="79"/>
      <c r="AY149" s="29"/>
      <c r="AZ149" s="79"/>
      <c r="BA149" s="29"/>
      <c r="BB149" s="194"/>
      <c r="BC149" s="194"/>
      <c r="BD149" s="79"/>
      <c r="BE149" s="194"/>
      <c r="BF149" s="194"/>
      <c r="BG149" s="194"/>
      <c r="BH149" s="190"/>
      <c r="BI149" s="47"/>
      <c r="BJ149" s="48"/>
      <c r="BK149" s="48"/>
      <c r="BL149" s="47"/>
      <c r="BM149" s="47"/>
      <c r="BN149" s="49"/>
      <c r="BO149" s="49"/>
      <c r="BP149" s="177"/>
      <c r="BQ149" s="177"/>
      <c r="BR149" s="177"/>
      <c r="BS149" s="177"/>
      <c r="BT149" s="177"/>
      <c r="BU149" s="177"/>
      <c r="BV149" s="177"/>
      <c r="BW149" s="177"/>
      <c r="BX149" s="177"/>
      <c r="BY149" s="177"/>
      <c r="BZ149" s="177"/>
      <c r="CA149" s="177"/>
      <c r="CB149" s="177"/>
      <c r="CC149" s="177"/>
      <c r="CD149" s="177"/>
      <c r="CE149" s="178"/>
      <c r="CF149" s="178"/>
      <c r="CG149" s="178"/>
      <c r="CH149" s="178"/>
      <c r="CI149" s="178"/>
      <c r="CJ149" s="178"/>
    </row>
    <row r="150" spans="1:88" ht="30" customHeight="1" x14ac:dyDescent="0.25">
      <c r="A150" s="188"/>
      <c r="B150" s="63"/>
      <c r="C150" s="72"/>
      <c r="D150" s="73"/>
      <c r="E150" s="63"/>
      <c r="F150" s="49"/>
      <c r="G150" s="49"/>
      <c r="H150" s="64"/>
      <c r="I150" s="79"/>
      <c r="J150" s="49"/>
      <c r="K150" s="59"/>
      <c r="L150" s="63"/>
      <c r="M150" s="63"/>
      <c r="N150" s="63"/>
      <c r="O150" s="63"/>
      <c r="P150" s="63"/>
      <c r="Q150" s="63"/>
      <c r="R150" s="63"/>
      <c r="S150" s="63"/>
      <c r="T150" s="63"/>
      <c r="U150" s="63"/>
      <c r="V150" s="63"/>
      <c r="W150" s="63"/>
      <c r="X150" s="63"/>
      <c r="Y150" s="63"/>
      <c r="Z150" s="63"/>
      <c r="AA150" s="63"/>
      <c r="AB150" s="63"/>
      <c r="AC150" s="63"/>
      <c r="AD150" s="63"/>
      <c r="AE150" s="49"/>
      <c r="AF150" s="63"/>
      <c r="AG150" s="49"/>
      <c r="AH150" s="49" t="str">
        <f>+IF(OR(AF150=1,AF150&lt;=5),"Moderado",IF(OR(AF150=6,AF150&lt;=11),"Mayor","Catastrófico"))</f>
        <v>Moderado</v>
      </c>
      <c r="AI150" s="92"/>
      <c r="AJ150" s="49"/>
      <c r="AK150" s="64"/>
      <c r="AL150" s="64"/>
      <c r="AM150" s="79"/>
      <c r="AN150" s="79"/>
      <c r="AO150" s="29"/>
      <c r="AP150" s="79"/>
      <c r="AQ150" s="29"/>
      <c r="AR150" s="79"/>
      <c r="AS150" s="29"/>
      <c r="AT150" s="79"/>
      <c r="AU150" s="29"/>
      <c r="AV150" s="79"/>
      <c r="AW150" s="29"/>
      <c r="AX150" s="79"/>
      <c r="AY150" s="29"/>
      <c r="AZ150" s="79"/>
      <c r="BA150" s="29"/>
      <c r="BB150" s="194"/>
      <c r="BC150" s="194"/>
      <c r="BD150" s="79"/>
      <c r="BE150" s="194"/>
      <c r="BF150" s="194"/>
      <c r="BG150" s="194"/>
      <c r="BH150" s="190"/>
      <c r="BI150" s="47"/>
      <c r="BJ150" s="48"/>
      <c r="BK150" s="48"/>
      <c r="BL150" s="47"/>
      <c r="BM150" s="47"/>
      <c r="BN150" s="49"/>
      <c r="BO150" s="49"/>
      <c r="BP150" s="177"/>
      <c r="BQ150" s="177"/>
      <c r="BR150" s="177"/>
      <c r="BS150" s="177"/>
      <c r="BT150" s="177"/>
      <c r="BU150" s="177"/>
      <c r="BV150" s="177"/>
      <c r="BW150" s="177"/>
      <c r="BX150" s="177"/>
      <c r="BY150" s="177"/>
      <c r="BZ150" s="177"/>
      <c r="CA150" s="177"/>
      <c r="CB150" s="177"/>
      <c r="CC150" s="177"/>
      <c r="CD150" s="177"/>
      <c r="CE150" s="178"/>
      <c r="CF150" s="178"/>
      <c r="CG150" s="178"/>
      <c r="CH150" s="178"/>
      <c r="CI150" s="178"/>
      <c r="CJ150" s="178"/>
    </row>
    <row r="151" spans="1:88" ht="21.75" customHeight="1" x14ac:dyDescent="0.25">
      <c r="A151" s="188"/>
      <c r="B151" s="63"/>
      <c r="C151" s="72"/>
      <c r="D151" s="73"/>
      <c r="E151" s="63"/>
      <c r="F151" s="49"/>
      <c r="G151" s="49"/>
      <c r="H151" s="64"/>
      <c r="I151" s="79"/>
      <c r="J151" s="49"/>
      <c r="K151" s="71" t="s">
        <v>275</v>
      </c>
      <c r="L151" s="63"/>
      <c r="M151" s="63"/>
      <c r="N151" s="63"/>
      <c r="O151" s="63"/>
      <c r="P151" s="63"/>
      <c r="Q151" s="63"/>
      <c r="R151" s="63"/>
      <c r="S151" s="63"/>
      <c r="T151" s="63"/>
      <c r="U151" s="63"/>
      <c r="V151" s="63"/>
      <c r="W151" s="63"/>
      <c r="X151" s="63"/>
      <c r="Y151" s="63"/>
      <c r="Z151" s="63"/>
      <c r="AA151" s="63"/>
      <c r="AB151" s="63"/>
      <c r="AC151" s="63"/>
      <c r="AD151" s="63"/>
      <c r="AE151" s="49"/>
      <c r="AF151" s="63"/>
      <c r="AG151" s="49"/>
      <c r="AH151" s="49" t="str">
        <f>+IF(OR(AF151=1,AF151&lt;=5),"Moderado",IF(OR(AF151=6,AF151&lt;=11),"Mayor","Catastrófico"))</f>
        <v>Moderado</v>
      </c>
      <c r="AI151" s="92"/>
      <c r="AJ151" s="49"/>
      <c r="AK151" s="64"/>
      <c r="AL151" s="64"/>
      <c r="AM151" s="79"/>
      <c r="AN151" s="79"/>
      <c r="AO151" s="29"/>
      <c r="AP151" s="79"/>
      <c r="AQ151" s="29"/>
      <c r="AR151" s="79"/>
      <c r="AS151" s="29"/>
      <c r="AT151" s="79"/>
      <c r="AU151" s="29"/>
      <c r="AV151" s="79"/>
      <c r="AW151" s="29"/>
      <c r="AX151" s="79"/>
      <c r="AY151" s="29"/>
      <c r="AZ151" s="79"/>
      <c r="BA151" s="29"/>
      <c r="BB151" s="194"/>
      <c r="BC151" s="194"/>
      <c r="BD151" s="79"/>
      <c r="BE151" s="194"/>
      <c r="BF151" s="194"/>
      <c r="BG151" s="194"/>
      <c r="BH151" s="190"/>
      <c r="BI151" s="47"/>
      <c r="BJ151" s="48"/>
      <c r="BK151" s="48"/>
      <c r="BL151" s="47"/>
      <c r="BM151" s="47"/>
      <c r="BN151" s="49"/>
      <c r="BO151" s="49"/>
      <c r="BP151" s="177"/>
      <c r="BQ151" s="177"/>
      <c r="BR151" s="177"/>
      <c r="BS151" s="177"/>
      <c r="BT151" s="177"/>
      <c r="BU151" s="177"/>
      <c r="BV151" s="177"/>
      <c r="BW151" s="177"/>
      <c r="BX151" s="177"/>
      <c r="BY151" s="177"/>
      <c r="BZ151" s="177"/>
      <c r="CA151" s="177"/>
      <c r="CB151" s="177"/>
      <c r="CC151" s="177"/>
      <c r="CD151" s="177"/>
      <c r="CE151" s="178"/>
      <c r="CF151" s="178"/>
      <c r="CG151" s="178"/>
      <c r="CH151" s="178"/>
      <c r="CI151" s="178"/>
      <c r="CJ151" s="178"/>
    </row>
    <row r="152" spans="1:88" ht="30.75" customHeight="1" x14ac:dyDescent="0.25">
      <c r="A152" s="188"/>
      <c r="B152" s="63"/>
      <c r="C152" s="72"/>
      <c r="D152" s="73"/>
      <c r="E152" s="63"/>
      <c r="F152" s="49"/>
      <c r="G152" s="49"/>
      <c r="H152" s="64"/>
      <c r="I152" s="79"/>
      <c r="J152" s="49"/>
      <c r="K152" s="71"/>
      <c r="L152" s="63"/>
      <c r="M152" s="63"/>
      <c r="N152" s="63"/>
      <c r="O152" s="63"/>
      <c r="P152" s="63"/>
      <c r="Q152" s="63"/>
      <c r="R152" s="63"/>
      <c r="S152" s="63"/>
      <c r="T152" s="63"/>
      <c r="U152" s="63"/>
      <c r="V152" s="63"/>
      <c r="W152" s="63"/>
      <c r="X152" s="63"/>
      <c r="Y152" s="63"/>
      <c r="Z152" s="63"/>
      <c r="AA152" s="63"/>
      <c r="AB152" s="63"/>
      <c r="AC152" s="63"/>
      <c r="AD152" s="63"/>
      <c r="AE152" s="49"/>
      <c r="AF152" s="63"/>
      <c r="AG152" s="49"/>
      <c r="AH152" s="49" t="str">
        <f>+IF(OR(AF152=1,AF152&lt;=5),"Moderado",IF(OR(AF152=6,AF152&lt;=11),"Mayor","Catastrófico"))</f>
        <v>Moderado</v>
      </c>
      <c r="AI152" s="92"/>
      <c r="AJ152" s="49"/>
      <c r="AK152" s="64"/>
      <c r="AL152" s="64"/>
      <c r="AM152" s="79"/>
      <c r="AN152" s="79"/>
      <c r="AO152" s="29"/>
      <c r="AP152" s="79"/>
      <c r="AQ152" s="29"/>
      <c r="AR152" s="79"/>
      <c r="AS152" s="29"/>
      <c r="AT152" s="79"/>
      <c r="AU152" s="29"/>
      <c r="AV152" s="79"/>
      <c r="AW152" s="29"/>
      <c r="AX152" s="79"/>
      <c r="AY152" s="29"/>
      <c r="AZ152" s="79"/>
      <c r="BA152" s="29"/>
      <c r="BB152" s="194"/>
      <c r="BC152" s="194"/>
      <c r="BD152" s="79"/>
      <c r="BE152" s="194"/>
      <c r="BF152" s="194"/>
      <c r="BG152" s="194"/>
      <c r="BH152" s="190"/>
      <c r="BI152" s="47"/>
      <c r="BJ152" s="48"/>
      <c r="BK152" s="48"/>
      <c r="BL152" s="47"/>
      <c r="BM152" s="47"/>
      <c r="BN152" s="49"/>
      <c r="BO152" s="49"/>
      <c r="BP152" s="177"/>
      <c r="BQ152" s="177"/>
      <c r="BR152" s="177"/>
      <c r="BS152" s="177"/>
      <c r="BT152" s="177"/>
      <c r="BU152" s="177"/>
      <c r="BV152" s="177"/>
      <c r="BW152" s="177"/>
      <c r="BX152" s="177"/>
      <c r="BY152" s="177"/>
      <c r="BZ152" s="177"/>
      <c r="CA152" s="177"/>
      <c r="CB152" s="177"/>
      <c r="CC152" s="177"/>
      <c r="CD152" s="177"/>
      <c r="CE152" s="178"/>
      <c r="CF152" s="178"/>
      <c r="CG152" s="178"/>
      <c r="CH152" s="178"/>
      <c r="CI152" s="178"/>
      <c r="CJ152" s="178"/>
    </row>
    <row r="153" spans="1:88" ht="24.75" customHeight="1" x14ac:dyDescent="0.25">
      <c r="A153" s="188"/>
      <c r="B153" s="63"/>
      <c r="C153" s="72"/>
      <c r="D153" s="73"/>
      <c r="E153" s="63"/>
      <c r="F153" s="49"/>
      <c r="G153" s="49"/>
      <c r="H153" s="59"/>
      <c r="I153" s="74"/>
      <c r="J153" s="49"/>
      <c r="K153" s="71"/>
      <c r="L153" s="63"/>
      <c r="M153" s="63"/>
      <c r="N153" s="63"/>
      <c r="O153" s="63"/>
      <c r="P153" s="63"/>
      <c r="Q153" s="63"/>
      <c r="R153" s="63"/>
      <c r="S153" s="63"/>
      <c r="T153" s="63"/>
      <c r="U153" s="63"/>
      <c r="V153" s="63"/>
      <c r="W153" s="63"/>
      <c r="X153" s="63"/>
      <c r="Y153" s="63"/>
      <c r="Z153" s="63"/>
      <c r="AA153" s="63"/>
      <c r="AB153" s="63"/>
      <c r="AC153" s="63"/>
      <c r="AD153" s="63"/>
      <c r="AE153" s="49"/>
      <c r="AF153" s="63"/>
      <c r="AG153" s="49"/>
      <c r="AH153" s="49" t="str">
        <f>+IF(OR(AF153=1,AF153&lt;=5),"Moderado",IF(OR(AF153=6,AF153&lt;=11),"Mayor","Catastrófico"))</f>
        <v>Moderado</v>
      </c>
      <c r="AI153" s="92"/>
      <c r="AJ153" s="49"/>
      <c r="AK153" s="59"/>
      <c r="AL153" s="59"/>
      <c r="AM153" s="74"/>
      <c r="AN153" s="74"/>
      <c r="AO153" s="29"/>
      <c r="AP153" s="74"/>
      <c r="AQ153" s="29"/>
      <c r="AR153" s="74"/>
      <c r="AS153" s="29"/>
      <c r="AT153" s="74"/>
      <c r="AU153" s="29"/>
      <c r="AV153" s="74"/>
      <c r="AW153" s="29"/>
      <c r="AX153" s="74"/>
      <c r="AY153" s="29"/>
      <c r="AZ153" s="74"/>
      <c r="BA153" s="29"/>
      <c r="BB153" s="195"/>
      <c r="BC153" s="195"/>
      <c r="BD153" s="74"/>
      <c r="BE153" s="195"/>
      <c r="BF153" s="195"/>
      <c r="BG153" s="195"/>
      <c r="BH153" s="190"/>
      <c r="BI153" s="47"/>
      <c r="BJ153" s="48"/>
      <c r="BK153" s="48"/>
      <c r="BL153" s="47"/>
      <c r="BM153" s="47"/>
      <c r="BN153" s="49"/>
      <c r="BO153" s="49"/>
      <c r="BP153" s="177"/>
      <c r="BQ153" s="177"/>
      <c r="BR153" s="177"/>
      <c r="BS153" s="177"/>
      <c r="BT153" s="177"/>
      <c r="BU153" s="177"/>
      <c r="BV153" s="177"/>
      <c r="BW153" s="177"/>
      <c r="BX153" s="177"/>
      <c r="BY153" s="177"/>
      <c r="BZ153" s="177"/>
      <c r="CA153" s="177"/>
      <c r="CB153" s="177"/>
      <c r="CC153" s="177"/>
      <c r="CD153" s="177"/>
      <c r="CE153" s="178"/>
      <c r="CF153" s="178"/>
      <c r="CG153" s="178"/>
      <c r="CH153" s="178"/>
      <c r="CI153" s="178"/>
      <c r="CJ153" s="178"/>
    </row>
    <row r="154" spans="1:88" ht="27.75" customHeight="1" x14ac:dyDescent="0.25">
      <c r="A154" s="188" t="s">
        <v>276</v>
      </c>
      <c r="B154" s="63" t="s">
        <v>267</v>
      </c>
      <c r="C154" s="72" t="s">
        <v>268</v>
      </c>
      <c r="D154" s="73" t="str">
        <f>'Riesgo Corrupción'!C49</f>
        <v>Posibilidad de afectación reputacional por la omisión o inoportuna divulgación de los resultados de las evaluaciones institucionales para beneficio privado o de un tercero</v>
      </c>
      <c r="E154" s="63" t="s">
        <v>8</v>
      </c>
      <c r="F154" s="49" t="s">
        <v>131</v>
      </c>
      <c r="G154" s="49" t="s">
        <v>132</v>
      </c>
      <c r="H154" s="58" t="s">
        <v>277</v>
      </c>
      <c r="I154" s="78" t="s">
        <v>133</v>
      </c>
      <c r="J154" s="49" t="s">
        <v>134</v>
      </c>
      <c r="K154" s="23" t="s">
        <v>270</v>
      </c>
      <c r="L154" s="63" t="s">
        <v>136</v>
      </c>
      <c r="M154" s="63" t="s">
        <v>136</v>
      </c>
      <c r="N154" s="63" t="s">
        <v>135</v>
      </c>
      <c r="O154" s="63" t="s">
        <v>135</v>
      </c>
      <c r="P154" s="63" t="s">
        <v>136</v>
      </c>
      <c r="Q154" s="63" t="s">
        <v>135</v>
      </c>
      <c r="R154" s="63" t="s">
        <v>135</v>
      </c>
      <c r="S154" s="63" t="s">
        <v>135</v>
      </c>
      <c r="T154" s="63" t="s">
        <v>135</v>
      </c>
      <c r="U154" s="63" t="s">
        <v>135</v>
      </c>
      <c r="V154" s="63" t="s">
        <v>135</v>
      </c>
      <c r="W154" s="63" t="s">
        <v>136</v>
      </c>
      <c r="X154" s="63" t="s">
        <v>135</v>
      </c>
      <c r="Y154" s="63" t="s">
        <v>135</v>
      </c>
      <c r="Z154" s="63" t="s">
        <v>136</v>
      </c>
      <c r="AA154" s="63" t="s">
        <v>135</v>
      </c>
      <c r="AB154" s="63" t="s">
        <v>135</v>
      </c>
      <c r="AC154" s="63" t="s">
        <v>135</v>
      </c>
      <c r="AD154" s="63" t="s">
        <v>135</v>
      </c>
      <c r="AE154" s="49">
        <f>COUNTIF(L154:AD159, "SI")</f>
        <v>5</v>
      </c>
      <c r="AF154" s="63" t="s">
        <v>137</v>
      </c>
      <c r="AG154" s="49">
        <f>+VLOOKUP(AF154,[6]Listados!$K$8:$L$12,2,0)</f>
        <v>2</v>
      </c>
      <c r="AH154" s="49" t="str">
        <f>+IF(OR(AE154=1,AE154&lt;=5),"Moderado",IF(OR(AE154=6,AE154&lt;=11),"Mayor","Catastrófico"))</f>
        <v>Moderado</v>
      </c>
      <c r="AI154" s="92"/>
      <c r="AJ154" s="49" t="str">
        <f>IF(AND(AF154&lt;&gt;"",AH154&lt;&gt;""),VLOOKUP(AF154&amp;AH154,Listados!$M$3:$N$27,2,FALSE),"")</f>
        <v>Moderado</v>
      </c>
      <c r="AK154" s="58" t="str">
        <f>'Descripción del Control '!B25</f>
        <v xml:space="preserve">El profesional del equipo de evaluación designado por el jefe de la Oficina Asesora de Planeación establece el cronograma de manera anual incluyendo como una de las actividades la divulgación y socialización de los resultados de las evaluaciones, y dentro de la socialización que se realice se presentan los hallazgos y resultados documentados en el informe final de la evaluación realizada, el cual es validado y revisado previamente por la dependencia que lidera el programa o política. Cuando no se da cumplimiento al cronograma, el jefe de la OAP realiza la observación correspondiente mediante comunicación al equipo de evaluación. Como evidencia de la ejecución del control se tiene el cronograma de evaluación y las evidencias de la socialización o divulgación realizada. </v>
      </c>
      <c r="AL154" s="58" t="s">
        <v>273</v>
      </c>
      <c r="AM154" s="78" t="s">
        <v>138</v>
      </c>
      <c r="AN154" s="78" t="s">
        <v>136</v>
      </c>
      <c r="AO154" s="29">
        <f>+IF(AN154="si",15,"")</f>
        <v>15</v>
      </c>
      <c r="AP154" s="78" t="s">
        <v>136</v>
      </c>
      <c r="AQ154" s="29">
        <f>+IF(AP154="si",15,"")</f>
        <v>15</v>
      </c>
      <c r="AR154" s="78" t="s">
        <v>136</v>
      </c>
      <c r="AS154" s="29">
        <f>+IF(AR154="si",15,"")</f>
        <v>15</v>
      </c>
      <c r="AT154" s="78" t="s">
        <v>139</v>
      </c>
      <c r="AU154" s="29">
        <f>+IF(AT154="Prevenir",15,IF(AT154="Detectar",10,""))</f>
        <v>15</v>
      </c>
      <c r="AV154" s="78" t="s">
        <v>136</v>
      </c>
      <c r="AW154" s="29">
        <f>+IF(AV154="si",15,"")</f>
        <v>15</v>
      </c>
      <c r="AX154" s="78" t="s">
        <v>136</v>
      </c>
      <c r="AY154" s="29">
        <f>+IF(AX154="si",15,"")</f>
        <v>15</v>
      </c>
      <c r="AZ154" s="78" t="s">
        <v>140</v>
      </c>
      <c r="BA154" s="29">
        <f>+IF(AZ154="Completa",10,IF(AZ154="Incompleta",5,""))</f>
        <v>10</v>
      </c>
      <c r="BB154" s="193">
        <f>IF((SUM(AO154,AQ154,AS154,AU154,AW154,AY154,BA154)=0),"",(SUM(AO154,AQ154,AS154,AU154,AW154,AY154,BA154)))</f>
        <v>100</v>
      </c>
      <c r="BC154" s="193" t="str">
        <f>IF(BB154&lt;=85,"Débil",IF(BB154&lt;=95,"Moderado",IF(BB154=100,"Fuerte","")))</f>
        <v>Fuerte</v>
      </c>
      <c r="BD154" s="78" t="s">
        <v>141</v>
      </c>
      <c r="BE154" s="193" t="str">
        <f t="shared" ref="BE154" si="41">+IF(BD154="siempre","Fuerte",IF(BD154="Algunas veces","Moderado","Débil"))</f>
        <v>Fuerte</v>
      </c>
      <c r="BF154" s="193" t="str">
        <f>IF(AND(BC154="Fuerte",BE154="Fuerte"),"Fuerte",IF(AND(BC154="Fuerte",BE154="Moderado"),"Moderado",IF(AND(BC154="Moderado",BE154="Fuerte"),"Moderado",IF(AND(BC154="Moderado",BE154="Moderado"),"Moderado","Débil"))))</f>
        <v>Fuerte</v>
      </c>
      <c r="BG154" s="193">
        <f t="shared" ref="BG154" si="42">IF(ISBLANK(BF154),"",IF(BF154="Débil", 0, IF(BF154="Moderado",50,100)))</f>
        <v>100</v>
      </c>
      <c r="BH154" s="190">
        <f>AVERAGE(BG154:BG154)</f>
        <v>100</v>
      </c>
      <c r="BI154" s="47" t="str">
        <f>IF(BH154&lt;=50, "Débil", IF(BH154&lt;=99,"Moderado","Fuerte"))</f>
        <v>Fuerte</v>
      </c>
      <c r="BJ154" s="48">
        <f>+IF(BI154="Fuerte",2,IF(BI154="Moderado",1,0))</f>
        <v>2</v>
      </c>
      <c r="BK154" s="48">
        <f>+AG154-BJ154</f>
        <v>0</v>
      </c>
      <c r="BL154" s="47" t="str">
        <f>+VLOOKUP(BK154,Listados!$J$18:$K$24,2,TRUE)</f>
        <v>Rara Vez</v>
      </c>
      <c r="BM154" s="47" t="str">
        <f>IF(ISBLANK(AH154),"",AH154)</f>
        <v>Moderado</v>
      </c>
      <c r="BN154" s="49" t="str">
        <f>IF(AND(BL154&lt;&gt;"",BM154&lt;&gt;""),VLOOKUP(BL154&amp;BM154,Listados!$M$3:$N$27,2,FALSE),"")</f>
        <v>Moderado</v>
      </c>
      <c r="BO154" s="49" t="str">
        <f>+VLOOKUP(BN154,Listados!$P$3:$Q$6,2,FALSE)</f>
        <v xml:space="preserve"> Reducir el riesgo</v>
      </c>
      <c r="BP154" s="177"/>
      <c r="BQ154" s="177"/>
      <c r="BR154" s="177"/>
      <c r="BS154" s="177"/>
      <c r="BT154" s="177"/>
      <c r="BU154" s="177"/>
      <c r="BV154" s="177"/>
      <c r="BW154" s="177"/>
      <c r="BX154" s="177"/>
      <c r="BY154" s="177"/>
      <c r="BZ154" s="177"/>
      <c r="CA154" s="177"/>
      <c r="CB154" s="177"/>
      <c r="CC154" s="177"/>
      <c r="CD154" s="177"/>
      <c r="CE154" s="178" t="s">
        <v>8</v>
      </c>
      <c r="CF154" s="178" t="s">
        <v>8</v>
      </c>
      <c r="CG154" s="178" t="s">
        <v>8</v>
      </c>
      <c r="CH154" s="178" t="s">
        <v>8</v>
      </c>
      <c r="CI154" s="178" t="s">
        <v>8</v>
      </c>
      <c r="CJ154" s="178" t="s">
        <v>8</v>
      </c>
    </row>
    <row r="155" spans="1:88" ht="27.75" customHeight="1" x14ac:dyDescent="0.25">
      <c r="A155" s="188"/>
      <c r="B155" s="63"/>
      <c r="C155" s="72"/>
      <c r="D155" s="73"/>
      <c r="E155" s="63"/>
      <c r="F155" s="49"/>
      <c r="G155" s="49"/>
      <c r="H155" s="64"/>
      <c r="I155" s="79"/>
      <c r="J155" s="49"/>
      <c r="K155" s="58" t="s">
        <v>271</v>
      </c>
      <c r="L155" s="63"/>
      <c r="M155" s="63"/>
      <c r="N155" s="63"/>
      <c r="O155" s="63"/>
      <c r="P155" s="63"/>
      <c r="Q155" s="63"/>
      <c r="R155" s="63"/>
      <c r="S155" s="63"/>
      <c r="T155" s="63"/>
      <c r="U155" s="63"/>
      <c r="V155" s="63"/>
      <c r="W155" s="63"/>
      <c r="X155" s="63"/>
      <c r="Y155" s="63"/>
      <c r="Z155" s="63"/>
      <c r="AA155" s="63"/>
      <c r="AB155" s="63"/>
      <c r="AC155" s="63"/>
      <c r="AD155" s="63"/>
      <c r="AE155" s="49"/>
      <c r="AF155" s="63"/>
      <c r="AG155" s="49"/>
      <c r="AH155" s="49" t="str">
        <f>+IF(OR(AF155=1,AF155&lt;=5),"Moderado",IF(OR(AF155=6,AF155&lt;=11),"Mayor","Catastrófico"))</f>
        <v>Moderado</v>
      </c>
      <c r="AI155" s="92"/>
      <c r="AJ155" s="49"/>
      <c r="AK155" s="64"/>
      <c r="AL155" s="64"/>
      <c r="AM155" s="79"/>
      <c r="AN155" s="79"/>
      <c r="AO155" s="29"/>
      <c r="AP155" s="79"/>
      <c r="AQ155" s="29"/>
      <c r="AR155" s="79"/>
      <c r="AS155" s="29"/>
      <c r="AT155" s="79"/>
      <c r="AU155" s="29"/>
      <c r="AV155" s="79"/>
      <c r="AW155" s="29"/>
      <c r="AX155" s="79"/>
      <c r="AY155" s="29"/>
      <c r="AZ155" s="79"/>
      <c r="BA155" s="29"/>
      <c r="BB155" s="194"/>
      <c r="BC155" s="194"/>
      <c r="BD155" s="79"/>
      <c r="BE155" s="194"/>
      <c r="BF155" s="194"/>
      <c r="BG155" s="194"/>
      <c r="BH155" s="190"/>
      <c r="BI155" s="47"/>
      <c r="BJ155" s="48"/>
      <c r="BK155" s="48"/>
      <c r="BL155" s="47"/>
      <c r="BM155" s="47"/>
      <c r="BN155" s="49"/>
      <c r="BO155" s="49"/>
      <c r="BP155" s="177"/>
      <c r="BQ155" s="177"/>
      <c r="BR155" s="177"/>
      <c r="BS155" s="177"/>
      <c r="BT155" s="177"/>
      <c r="BU155" s="177"/>
      <c r="BV155" s="177"/>
      <c r="BW155" s="177"/>
      <c r="BX155" s="177"/>
      <c r="BY155" s="177"/>
      <c r="BZ155" s="177"/>
      <c r="CA155" s="177"/>
      <c r="CB155" s="177"/>
      <c r="CC155" s="177"/>
      <c r="CD155" s="177"/>
      <c r="CE155" s="178"/>
      <c r="CF155" s="178"/>
      <c r="CG155" s="178"/>
      <c r="CH155" s="178"/>
      <c r="CI155" s="178"/>
      <c r="CJ155" s="178"/>
    </row>
    <row r="156" spans="1:88" ht="23.25" customHeight="1" x14ac:dyDescent="0.25">
      <c r="A156" s="188"/>
      <c r="B156" s="63"/>
      <c r="C156" s="72"/>
      <c r="D156" s="73"/>
      <c r="E156" s="63"/>
      <c r="F156" s="49"/>
      <c r="G156" s="49"/>
      <c r="H156" s="64"/>
      <c r="I156" s="79"/>
      <c r="J156" s="49"/>
      <c r="K156" s="59"/>
      <c r="L156" s="63"/>
      <c r="M156" s="63"/>
      <c r="N156" s="63"/>
      <c r="O156" s="63"/>
      <c r="P156" s="63"/>
      <c r="Q156" s="63"/>
      <c r="R156" s="63"/>
      <c r="S156" s="63"/>
      <c r="T156" s="63"/>
      <c r="U156" s="63"/>
      <c r="V156" s="63"/>
      <c r="W156" s="63"/>
      <c r="X156" s="63"/>
      <c r="Y156" s="63"/>
      <c r="Z156" s="63"/>
      <c r="AA156" s="63"/>
      <c r="AB156" s="63"/>
      <c r="AC156" s="63"/>
      <c r="AD156" s="63"/>
      <c r="AE156" s="49"/>
      <c r="AF156" s="63"/>
      <c r="AG156" s="49"/>
      <c r="AH156" s="49" t="str">
        <f>+IF(OR(AF156=1,AF156&lt;=5),"Moderado",IF(OR(AF156=6,AF156&lt;=11),"Mayor","Catastrófico"))</f>
        <v>Moderado</v>
      </c>
      <c r="AI156" s="92"/>
      <c r="AJ156" s="49"/>
      <c r="AK156" s="64"/>
      <c r="AL156" s="64"/>
      <c r="AM156" s="79"/>
      <c r="AN156" s="79"/>
      <c r="AO156" s="29"/>
      <c r="AP156" s="79"/>
      <c r="AQ156" s="29"/>
      <c r="AR156" s="79"/>
      <c r="AS156" s="29"/>
      <c r="AT156" s="79"/>
      <c r="AU156" s="29"/>
      <c r="AV156" s="79"/>
      <c r="AW156" s="29"/>
      <c r="AX156" s="79"/>
      <c r="AY156" s="29"/>
      <c r="AZ156" s="79"/>
      <c r="BA156" s="29"/>
      <c r="BB156" s="194"/>
      <c r="BC156" s="194"/>
      <c r="BD156" s="79"/>
      <c r="BE156" s="194"/>
      <c r="BF156" s="194"/>
      <c r="BG156" s="194"/>
      <c r="BH156" s="190"/>
      <c r="BI156" s="47"/>
      <c r="BJ156" s="48"/>
      <c r="BK156" s="48"/>
      <c r="BL156" s="47"/>
      <c r="BM156" s="47"/>
      <c r="BN156" s="49"/>
      <c r="BO156" s="49"/>
      <c r="BP156" s="177"/>
      <c r="BQ156" s="177"/>
      <c r="BR156" s="177"/>
      <c r="BS156" s="177"/>
      <c r="BT156" s="177"/>
      <c r="BU156" s="177"/>
      <c r="BV156" s="177"/>
      <c r="BW156" s="177"/>
      <c r="BX156" s="177"/>
      <c r="BY156" s="177"/>
      <c r="BZ156" s="177"/>
      <c r="CA156" s="177"/>
      <c r="CB156" s="177"/>
      <c r="CC156" s="177"/>
      <c r="CD156" s="177"/>
      <c r="CE156" s="178"/>
      <c r="CF156" s="178"/>
      <c r="CG156" s="178"/>
      <c r="CH156" s="178"/>
      <c r="CI156" s="178"/>
      <c r="CJ156" s="178"/>
    </row>
    <row r="157" spans="1:88" ht="36" customHeight="1" x14ac:dyDescent="0.25">
      <c r="A157" s="188"/>
      <c r="B157" s="63"/>
      <c r="C157" s="72"/>
      <c r="D157" s="73"/>
      <c r="E157" s="63"/>
      <c r="F157" s="49"/>
      <c r="G157" s="49"/>
      <c r="H157" s="64"/>
      <c r="I157" s="79"/>
      <c r="J157" s="49"/>
      <c r="K157" s="71" t="s">
        <v>278</v>
      </c>
      <c r="L157" s="63"/>
      <c r="M157" s="63"/>
      <c r="N157" s="63"/>
      <c r="O157" s="63"/>
      <c r="P157" s="63"/>
      <c r="Q157" s="63"/>
      <c r="R157" s="63"/>
      <c r="S157" s="63"/>
      <c r="T157" s="63"/>
      <c r="U157" s="63"/>
      <c r="V157" s="63"/>
      <c r="W157" s="63"/>
      <c r="X157" s="63"/>
      <c r="Y157" s="63"/>
      <c r="Z157" s="63"/>
      <c r="AA157" s="63"/>
      <c r="AB157" s="63"/>
      <c r="AC157" s="63"/>
      <c r="AD157" s="63"/>
      <c r="AE157" s="49"/>
      <c r="AF157" s="63"/>
      <c r="AG157" s="49"/>
      <c r="AH157" s="49" t="str">
        <f>+IF(OR(AF157=1,AF157&lt;=5),"Moderado",IF(OR(AF157=6,AF157&lt;=11),"Mayor","Catastrófico"))</f>
        <v>Moderado</v>
      </c>
      <c r="AI157" s="92"/>
      <c r="AJ157" s="49"/>
      <c r="AK157" s="64"/>
      <c r="AL157" s="64"/>
      <c r="AM157" s="79"/>
      <c r="AN157" s="79"/>
      <c r="AO157" s="29"/>
      <c r="AP157" s="79"/>
      <c r="AQ157" s="29"/>
      <c r="AR157" s="79"/>
      <c r="AS157" s="29"/>
      <c r="AT157" s="79"/>
      <c r="AU157" s="29"/>
      <c r="AV157" s="79"/>
      <c r="AW157" s="29"/>
      <c r="AX157" s="79"/>
      <c r="AY157" s="29"/>
      <c r="AZ157" s="79"/>
      <c r="BA157" s="29"/>
      <c r="BB157" s="194"/>
      <c r="BC157" s="194"/>
      <c r="BD157" s="79"/>
      <c r="BE157" s="194"/>
      <c r="BF157" s="194"/>
      <c r="BG157" s="194"/>
      <c r="BH157" s="190"/>
      <c r="BI157" s="47"/>
      <c r="BJ157" s="48"/>
      <c r="BK157" s="48"/>
      <c r="BL157" s="47"/>
      <c r="BM157" s="47"/>
      <c r="BN157" s="49"/>
      <c r="BO157" s="49"/>
      <c r="BP157" s="177"/>
      <c r="BQ157" s="177"/>
      <c r="BR157" s="177"/>
      <c r="BS157" s="177"/>
      <c r="BT157" s="177"/>
      <c r="BU157" s="177"/>
      <c r="BV157" s="177"/>
      <c r="BW157" s="177"/>
      <c r="BX157" s="177"/>
      <c r="BY157" s="177"/>
      <c r="BZ157" s="177"/>
      <c r="CA157" s="177"/>
      <c r="CB157" s="177"/>
      <c r="CC157" s="177"/>
      <c r="CD157" s="177"/>
      <c r="CE157" s="178"/>
      <c r="CF157" s="178"/>
      <c r="CG157" s="178"/>
      <c r="CH157" s="178"/>
      <c r="CI157" s="178"/>
      <c r="CJ157" s="178"/>
    </row>
    <row r="158" spans="1:88" ht="24.75" customHeight="1" x14ac:dyDescent="0.25">
      <c r="A158" s="188"/>
      <c r="B158" s="63"/>
      <c r="C158" s="72"/>
      <c r="D158" s="73"/>
      <c r="E158" s="63"/>
      <c r="F158" s="49"/>
      <c r="G158" s="49"/>
      <c r="H158" s="64"/>
      <c r="I158" s="79"/>
      <c r="J158" s="49"/>
      <c r="K158" s="71"/>
      <c r="L158" s="63"/>
      <c r="M158" s="63"/>
      <c r="N158" s="63"/>
      <c r="O158" s="63"/>
      <c r="P158" s="63"/>
      <c r="Q158" s="63"/>
      <c r="R158" s="63"/>
      <c r="S158" s="63"/>
      <c r="T158" s="63"/>
      <c r="U158" s="63"/>
      <c r="V158" s="63"/>
      <c r="W158" s="63"/>
      <c r="X158" s="63"/>
      <c r="Y158" s="63"/>
      <c r="Z158" s="63"/>
      <c r="AA158" s="63"/>
      <c r="AB158" s="63"/>
      <c r="AC158" s="63"/>
      <c r="AD158" s="63"/>
      <c r="AE158" s="49"/>
      <c r="AF158" s="63"/>
      <c r="AG158" s="49"/>
      <c r="AH158" s="49" t="str">
        <f>+IF(OR(AF158=1,AF158&lt;=5),"Moderado",IF(OR(AF158=6,AF158&lt;=11),"Mayor","Catastrófico"))</f>
        <v>Moderado</v>
      </c>
      <c r="AI158" s="92"/>
      <c r="AJ158" s="49"/>
      <c r="AK158" s="64"/>
      <c r="AL158" s="64"/>
      <c r="AM158" s="79"/>
      <c r="AN158" s="79"/>
      <c r="AO158" s="29"/>
      <c r="AP158" s="79"/>
      <c r="AQ158" s="29"/>
      <c r="AR158" s="79"/>
      <c r="AS158" s="29"/>
      <c r="AT158" s="79"/>
      <c r="AU158" s="29"/>
      <c r="AV158" s="79"/>
      <c r="AW158" s="29"/>
      <c r="AX158" s="79"/>
      <c r="AY158" s="29"/>
      <c r="AZ158" s="79"/>
      <c r="BA158" s="29"/>
      <c r="BB158" s="194"/>
      <c r="BC158" s="194"/>
      <c r="BD158" s="79"/>
      <c r="BE158" s="194"/>
      <c r="BF158" s="194"/>
      <c r="BG158" s="194"/>
      <c r="BH158" s="190"/>
      <c r="BI158" s="47"/>
      <c r="BJ158" s="48"/>
      <c r="BK158" s="48"/>
      <c r="BL158" s="47"/>
      <c r="BM158" s="47"/>
      <c r="BN158" s="49"/>
      <c r="BO158" s="49"/>
      <c r="BP158" s="177"/>
      <c r="BQ158" s="177"/>
      <c r="BR158" s="177"/>
      <c r="BS158" s="177"/>
      <c r="BT158" s="177"/>
      <c r="BU158" s="177"/>
      <c r="BV158" s="177"/>
      <c r="BW158" s="177"/>
      <c r="BX158" s="177"/>
      <c r="BY158" s="177"/>
      <c r="BZ158" s="177"/>
      <c r="CA158" s="177"/>
      <c r="CB158" s="177"/>
      <c r="CC158" s="177"/>
      <c r="CD158" s="177"/>
      <c r="CE158" s="178"/>
      <c r="CF158" s="178"/>
      <c r="CG158" s="178"/>
      <c r="CH158" s="178"/>
      <c r="CI158" s="178"/>
      <c r="CJ158" s="178"/>
    </row>
    <row r="159" spans="1:88" ht="27.75" customHeight="1" x14ac:dyDescent="0.25">
      <c r="A159" s="188"/>
      <c r="B159" s="63"/>
      <c r="C159" s="72"/>
      <c r="D159" s="73"/>
      <c r="E159" s="63"/>
      <c r="F159" s="49"/>
      <c r="G159" s="49"/>
      <c r="H159" s="59"/>
      <c r="I159" s="74"/>
      <c r="J159" s="49"/>
      <c r="K159" s="71"/>
      <c r="L159" s="63"/>
      <c r="M159" s="63"/>
      <c r="N159" s="63"/>
      <c r="O159" s="63"/>
      <c r="P159" s="63"/>
      <c r="Q159" s="63"/>
      <c r="R159" s="63"/>
      <c r="S159" s="63"/>
      <c r="T159" s="63"/>
      <c r="U159" s="63"/>
      <c r="V159" s="63"/>
      <c r="W159" s="63"/>
      <c r="X159" s="63"/>
      <c r="Y159" s="63"/>
      <c r="Z159" s="63"/>
      <c r="AA159" s="63"/>
      <c r="AB159" s="63"/>
      <c r="AC159" s="63"/>
      <c r="AD159" s="63"/>
      <c r="AE159" s="49"/>
      <c r="AF159" s="63"/>
      <c r="AG159" s="49"/>
      <c r="AH159" s="49" t="str">
        <f>+IF(OR(AF159=1,AF159&lt;=5),"Moderado",IF(OR(AF159=6,AF159&lt;=11),"Mayor","Catastrófico"))</f>
        <v>Moderado</v>
      </c>
      <c r="AI159" s="92"/>
      <c r="AJ159" s="49"/>
      <c r="AK159" s="59"/>
      <c r="AL159" s="59"/>
      <c r="AM159" s="74"/>
      <c r="AN159" s="74"/>
      <c r="AO159" s="29"/>
      <c r="AP159" s="74"/>
      <c r="AQ159" s="29"/>
      <c r="AR159" s="74"/>
      <c r="AS159" s="29"/>
      <c r="AT159" s="74"/>
      <c r="AU159" s="29"/>
      <c r="AV159" s="74"/>
      <c r="AW159" s="29"/>
      <c r="AX159" s="74"/>
      <c r="AY159" s="29"/>
      <c r="AZ159" s="74"/>
      <c r="BA159" s="29"/>
      <c r="BB159" s="195"/>
      <c r="BC159" s="195"/>
      <c r="BD159" s="74"/>
      <c r="BE159" s="195"/>
      <c r="BF159" s="195"/>
      <c r="BG159" s="195"/>
      <c r="BH159" s="190"/>
      <c r="BI159" s="47"/>
      <c r="BJ159" s="48"/>
      <c r="BK159" s="48"/>
      <c r="BL159" s="47"/>
      <c r="BM159" s="47"/>
      <c r="BN159" s="49"/>
      <c r="BO159" s="49"/>
      <c r="BP159" s="177"/>
      <c r="BQ159" s="177"/>
      <c r="BR159" s="177"/>
      <c r="BS159" s="177"/>
      <c r="BT159" s="177"/>
      <c r="BU159" s="177"/>
      <c r="BV159" s="177"/>
      <c r="BW159" s="177"/>
      <c r="BX159" s="177"/>
      <c r="BY159" s="177"/>
      <c r="BZ159" s="177"/>
      <c r="CA159" s="177"/>
      <c r="CB159" s="177"/>
      <c r="CC159" s="177"/>
      <c r="CD159" s="177"/>
      <c r="CE159" s="178"/>
      <c r="CF159" s="178"/>
      <c r="CG159" s="178"/>
      <c r="CH159" s="178"/>
      <c r="CI159" s="178"/>
      <c r="CJ159" s="178"/>
    </row>
    <row r="160" spans="1:88" ht="30" customHeight="1" x14ac:dyDescent="0.25">
      <c r="A160" s="188" t="s">
        <v>279</v>
      </c>
      <c r="B160" s="63" t="s">
        <v>267</v>
      </c>
      <c r="C160" s="72" t="s">
        <v>268</v>
      </c>
      <c r="D160" s="73" t="str">
        <f>'Riesgo Corrupción'!C50</f>
        <v>Posibilidad de afectación reputacional por la manipulación y/o uso inapropiado de la información contenida en las bases de datos trabajadas en analítica institucional para beneficio privado o favorecimiento de terceros</v>
      </c>
      <c r="E160" s="63" t="s">
        <v>8</v>
      </c>
      <c r="F160" s="49" t="s">
        <v>167</v>
      </c>
      <c r="G160" s="49" t="s">
        <v>132</v>
      </c>
      <c r="H160" s="56" t="s">
        <v>538</v>
      </c>
      <c r="I160" s="78" t="s">
        <v>133</v>
      </c>
      <c r="J160" s="49" t="s">
        <v>134</v>
      </c>
      <c r="K160" s="23" t="s">
        <v>270</v>
      </c>
      <c r="L160" s="63" t="s">
        <v>136</v>
      </c>
      <c r="M160" s="63" t="s">
        <v>136</v>
      </c>
      <c r="N160" s="63" t="s">
        <v>136</v>
      </c>
      <c r="O160" s="63" t="s">
        <v>135</v>
      </c>
      <c r="P160" s="63" t="s">
        <v>136</v>
      </c>
      <c r="Q160" s="63" t="s">
        <v>135</v>
      </c>
      <c r="R160" s="52" t="s">
        <v>135</v>
      </c>
      <c r="S160" s="63" t="s">
        <v>135</v>
      </c>
      <c r="T160" s="63" t="s">
        <v>136</v>
      </c>
      <c r="U160" s="52" t="s">
        <v>135</v>
      </c>
      <c r="V160" s="63" t="s">
        <v>136</v>
      </c>
      <c r="W160" s="63" t="s">
        <v>136</v>
      </c>
      <c r="X160" s="63" t="s">
        <v>135</v>
      </c>
      <c r="Y160" s="63" t="s">
        <v>135</v>
      </c>
      <c r="Z160" s="63" t="s">
        <v>136</v>
      </c>
      <c r="AA160" s="63" t="s">
        <v>135</v>
      </c>
      <c r="AB160" s="63" t="s">
        <v>135</v>
      </c>
      <c r="AC160" s="63" t="s">
        <v>135</v>
      </c>
      <c r="AD160" s="63" t="s">
        <v>135</v>
      </c>
      <c r="AE160" s="49">
        <f>COUNTIF(L160:AD165, "SI")</f>
        <v>8</v>
      </c>
      <c r="AF160" s="63" t="s">
        <v>137</v>
      </c>
      <c r="AG160" s="49">
        <f>+VLOOKUP(AF160,[6]Listados!$K$8:$L$12,2,0)</f>
        <v>2</v>
      </c>
      <c r="AH160" s="49" t="str">
        <f>+IF(OR(AE160=1,AE160&lt;=5),"Moderado",IF(OR(AE160=6,AE160&lt;=11),"Mayor","Catastrófico"))</f>
        <v>Mayor</v>
      </c>
      <c r="AI160" s="92"/>
      <c r="AJ160" s="49" t="str">
        <f>IF(AND(AF160&lt;&gt;"",AH160&lt;&gt;""),VLOOKUP(AF160&amp;AH160,Listados!$M$3:$N$27,2,FALSE),"")</f>
        <v>Alto</v>
      </c>
      <c r="AK160" s="204" t="str">
        <f>'Descripción del Control '!B26</f>
        <v xml:space="preserve">El profesional del equipo de analítica institucional designado por el jefe de la Oficina Asesora de Planeación junto con los delegados de las dependencias, identifican y validan anualmente las bases de datos o fuentes de información utilizadas y priorizadas por la dependencia, de acuerdo con lo establecido en el Procedimiento GCN-P006 Herramientas para uso y apropiación y analítica institucional, con el fin de determinar que la información allí registrada refleje la realidad de la operación. En caso que se presente una inconsistencia en la fase de limpieza y validación, se deja consignado en el formato GCN-F016 Diagnóstico y Score de analítica de datos, y se comunica a la dependencia. Como evidencia, queda el seguimiento en el  formato GCN-F019 Plan de Trabajo de analítica institucional, en la casilla de "Observaciones al cumplimiento de las actividades". </v>
      </c>
      <c r="AL160" s="56" t="s">
        <v>538</v>
      </c>
      <c r="AM160" s="136" t="s">
        <v>138</v>
      </c>
      <c r="AN160" s="78" t="s">
        <v>136</v>
      </c>
      <c r="AO160" s="29">
        <f>+IF(AN160="si",15,"")</f>
        <v>15</v>
      </c>
      <c r="AP160" s="78" t="s">
        <v>136</v>
      </c>
      <c r="AQ160" s="29">
        <f>+IF(AP160="si",15,"")</f>
        <v>15</v>
      </c>
      <c r="AR160" s="78" t="s">
        <v>136</v>
      </c>
      <c r="AS160" s="29">
        <f>+IF(AR160="si",15,"")</f>
        <v>15</v>
      </c>
      <c r="AT160" s="136" t="s">
        <v>139</v>
      </c>
      <c r="AU160" s="29">
        <f>+IF(AT160="Prevenir",15,IF(AT160="Detectar",10,""))</f>
        <v>15</v>
      </c>
      <c r="AV160" s="78" t="s">
        <v>136</v>
      </c>
      <c r="AW160" s="29">
        <f>+IF(AV160="si",15,"")</f>
        <v>15</v>
      </c>
      <c r="AX160" s="78" t="s">
        <v>136</v>
      </c>
      <c r="AY160" s="29">
        <f>+IF(AX160="si",15,"")</f>
        <v>15</v>
      </c>
      <c r="AZ160" s="78" t="s">
        <v>140</v>
      </c>
      <c r="BA160" s="29">
        <f>+IF(AZ160="Completa",10,IF(AZ160="Incompleta",5,""))</f>
        <v>10</v>
      </c>
      <c r="BB160" s="193">
        <f>IF((SUM(AO160,AQ160,AS160,AU160,AW160,AY160,BA160)=0),"",(SUM(AO160,AQ160,AS160,AU160,AW160,AY160,BA160)))</f>
        <v>100</v>
      </c>
      <c r="BC160" s="193" t="str">
        <f>IF(BB160&lt;=85,"Débil",IF(BB160&lt;=95,"Moderado",IF(BB160=100,"Fuerte","")))</f>
        <v>Fuerte</v>
      </c>
      <c r="BD160" s="78" t="s">
        <v>141</v>
      </c>
      <c r="BE160" s="193" t="str">
        <f t="shared" ref="BE160" si="43">+IF(BD160="siempre","Fuerte",IF(BD160="Algunas veces","Moderado","Débil"))</f>
        <v>Fuerte</v>
      </c>
      <c r="BF160" s="193" t="str">
        <f>IF(AND(BC160="Fuerte",BE160="Fuerte"),"Fuerte",IF(AND(BC160="Fuerte",BE160="Moderado"),"Moderado",IF(AND(BC160="Moderado",BE160="Fuerte"),"Moderado",IF(AND(BC160="Moderado",BE160="Moderado"),"Moderado","Débil"))))</f>
        <v>Fuerte</v>
      </c>
      <c r="BG160" s="193">
        <f t="shared" ref="BG160" si="44">IF(ISBLANK(BF160),"",IF(BF160="Débil", 0, IF(BF160="Moderado",50,100)))</f>
        <v>100</v>
      </c>
      <c r="BH160" s="190">
        <f>AVERAGE(BG160:BG160)</f>
        <v>100</v>
      </c>
      <c r="BI160" s="47" t="str">
        <f>IF(BH160&lt;=50, "Débil", IF(BH160&lt;=99,"Moderado","Fuerte"))</f>
        <v>Fuerte</v>
      </c>
      <c r="BJ160" s="48">
        <f>+IF(BI160="Fuerte",2,IF(BI160="Moderado",1,0))</f>
        <v>2</v>
      </c>
      <c r="BK160" s="48">
        <f>+AG160-BJ160</f>
        <v>0</v>
      </c>
      <c r="BL160" s="47" t="str">
        <f>+VLOOKUP(BK160,Listados!$J$18:$K$24,2,TRUE)</f>
        <v>Rara Vez</v>
      </c>
      <c r="BM160" s="47" t="str">
        <f>IF(ISBLANK(AH160),"",AH160)</f>
        <v>Mayor</v>
      </c>
      <c r="BN160" s="49" t="str">
        <f>IF(AND(BL160&lt;&gt;"",BM160&lt;&gt;""),VLOOKUP(BL160&amp;BM160,Listados!$M$3:$N$27,2,FALSE),"")</f>
        <v>Alto</v>
      </c>
      <c r="BO160" s="49" t="str">
        <f>+VLOOKUP(BN160,Listados!$P$3:$Q$6,2,FALSE)</f>
        <v>Reducir el riesgo</v>
      </c>
      <c r="BP160" s="177"/>
      <c r="BQ160" s="177"/>
      <c r="BR160" s="177"/>
      <c r="BS160" s="177"/>
      <c r="BT160" s="177"/>
      <c r="BU160" s="177"/>
      <c r="BV160" s="177"/>
      <c r="BW160" s="177"/>
      <c r="BX160" s="177"/>
      <c r="BY160" s="177"/>
      <c r="BZ160" s="177"/>
      <c r="CA160" s="177"/>
      <c r="CB160" s="177"/>
      <c r="CC160" s="177"/>
      <c r="CD160" s="177"/>
      <c r="CE160" s="178" t="s">
        <v>8</v>
      </c>
      <c r="CF160" s="178" t="s">
        <v>8</v>
      </c>
      <c r="CG160" s="178" t="s">
        <v>8</v>
      </c>
      <c r="CH160" s="178" t="s">
        <v>8</v>
      </c>
      <c r="CI160" s="178" t="s">
        <v>8</v>
      </c>
      <c r="CJ160" s="178" t="s">
        <v>8</v>
      </c>
    </row>
    <row r="161" spans="1:88" ht="27.75" customHeight="1" x14ac:dyDescent="0.25">
      <c r="A161" s="188"/>
      <c r="B161" s="63"/>
      <c r="C161" s="72"/>
      <c r="D161" s="73"/>
      <c r="E161" s="63"/>
      <c r="F161" s="49"/>
      <c r="G161" s="49"/>
      <c r="H161" s="100"/>
      <c r="I161" s="79"/>
      <c r="J161" s="49"/>
      <c r="K161" s="58" t="s">
        <v>271</v>
      </c>
      <c r="L161" s="63"/>
      <c r="M161" s="63"/>
      <c r="N161" s="63"/>
      <c r="O161" s="63"/>
      <c r="P161" s="63"/>
      <c r="Q161" s="63"/>
      <c r="R161" s="52"/>
      <c r="S161" s="63"/>
      <c r="T161" s="63"/>
      <c r="U161" s="52"/>
      <c r="V161" s="63"/>
      <c r="W161" s="63"/>
      <c r="X161" s="63"/>
      <c r="Y161" s="63"/>
      <c r="Z161" s="63"/>
      <c r="AA161" s="63"/>
      <c r="AB161" s="63"/>
      <c r="AC161" s="63"/>
      <c r="AD161" s="63"/>
      <c r="AE161" s="49"/>
      <c r="AF161" s="63"/>
      <c r="AG161" s="49"/>
      <c r="AH161" s="49" t="str">
        <f>+IF(OR(AF161=1,AF161&lt;=5),"Moderado",IF(OR(AF161=6,AF161&lt;=11),"Mayor","Catastrófico"))</f>
        <v>Moderado</v>
      </c>
      <c r="AI161" s="92"/>
      <c r="AJ161" s="49"/>
      <c r="AK161" s="205"/>
      <c r="AL161" s="100"/>
      <c r="AM161" s="137"/>
      <c r="AN161" s="79"/>
      <c r="AO161" s="29"/>
      <c r="AP161" s="79"/>
      <c r="AQ161" s="29"/>
      <c r="AR161" s="79"/>
      <c r="AS161" s="29"/>
      <c r="AT161" s="137"/>
      <c r="AU161" s="29"/>
      <c r="AV161" s="79"/>
      <c r="AW161" s="29"/>
      <c r="AX161" s="79"/>
      <c r="AY161" s="29"/>
      <c r="AZ161" s="79"/>
      <c r="BA161" s="29"/>
      <c r="BB161" s="194"/>
      <c r="BC161" s="194"/>
      <c r="BD161" s="79"/>
      <c r="BE161" s="194"/>
      <c r="BF161" s="194"/>
      <c r="BG161" s="194"/>
      <c r="BH161" s="190"/>
      <c r="BI161" s="47"/>
      <c r="BJ161" s="48"/>
      <c r="BK161" s="48"/>
      <c r="BL161" s="47"/>
      <c r="BM161" s="47"/>
      <c r="BN161" s="49"/>
      <c r="BO161" s="49"/>
      <c r="BP161" s="177"/>
      <c r="BQ161" s="177"/>
      <c r="BR161" s="177"/>
      <c r="BS161" s="177"/>
      <c r="BT161" s="177"/>
      <c r="BU161" s="177"/>
      <c r="BV161" s="177"/>
      <c r="BW161" s="177"/>
      <c r="BX161" s="177"/>
      <c r="BY161" s="177"/>
      <c r="BZ161" s="177"/>
      <c r="CA161" s="177"/>
      <c r="CB161" s="177"/>
      <c r="CC161" s="177"/>
      <c r="CD161" s="177"/>
      <c r="CE161" s="178"/>
      <c r="CF161" s="178"/>
      <c r="CG161" s="178"/>
      <c r="CH161" s="178"/>
      <c r="CI161" s="178"/>
      <c r="CJ161" s="178"/>
    </row>
    <row r="162" spans="1:88" ht="30" customHeight="1" x14ac:dyDescent="0.25">
      <c r="A162" s="188"/>
      <c r="B162" s="63"/>
      <c r="C162" s="72"/>
      <c r="D162" s="73"/>
      <c r="E162" s="63"/>
      <c r="F162" s="49"/>
      <c r="G162" s="49"/>
      <c r="H162" s="100"/>
      <c r="I162" s="79"/>
      <c r="J162" s="49"/>
      <c r="K162" s="64"/>
      <c r="L162" s="63"/>
      <c r="M162" s="63"/>
      <c r="N162" s="63"/>
      <c r="O162" s="63"/>
      <c r="P162" s="63"/>
      <c r="Q162" s="63"/>
      <c r="R162" s="52"/>
      <c r="S162" s="63"/>
      <c r="T162" s="63"/>
      <c r="U162" s="52"/>
      <c r="V162" s="63"/>
      <c r="W162" s="63"/>
      <c r="X162" s="63"/>
      <c r="Y162" s="63"/>
      <c r="Z162" s="63"/>
      <c r="AA162" s="63"/>
      <c r="AB162" s="63"/>
      <c r="AC162" s="63"/>
      <c r="AD162" s="63"/>
      <c r="AE162" s="49"/>
      <c r="AF162" s="63"/>
      <c r="AG162" s="49"/>
      <c r="AH162" s="49" t="str">
        <f>+IF(OR(AF162=1,AF162&lt;=5),"Moderado",IF(OR(AF162=6,AF162&lt;=11),"Mayor","Catastrófico"))</f>
        <v>Moderado</v>
      </c>
      <c r="AI162" s="92"/>
      <c r="AJ162" s="49"/>
      <c r="AK162" s="205"/>
      <c r="AL162" s="100"/>
      <c r="AM162" s="137"/>
      <c r="AN162" s="79"/>
      <c r="AO162" s="29"/>
      <c r="AP162" s="79"/>
      <c r="AQ162" s="29"/>
      <c r="AR162" s="79"/>
      <c r="AS162" s="29"/>
      <c r="AT162" s="137"/>
      <c r="AU162" s="29"/>
      <c r="AV162" s="79"/>
      <c r="AW162" s="29"/>
      <c r="AX162" s="79"/>
      <c r="AY162" s="29"/>
      <c r="AZ162" s="79"/>
      <c r="BA162" s="29"/>
      <c r="BB162" s="194"/>
      <c r="BC162" s="194"/>
      <c r="BD162" s="79"/>
      <c r="BE162" s="194"/>
      <c r="BF162" s="194"/>
      <c r="BG162" s="194"/>
      <c r="BH162" s="190"/>
      <c r="BI162" s="47"/>
      <c r="BJ162" s="48"/>
      <c r="BK162" s="48"/>
      <c r="BL162" s="47"/>
      <c r="BM162" s="47"/>
      <c r="BN162" s="49"/>
      <c r="BO162" s="49"/>
      <c r="BP162" s="177"/>
      <c r="BQ162" s="177"/>
      <c r="BR162" s="177"/>
      <c r="BS162" s="177"/>
      <c r="BT162" s="177"/>
      <c r="BU162" s="177"/>
      <c r="BV162" s="177"/>
      <c r="BW162" s="177"/>
      <c r="BX162" s="177"/>
      <c r="BY162" s="177"/>
      <c r="BZ162" s="177"/>
      <c r="CA162" s="177"/>
      <c r="CB162" s="177"/>
      <c r="CC162" s="177"/>
      <c r="CD162" s="177"/>
      <c r="CE162" s="178"/>
      <c r="CF162" s="178"/>
      <c r="CG162" s="178"/>
      <c r="CH162" s="178"/>
      <c r="CI162" s="178"/>
      <c r="CJ162" s="178"/>
    </row>
    <row r="163" spans="1:88" ht="27.75" customHeight="1" x14ac:dyDescent="0.25">
      <c r="A163" s="188"/>
      <c r="B163" s="63"/>
      <c r="C163" s="72"/>
      <c r="D163" s="73"/>
      <c r="E163" s="63"/>
      <c r="F163" s="49"/>
      <c r="G163" s="49"/>
      <c r="H163" s="100"/>
      <c r="I163" s="79"/>
      <c r="J163" s="49"/>
      <c r="K163" s="59"/>
      <c r="L163" s="63"/>
      <c r="M163" s="63"/>
      <c r="N163" s="63"/>
      <c r="O163" s="63"/>
      <c r="P163" s="63"/>
      <c r="Q163" s="63"/>
      <c r="R163" s="52"/>
      <c r="S163" s="63"/>
      <c r="T163" s="63"/>
      <c r="U163" s="52"/>
      <c r="V163" s="63"/>
      <c r="W163" s="63"/>
      <c r="X163" s="63"/>
      <c r="Y163" s="63"/>
      <c r="Z163" s="63"/>
      <c r="AA163" s="63"/>
      <c r="AB163" s="63"/>
      <c r="AC163" s="63"/>
      <c r="AD163" s="63"/>
      <c r="AE163" s="49"/>
      <c r="AF163" s="63"/>
      <c r="AG163" s="49"/>
      <c r="AH163" s="49" t="str">
        <f>+IF(OR(AF163=1,AF163&lt;=5),"Moderado",IF(OR(AF163=6,AF163&lt;=11),"Mayor","Catastrófico"))</f>
        <v>Moderado</v>
      </c>
      <c r="AI163" s="92"/>
      <c r="AJ163" s="49"/>
      <c r="AK163" s="205"/>
      <c r="AL163" s="100"/>
      <c r="AM163" s="137"/>
      <c r="AN163" s="79"/>
      <c r="AO163" s="29"/>
      <c r="AP163" s="79"/>
      <c r="AQ163" s="29"/>
      <c r="AR163" s="79"/>
      <c r="AS163" s="29"/>
      <c r="AT163" s="137"/>
      <c r="AU163" s="29"/>
      <c r="AV163" s="79"/>
      <c r="AW163" s="29"/>
      <c r="AX163" s="79"/>
      <c r="AY163" s="29"/>
      <c r="AZ163" s="79"/>
      <c r="BA163" s="29"/>
      <c r="BB163" s="194"/>
      <c r="BC163" s="194"/>
      <c r="BD163" s="79"/>
      <c r="BE163" s="194"/>
      <c r="BF163" s="194"/>
      <c r="BG163" s="194"/>
      <c r="BH163" s="190"/>
      <c r="BI163" s="47"/>
      <c r="BJ163" s="48"/>
      <c r="BK163" s="48"/>
      <c r="BL163" s="47"/>
      <c r="BM163" s="47"/>
      <c r="BN163" s="49"/>
      <c r="BO163" s="49"/>
      <c r="BP163" s="177"/>
      <c r="BQ163" s="177"/>
      <c r="BR163" s="177"/>
      <c r="BS163" s="177"/>
      <c r="BT163" s="177"/>
      <c r="BU163" s="177"/>
      <c r="BV163" s="177"/>
      <c r="BW163" s="177"/>
      <c r="BX163" s="177"/>
      <c r="BY163" s="177"/>
      <c r="BZ163" s="177"/>
      <c r="CA163" s="177"/>
      <c r="CB163" s="177"/>
      <c r="CC163" s="177"/>
      <c r="CD163" s="177"/>
      <c r="CE163" s="178"/>
      <c r="CF163" s="178"/>
      <c r="CG163" s="178"/>
      <c r="CH163" s="178"/>
      <c r="CI163" s="178"/>
      <c r="CJ163" s="178"/>
    </row>
    <row r="164" spans="1:88" ht="34.5" customHeight="1" x14ac:dyDescent="0.25">
      <c r="A164" s="188"/>
      <c r="B164" s="63"/>
      <c r="C164" s="72"/>
      <c r="D164" s="73"/>
      <c r="E164" s="63"/>
      <c r="F164" s="49"/>
      <c r="G164" s="49"/>
      <c r="H164" s="100"/>
      <c r="I164" s="79"/>
      <c r="J164" s="49"/>
      <c r="K164" s="58" t="s">
        <v>280</v>
      </c>
      <c r="L164" s="63"/>
      <c r="M164" s="63"/>
      <c r="N164" s="63"/>
      <c r="O164" s="63"/>
      <c r="P164" s="63"/>
      <c r="Q164" s="63"/>
      <c r="R164" s="52"/>
      <c r="S164" s="63"/>
      <c r="T164" s="63"/>
      <c r="U164" s="52"/>
      <c r="V164" s="63"/>
      <c r="W164" s="63"/>
      <c r="X164" s="63"/>
      <c r="Y164" s="63"/>
      <c r="Z164" s="63"/>
      <c r="AA164" s="63"/>
      <c r="AB164" s="63"/>
      <c r="AC164" s="63"/>
      <c r="AD164" s="63"/>
      <c r="AE164" s="49"/>
      <c r="AF164" s="63"/>
      <c r="AG164" s="49"/>
      <c r="AH164" s="49" t="str">
        <f>+IF(OR(AF164=1,AF164&lt;=5),"Moderado",IF(OR(AF164=6,AF164&lt;=11),"Mayor","Catastrófico"))</f>
        <v>Moderado</v>
      </c>
      <c r="AI164" s="92"/>
      <c r="AJ164" s="49"/>
      <c r="AK164" s="205"/>
      <c r="AL164" s="100"/>
      <c r="AM164" s="137"/>
      <c r="AN164" s="79"/>
      <c r="AO164" s="29"/>
      <c r="AP164" s="79"/>
      <c r="AQ164" s="29"/>
      <c r="AR164" s="79"/>
      <c r="AS164" s="29"/>
      <c r="AT164" s="137"/>
      <c r="AU164" s="29"/>
      <c r="AV164" s="79"/>
      <c r="AW164" s="29"/>
      <c r="AX164" s="79"/>
      <c r="AY164" s="29"/>
      <c r="AZ164" s="79"/>
      <c r="BA164" s="29"/>
      <c r="BB164" s="194"/>
      <c r="BC164" s="194"/>
      <c r="BD164" s="79"/>
      <c r="BE164" s="194"/>
      <c r="BF164" s="194"/>
      <c r="BG164" s="194"/>
      <c r="BH164" s="190"/>
      <c r="BI164" s="47"/>
      <c r="BJ164" s="48"/>
      <c r="BK164" s="48"/>
      <c r="BL164" s="47"/>
      <c r="BM164" s="47"/>
      <c r="BN164" s="49"/>
      <c r="BO164" s="49"/>
      <c r="BP164" s="177"/>
      <c r="BQ164" s="177"/>
      <c r="BR164" s="177"/>
      <c r="BS164" s="177"/>
      <c r="BT164" s="177"/>
      <c r="BU164" s="177"/>
      <c r="BV164" s="177"/>
      <c r="BW164" s="177"/>
      <c r="BX164" s="177"/>
      <c r="BY164" s="177"/>
      <c r="BZ164" s="177"/>
      <c r="CA164" s="177"/>
      <c r="CB164" s="177"/>
      <c r="CC164" s="177"/>
      <c r="CD164" s="177"/>
      <c r="CE164" s="178"/>
      <c r="CF164" s="178"/>
      <c r="CG164" s="178"/>
      <c r="CH164" s="178"/>
      <c r="CI164" s="178"/>
      <c r="CJ164" s="178"/>
    </row>
    <row r="165" spans="1:88" ht="30.75" customHeight="1" x14ac:dyDescent="0.25">
      <c r="A165" s="188"/>
      <c r="B165" s="63"/>
      <c r="C165" s="72"/>
      <c r="D165" s="73"/>
      <c r="E165" s="63"/>
      <c r="F165" s="49"/>
      <c r="G165" s="49"/>
      <c r="H165" s="57"/>
      <c r="I165" s="74"/>
      <c r="J165" s="49"/>
      <c r="K165" s="59"/>
      <c r="L165" s="63"/>
      <c r="M165" s="63"/>
      <c r="N165" s="63"/>
      <c r="O165" s="63"/>
      <c r="P165" s="63"/>
      <c r="Q165" s="63"/>
      <c r="R165" s="52"/>
      <c r="S165" s="63"/>
      <c r="T165" s="63"/>
      <c r="U165" s="52"/>
      <c r="V165" s="63"/>
      <c r="W165" s="63"/>
      <c r="X165" s="63"/>
      <c r="Y165" s="63"/>
      <c r="Z165" s="63"/>
      <c r="AA165" s="63"/>
      <c r="AB165" s="63"/>
      <c r="AC165" s="63"/>
      <c r="AD165" s="63"/>
      <c r="AE165" s="49"/>
      <c r="AF165" s="63"/>
      <c r="AG165" s="49"/>
      <c r="AH165" s="49" t="str">
        <f>+IF(OR(AF165=1,AF165&lt;=5),"Moderado",IF(OR(AF165=6,AF165&lt;=11),"Mayor","Catastrófico"))</f>
        <v>Moderado</v>
      </c>
      <c r="AI165" s="92"/>
      <c r="AJ165" s="49"/>
      <c r="AK165" s="206"/>
      <c r="AL165" s="57"/>
      <c r="AM165" s="84"/>
      <c r="AN165" s="74"/>
      <c r="AO165" s="29"/>
      <c r="AP165" s="74"/>
      <c r="AQ165" s="29"/>
      <c r="AR165" s="74"/>
      <c r="AS165" s="29"/>
      <c r="AT165" s="84"/>
      <c r="AU165" s="29"/>
      <c r="AV165" s="74"/>
      <c r="AW165" s="29"/>
      <c r="AX165" s="74"/>
      <c r="AY165" s="29"/>
      <c r="AZ165" s="74"/>
      <c r="BA165" s="29"/>
      <c r="BB165" s="195"/>
      <c r="BC165" s="195"/>
      <c r="BD165" s="74"/>
      <c r="BE165" s="195"/>
      <c r="BF165" s="195"/>
      <c r="BG165" s="195"/>
      <c r="BH165" s="190"/>
      <c r="BI165" s="47"/>
      <c r="BJ165" s="48"/>
      <c r="BK165" s="48"/>
      <c r="BL165" s="47"/>
      <c r="BM165" s="47"/>
      <c r="BN165" s="49"/>
      <c r="BO165" s="49"/>
      <c r="BP165" s="177"/>
      <c r="BQ165" s="177"/>
      <c r="BR165" s="177"/>
      <c r="BS165" s="177"/>
      <c r="BT165" s="177"/>
      <c r="BU165" s="177"/>
      <c r="BV165" s="177"/>
      <c r="BW165" s="177"/>
      <c r="BX165" s="177"/>
      <c r="BY165" s="177"/>
      <c r="BZ165" s="177"/>
      <c r="CA165" s="177"/>
      <c r="CB165" s="177"/>
      <c r="CC165" s="177"/>
      <c r="CD165" s="177"/>
      <c r="CE165" s="178"/>
      <c r="CF165" s="178"/>
      <c r="CG165" s="178"/>
      <c r="CH165" s="178"/>
      <c r="CI165" s="178"/>
      <c r="CJ165" s="178"/>
    </row>
    <row r="166" spans="1:88" ht="38.25" customHeight="1" x14ac:dyDescent="0.25">
      <c r="A166" s="188" t="s">
        <v>281</v>
      </c>
      <c r="B166" s="63" t="s">
        <v>282</v>
      </c>
      <c r="C166" s="65" t="s">
        <v>498</v>
      </c>
      <c r="D166" s="66" t="str">
        <f>'Riesgo Corrupción'!C51</f>
        <v>Posibilidad de afectación reputacional por inadecuado uso de prendas y elementos institucionales en beneficio propio o de un tercero para acceder a eventos públicos o privados de complejidad alta en el SUGA y partidos de fútbol acompañados por el programa de goles en paz</v>
      </c>
      <c r="E166" s="63" t="s">
        <v>8</v>
      </c>
      <c r="F166" s="49" t="s">
        <v>131</v>
      </c>
      <c r="G166" s="49" t="s">
        <v>132</v>
      </c>
      <c r="H166" s="23" t="s">
        <v>283</v>
      </c>
      <c r="I166" s="31" t="s">
        <v>133</v>
      </c>
      <c r="J166" s="49" t="s">
        <v>147</v>
      </c>
      <c r="K166" s="58" t="s">
        <v>284</v>
      </c>
      <c r="L166" s="63" t="s">
        <v>136</v>
      </c>
      <c r="M166" s="63" t="s">
        <v>135</v>
      </c>
      <c r="N166" s="63" t="s">
        <v>136</v>
      </c>
      <c r="O166" s="63" t="s">
        <v>136</v>
      </c>
      <c r="P166" s="63" t="s">
        <v>136</v>
      </c>
      <c r="Q166" s="63" t="s">
        <v>135</v>
      </c>
      <c r="R166" s="63" t="s">
        <v>136</v>
      </c>
      <c r="S166" s="63" t="s">
        <v>135</v>
      </c>
      <c r="T166" s="63" t="s">
        <v>135</v>
      </c>
      <c r="U166" s="63" t="s">
        <v>136</v>
      </c>
      <c r="V166" s="63" t="s">
        <v>136</v>
      </c>
      <c r="W166" s="63" t="s">
        <v>136</v>
      </c>
      <c r="X166" s="63" t="s">
        <v>135</v>
      </c>
      <c r="Y166" s="63" t="s">
        <v>136</v>
      </c>
      <c r="Z166" s="63" t="s">
        <v>136</v>
      </c>
      <c r="AA166" s="63" t="s">
        <v>135</v>
      </c>
      <c r="AB166" s="63" t="s">
        <v>135</v>
      </c>
      <c r="AC166" s="63" t="s">
        <v>135</v>
      </c>
      <c r="AD166" s="63" t="s">
        <v>135</v>
      </c>
      <c r="AE166" s="49">
        <f>COUNTIF(L166:AD171, "SI")</f>
        <v>10</v>
      </c>
      <c r="AF166" s="63" t="s">
        <v>156</v>
      </c>
      <c r="AG166" s="49">
        <f>+VLOOKUP(AF166,[6]Listados!$K$8:$L$12,2,0)</f>
        <v>3</v>
      </c>
      <c r="AH166" s="49" t="str">
        <f>+IF(OR(AE166=1,AE166&lt;=5),"Moderado",IF(OR(AE166=6,AE166&lt;=11),"Mayor","Catastrófico"))</f>
        <v>Mayor</v>
      </c>
      <c r="AI166" s="92"/>
      <c r="AJ166" s="49" t="str">
        <f>IF(AND(AF166&lt;&gt;"",AH166&lt;&gt;""),VLOOKUP(AF166&amp;AH166,Listados!$M$3:$N$27,2,FALSE),"")</f>
        <v>Extremo</v>
      </c>
      <c r="AK166" s="70" t="str">
        <f>'Descripción del Control '!B27</f>
        <v>El director/a de convivencia y diálogo social y/o El/la/los profesional(es) designado(a), para cada tema de la dirección, cada vez que ingrese un integrante nuevo a la dirección debe realizar una capacitación acerca de las obligaciones o funciones/obligaciones según modalidad de contratación, normativa, actividades a desarrollar, documentos y formatos vigentes para garantizar el conocimiento y funcionamiento del tema y hacer buen uso de las prendas y elementos institucionales entregados para el desarrollo de sus obligaciones y registrarlo en el formato GDI-GPD-F029 Evidencia de Reunión.</v>
      </c>
      <c r="AL166" s="71" t="s">
        <v>283</v>
      </c>
      <c r="AM166" s="78" t="s">
        <v>138</v>
      </c>
      <c r="AN166" s="63" t="s">
        <v>136</v>
      </c>
      <c r="AO166" s="29">
        <f>+IF(AN166="si",15,"")</f>
        <v>15</v>
      </c>
      <c r="AP166" s="78" t="s">
        <v>136</v>
      </c>
      <c r="AQ166" s="29">
        <f>+IF(AP166="si",15,"")</f>
        <v>15</v>
      </c>
      <c r="AR166" s="63" t="s">
        <v>136</v>
      </c>
      <c r="AS166" s="29">
        <f>+IF(AR166="si",15,"")</f>
        <v>15</v>
      </c>
      <c r="AT166" s="63" t="s">
        <v>139</v>
      </c>
      <c r="AU166" s="29">
        <f>+IF(AT166="Prevenir",15,IF(AT166="Detectar",10,""))</f>
        <v>15</v>
      </c>
      <c r="AV166" s="63" t="s">
        <v>136</v>
      </c>
      <c r="AW166" s="29">
        <f>+IF(AV166="si",15,"")</f>
        <v>15</v>
      </c>
      <c r="AX166" s="63" t="s">
        <v>136</v>
      </c>
      <c r="AY166" s="29">
        <f>+IF(AX166="si",15,"")</f>
        <v>15</v>
      </c>
      <c r="AZ166" s="63" t="s">
        <v>140</v>
      </c>
      <c r="BA166" s="29">
        <f>+IF(AZ166="Completa",10,IF(AZ166="Incompleta",5,""))</f>
        <v>10</v>
      </c>
      <c r="BB166" s="190">
        <f>IF((SUM(AO166,AQ166,AS166,AU166,AW166,AY166,BA166)=0),"",(SUM(AO166,AQ166,AS166,AU166,AW166,AY166,BA166)))</f>
        <v>100</v>
      </c>
      <c r="BC166" s="190" t="str">
        <f>IF(BB166&lt;=85,"Débil",IF(BB166&lt;=95,"Moderado",IF(BB166=100,"Fuerte","")))</f>
        <v>Fuerte</v>
      </c>
      <c r="BD166" s="78" t="s">
        <v>141</v>
      </c>
      <c r="BE166" s="193" t="str">
        <f t="shared" ref="BE166:BE170" si="45">+IF(BD166="siempre","Fuerte",IF(BD166="Algunas veces","Moderado","Débil"))</f>
        <v>Fuerte</v>
      </c>
      <c r="BF166" s="190" t="str">
        <f>IF(AND(BC166="Fuerte",BE166="Fuerte"),"Fuerte",IF(AND(BC166="Fuerte",BE166="Moderado"),"Moderado",IF(AND(BC166="Moderado",BE166="Fuerte"),"Moderado",IF(AND(BC166="Moderado",BE166="Moderado"),"Moderado","Débil"))))</f>
        <v>Fuerte</v>
      </c>
      <c r="BG166" s="193">
        <f t="shared" ref="BG166:BG170" si="46">IF(ISBLANK(BF166),"",IF(BF166="Débil", 0, IF(BF166="Moderado",50,100)))</f>
        <v>100</v>
      </c>
      <c r="BH166" s="196">
        <f>AVERAGE(BG166:BG171)</f>
        <v>83.333333333333329</v>
      </c>
      <c r="BI166" s="47" t="str">
        <f>IF(BH166&lt;=50, "Débil", IF(BH166&lt;=99,"Moderado","Fuerte"))</f>
        <v>Moderado</v>
      </c>
      <c r="BJ166" s="48">
        <f>+IF(BI166="Fuerte",2,IF(BI166="Moderado",1,0))</f>
        <v>1</v>
      </c>
      <c r="BK166" s="48">
        <f>+AG166-BJ166</f>
        <v>2</v>
      </c>
      <c r="BL166" s="67" t="str">
        <f>+VLOOKUP(BK166,Listados!$J$18:$K$24,2,TRUE)</f>
        <v>Improbable</v>
      </c>
      <c r="BM166" s="47" t="str">
        <f>IF(ISBLANK(AH166),"",AH166)</f>
        <v>Mayor</v>
      </c>
      <c r="BN166" s="49" t="str">
        <f>IF(AND(BL166&lt;&gt;"",BM166&lt;&gt;""),VLOOKUP(BL166&amp;BM166,Listados!$M$3:$N$27,2,FALSE),"")</f>
        <v>Alto</v>
      </c>
      <c r="BO166" s="49" t="str">
        <f>+VLOOKUP(BN166,Listados!$P$3:$Q$6,2,FALSE)</f>
        <v>Reducir el riesgo</v>
      </c>
      <c r="BP166" s="177"/>
      <c r="BQ166" s="177"/>
      <c r="BR166" s="177"/>
      <c r="BS166" s="177"/>
      <c r="BT166" s="177"/>
      <c r="BU166" s="177"/>
      <c r="BV166" s="177"/>
      <c r="BW166" s="177"/>
      <c r="BX166" s="177"/>
      <c r="BY166" s="177"/>
      <c r="BZ166" s="177"/>
      <c r="CA166" s="177"/>
      <c r="CB166" s="177"/>
      <c r="CC166" s="177"/>
      <c r="CD166" s="177"/>
      <c r="CE166" s="178" t="s">
        <v>8</v>
      </c>
      <c r="CF166" s="178" t="s">
        <v>8</v>
      </c>
      <c r="CG166" s="178" t="s">
        <v>8</v>
      </c>
      <c r="CH166" s="178" t="s">
        <v>8</v>
      </c>
      <c r="CI166" s="178" t="s">
        <v>8</v>
      </c>
      <c r="CJ166" s="178" t="s">
        <v>8</v>
      </c>
    </row>
    <row r="167" spans="1:88" ht="57.75" customHeight="1" x14ac:dyDescent="0.25">
      <c r="A167" s="188"/>
      <c r="B167" s="63"/>
      <c r="C167" s="65"/>
      <c r="D167" s="66"/>
      <c r="E167" s="63"/>
      <c r="F167" s="49"/>
      <c r="G167" s="49"/>
      <c r="H167" s="43" t="s">
        <v>500</v>
      </c>
      <c r="I167" s="31" t="s">
        <v>133</v>
      </c>
      <c r="J167" s="49"/>
      <c r="K167" s="64"/>
      <c r="L167" s="63"/>
      <c r="M167" s="63"/>
      <c r="N167" s="63"/>
      <c r="O167" s="63"/>
      <c r="P167" s="63"/>
      <c r="Q167" s="63"/>
      <c r="R167" s="63"/>
      <c r="S167" s="63"/>
      <c r="T167" s="63"/>
      <c r="U167" s="63"/>
      <c r="V167" s="63"/>
      <c r="W167" s="63"/>
      <c r="X167" s="63"/>
      <c r="Y167" s="63"/>
      <c r="Z167" s="63"/>
      <c r="AA167" s="63"/>
      <c r="AB167" s="63"/>
      <c r="AC167" s="63"/>
      <c r="AD167" s="63"/>
      <c r="AE167" s="49"/>
      <c r="AF167" s="63"/>
      <c r="AG167" s="49"/>
      <c r="AH167" s="49" t="str">
        <f>+IF(OR(AF167=1,AF167&lt;=5),"Moderado",IF(OR(AF167=6,AF167&lt;=11),"Mayor","Catastrófico"))</f>
        <v>Moderado</v>
      </c>
      <c r="AI167" s="92"/>
      <c r="AJ167" s="49"/>
      <c r="AK167" s="70"/>
      <c r="AL167" s="71"/>
      <c r="AM167" s="79"/>
      <c r="AN167" s="63"/>
      <c r="AO167" s="29"/>
      <c r="AP167" s="79"/>
      <c r="AQ167" s="29"/>
      <c r="AR167" s="63"/>
      <c r="AS167" s="29"/>
      <c r="AT167" s="63"/>
      <c r="AU167" s="29"/>
      <c r="AV167" s="63"/>
      <c r="AW167" s="29"/>
      <c r="AX167" s="63"/>
      <c r="AY167" s="29"/>
      <c r="AZ167" s="63"/>
      <c r="BA167" s="29"/>
      <c r="BB167" s="190"/>
      <c r="BC167" s="190"/>
      <c r="BD167" s="79"/>
      <c r="BE167" s="194"/>
      <c r="BF167" s="190"/>
      <c r="BG167" s="194"/>
      <c r="BH167" s="196"/>
      <c r="BI167" s="47"/>
      <c r="BJ167" s="48"/>
      <c r="BK167" s="48"/>
      <c r="BL167" s="68"/>
      <c r="BM167" s="47"/>
      <c r="BN167" s="49"/>
      <c r="BO167" s="49"/>
      <c r="BP167" s="177"/>
      <c r="BQ167" s="177"/>
      <c r="BR167" s="177"/>
      <c r="BS167" s="177"/>
      <c r="BT167" s="177"/>
      <c r="BU167" s="177"/>
      <c r="BV167" s="177"/>
      <c r="BW167" s="177"/>
      <c r="BX167" s="177"/>
      <c r="BY167" s="177"/>
      <c r="BZ167" s="177"/>
      <c r="CA167" s="177"/>
      <c r="CB167" s="177"/>
      <c r="CC167" s="177"/>
      <c r="CD167" s="177"/>
      <c r="CE167" s="178"/>
      <c r="CF167" s="178"/>
      <c r="CG167" s="178"/>
      <c r="CH167" s="178"/>
      <c r="CI167" s="178"/>
      <c r="CJ167" s="178"/>
    </row>
    <row r="168" spans="1:88" ht="31.5" customHeight="1" x14ac:dyDescent="0.25">
      <c r="A168" s="188"/>
      <c r="B168" s="63"/>
      <c r="C168" s="65"/>
      <c r="D168" s="66"/>
      <c r="E168" s="63"/>
      <c r="F168" s="49"/>
      <c r="G168" s="49"/>
      <c r="H168" s="58" t="s">
        <v>285</v>
      </c>
      <c r="I168" s="63" t="s">
        <v>133</v>
      </c>
      <c r="J168" s="49"/>
      <c r="K168" s="64"/>
      <c r="L168" s="63"/>
      <c r="M168" s="63"/>
      <c r="N168" s="63"/>
      <c r="O168" s="63"/>
      <c r="P168" s="63"/>
      <c r="Q168" s="63"/>
      <c r="R168" s="63"/>
      <c r="S168" s="63"/>
      <c r="T168" s="63"/>
      <c r="U168" s="63"/>
      <c r="V168" s="63"/>
      <c r="W168" s="63"/>
      <c r="X168" s="63"/>
      <c r="Y168" s="63"/>
      <c r="Z168" s="63"/>
      <c r="AA168" s="63"/>
      <c r="AB168" s="63"/>
      <c r="AC168" s="63"/>
      <c r="AD168" s="63"/>
      <c r="AE168" s="49"/>
      <c r="AF168" s="63"/>
      <c r="AG168" s="49"/>
      <c r="AH168" s="49" t="str">
        <f>+IF(OR(AF168=1,AF168&lt;=5),"Moderado",IF(OR(AF168=6,AF168&lt;=11),"Mayor","Catastrófico"))</f>
        <v>Moderado</v>
      </c>
      <c r="AI168" s="92"/>
      <c r="AJ168" s="49"/>
      <c r="AK168" s="71" t="str">
        <f>'Descripción del Control '!C27</f>
        <v>El director/a o el servidor(a) designado(a), cada vez que un contratista termine su contrato de prestación de servicios o un funcionario se desvincule de la entidad o cambie de área, debe hacer entrega de prendas y material de uso exclusivo de la dirección para garantizar que no se tenga uso diferente a los fines institucionales y registrar la entrega en el formato GDI-GPD-F029 Evidencia de Reunión.</v>
      </c>
      <c r="AL168" s="71" t="s">
        <v>285</v>
      </c>
      <c r="AM168" s="63" t="s">
        <v>138</v>
      </c>
      <c r="AN168" s="63" t="s">
        <v>136</v>
      </c>
      <c r="AO168" s="29">
        <f>+IF(AN168="si",15,"")</f>
        <v>15</v>
      </c>
      <c r="AP168" s="78" t="s">
        <v>136</v>
      </c>
      <c r="AQ168" s="29">
        <f>+IF(AP168="si",15,"")</f>
        <v>15</v>
      </c>
      <c r="AR168" s="63" t="s">
        <v>136</v>
      </c>
      <c r="AS168" s="29">
        <f>+IF(AR168="si",15,"")</f>
        <v>15</v>
      </c>
      <c r="AT168" s="63" t="s">
        <v>139</v>
      </c>
      <c r="AU168" s="29">
        <f>+IF(AT168="Prevenir",15,IF(AT168="Detectar",10,""))</f>
        <v>15</v>
      </c>
      <c r="AV168" s="63" t="s">
        <v>136</v>
      </c>
      <c r="AW168" s="29">
        <f>+IF(AV168="si",15,"")</f>
        <v>15</v>
      </c>
      <c r="AX168" s="63" t="s">
        <v>136</v>
      </c>
      <c r="AY168" s="29">
        <f>+IF(AX168="si",15,"")</f>
        <v>15</v>
      </c>
      <c r="AZ168" s="63" t="s">
        <v>140</v>
      </c>
      <c r="BA168" s="29">
        <f>+IF(AZ168="Completa",10,IF(AZ168="Incompleta",5,""))</f>
        <v>10</v>
      </c>
      <c r="BB168" s="190">
        <f>IF((SUM(AO168,AQ168,AS168,AU168,AW168,AY168,BA168)=0),"",(SUM(AO168,AQ168,AS168,AU168,AW168,AY168,BA168)))</f>
        <v>100</v>
      </c>
      <c r="BC168" s="190" t="str">
        <f>IF(BB168&lt;=85,"Débil",IF(BB168&lt;=95,"Moderado",IF(BB168=100,"Fuerte","")))</f>
        <v>Fuerte</v>
      </c>
      <c r="BD168" s="78" t="s">
        <v>141</v>
      </c>
      <c r="BE168" s="193" t="str">
        <f t="shared" si="45"/>
        <v>Fuerte</v>
      </c>
      <c r="BF168" s="190" t="str">
        <f>IF(AND(BC168="Fuerte",BE168="Fuerte"),"Fuerte",IF(AND(BC168="Fuerte",BE168="Moderado"),"Moderado",IF(AND(BC168="Moderado",BE168="Fuerte"),"Moderado",IF(AND(BC168="Moderado",BE168="Moderado"),"Moderado","Débil"))))</f>
        <v>Fuerte</v>
      </c>
      <c r="BG168" s="193">
        <f t="shared" si="46"/>
        <v>100</v>
      </c>
      <c r="BH168" s="196"/>
      <c r="BI168" s="47"/>
      <c r="BJ168" s="48"/>
      <c r="BK168" s="48"/>
      <c r="BL168" s="68"/>
      <c r="BM168" s="47"/>
      <c r="BN168" s="49"/>
      <c r="BO168" s="49"/>
      <c r="BP168" s="177"/>
      <c r="BQ168" s="177"/>
      <c r="BR168" s="177"/>
      <c r="BS168" s="177"/>
      <c r="BT168" s="177"/>
      <c r="BU168" s="177"/>
      <c r="BV168" s="177"/>
      <c r="BW168" s="177"/>
      <c r="BX168" s="177"/>
      <c r="BY168" s="177"/>
      <c r="BZ168" s="177"/>
      <c r="CA168" s="177"/>
      <c r="CB168" s="177"/>
      <c r="CC168" s="177"/>
      <c r="CD168" s="177"/>
      <c r="CE168" s="178"/>
      <c r="CF168" s="178"/>
      <c r="CG168" s="178"/>
      <c r="CH168" s="178"/>
      <c r="CI168" s="178"/>
      <c r="CJ168" s="178"/>
    </row>
    <row r="169" spans="1:88" ht="39" customHeight="1" x14ac:dyDescent="0.25">
      <c r="A169" s="188"/>
      <c r="B169" s="63"/>
      <c r="C169" s="65"/>
      <c r="D169" s="66"/>
      <c r="E169" s="63"/>
      <c r="F169" s="49"/>
      <c r="G169" s="49"/>
      <c r="H169" s="59"/>
      <c r="I169" s="63"/>
      <c r="J169" s="49"/>
      <c r="K169" s="64"/>
      <c r="L169" s="63"/>
      <c r="M169" s="63"/>
      <c r="N169" s="63"/>
      <c r="O169" s="63"/>
      <c r="P169" s="63"/>
      <c r="Q169" s="63"/>
      <c r="R169" s="63"/>
      <c r="S169" s="63"/>
      <c r="T169" s="63"/>
      <c r="U169" s="63"/>
      <c r="V169" s="63"/>
      <c r="W169" s="63"/>
      <c r="X169" s="63"/>
      <c r="Y169" s="63"/>
      <c r="Z169" s="63"/>
      <c r="AA169" s="63"/>
      <c r="AB169" s="63"/>
      <c r="AC169" s="63"/>
      <c r="AD169" s="63"/>
      <c r="AE169" s="49"/>
      <c r="AF169" s="63"/>
      <c r="AG169" s="49"/>
      <c r="AH169" s="49" t="str">
        <f>+IF(OR(AF169=1,AF169&lt;=5),"Moderado",IF(OR(AF169=6,AF169&lt;=11),"Mayor","Catastrófico"))</f>
        <v>Moderado</v>
      </c>
      <c r="AI169" s="92"/>
      <c r="AJ169" s="49"/>
      <c r="AK169" s="71"/>
      <c r="AL169" s="71"/>
      <c r="AM169" s="63"/>
      <c r="AN169" s="63"/>
      <c r="AO169" s="29"/>
      <c r="AP169" s="79"/>
      <c r="AQ169" s="29"/>
      <c r="AR169" s="63"/>
      <c r="AS169" s="29"/>
      <c r="AT169" s="63"/>
      <c r="AU169" s="29"/>
      <c r="AV169" s="63"/>
      <c r="AW169" s="29"/>
      <c r="AX169" s="63"/>
      <c r="AY169" s="29"/>
      <c r="AZ169" s="63"/>
      <c r="BA169" s="29"/>
      <c r="BB169" s="190"/>
      <c r="BC169" s="190"/>
      <c r="BD169" s="79"/>
      <c r="BE169" s="194"/>
      <c r="BF169" s="190"/>
      <c r="BG169" s="194"/>
      <c r="BH169" s="196"/>
      <c r="BI169" s="47"/>
      <c r="BJ169" s="48"/>
      <c r="BK169" s="48"/>
      <c r="BL169" s="68"/>
      <c r="BM169" s="47"/>
      <c r="BN169" s="49"/>
      <c r="BO169" s="49"/>
      <c r="BP169" s="177"/>
      <c r="BQ169" s="177"/>
      <c r="BR169" s="177"/>
      <c r="BS169" s="177"/>
      <c r="BT169" s="177"/>
      <c r="BU169" s="177"/>
      <c r="BV169" s="177"/>
      <c r="BW169" s="177"/>
      <c r="BX169" s="177"/>
      <c r="BY169" s="177"/>
      <c r="BZ169" s="177"/>
      <c r="CA169" s="177"/>
      <c r="CB169" s="177"/>
      <c r="CC169" s="177"/>
      <c r="CD169" s="177"/>
      <c r="CE169" s="178"/>
      <c r="CF169" s="178"/>
      <c r="CG169" s="178"/>
      <c r="CH169" s="178"/>
      <c r="CI169" s="178"/>
      <c r="CJ169" s="178"/>
    </row>
    <row r="170" spans="1:88" ht="81" customHeight="1" x14ac:dyDescent="0.25">
      <c r="A170" s="188"/>
      <c r="B170" s="63"/>
      <c r="C170" s="65"/>
      <c r="D170" s="66"/>
      <c r="E170" s="63"/>
      <c r="F170" s="49"/>
      <c r="G170" s="49"/>
      <c r="H170" s="58" t="s">
        <v>286</v>
      </c>
      <c r="I170" s="63" t="s">
        <v>133</v>
      </c>
      <c r="J170" s="49"/>
      <c r="K170" s="64"/>
      <c r="L170" s="63"/>
      <c r="M170" s="63"/>
      <c r="N170" s="63"/>
      <c r="O170" s="63"/>
      <c r="P170" s="63"/>
      <c r="Q170" s="63"/>
      <c r="R170" s="63"/>
      <c r="S170" s="63"/>
      <c r="T170" s="63"/>
      <c r="U170" s="63"/>
      <c r="V170" s="63"/>
      <c r="W170" s="63"/>
      <c r="X170" s="63"/>
      <c r="Y170" s="63"/>
      <c r="Z170" s="63"/>
      <c r="AA170" s="63"/>
      <c r="AB170" s="63"/>
      <c r="AC170" s="63"/>
      <c r="AD170" s="63"/>
      <c r="AE170" s="49"/>
      <c r="AF170" s="63"/>
      <c r="AG170" s="49"/>
      <c r="AH170" s="49" t="str">
        <f>+IF(OR(AF170=1,AF170&lt;=5),"Moderado",IF(OR(AF170=6,AF170&lt;=11),"Mayor","Catastrófico"))</f>
        <v>Moderado</v>
      </c>
      <c r="AI170" s="92"/>
      <c r="AJ170" s="49"/>
      <c r="AK170" s="70" t="str">
        <f>'Descripción del Control '!D27</f>
        <v>Cada vez que se acompañe un evento en representación de la dirección de convivencia y diálogo social el director de la DCDS o el profesional que él  delegue envía un correo a los administradores de escenarios relacionando el equipo  requerido para garantizar el ingreso solo de personal autorizado para el cumplimiento de las funciones.
En caso que una persona diferente al listado llegue al evento se dará aviso al director para su respectiva validación, de ser autorizado se deja soportado en el formato GDI-GPD-F029 Evidencia de Reunión y/o mediante correo electrónico, de no tener autorización el director de convivencia y diálogo social, realiza el seguimiento y requerimiento en el marco del contrato de prestación servicios por parte del supervisor soportado en el formato GDI-GPD-F029 Evidencia de Reunión.
Con relación a los funcionarios públicos que realicen esta acción, se da traslado a la oficina de asuntos disciplinarios, mediante memorando, para que se determine si se incurrio en una falta disciplinaria y se tomen las medidas correspondientes. 
Finalmente, en caso de que la persona que ingrese sea un tercero ajeno a la Secretaria Distrital de Gobierno, portando implementos de uso exclusivo de esta entidad, se realiza la denuncia  respectiva ante las autoridades correspondientes.</v>
      </c>
      <c r="AL170" s="71" t="s">
        <v>286</v>
      </c>
      <c r="AM170" s="63" t="s">
        <v>160</v>
      </c>
      <c r="AN170" s="63" t="s">
        <v>136</v>
      </c>
      <c r="AO170" s="29">
        <f>+IF(AN170="si",15,"")</f>
        <v>15</v>
      </c>
      <c r="AP170" s="63" t="s">
        <v>136</v>
      </c>
      <c r="AQ170" s="29">
        <f>+IF(AP170="si",15,"")</f>
        <v>15</v>
      </c>
      <c r="AR170" s="63" t="s">
        <v>136</v>
      </c>
      <c r="AS170" s="29">
        <f>+IF(AR170="si",15,"")</f>
        <v>15</v>
      </c>
      <c r="AT170" s="63" t="s">
        <v>161</v>
      </c>
      <c r="AU170" s="29">
        <f>+IF(AT170="Prevenir",15,IF(AT170="Detectar",10,""))</f>
        <v>10</v>
      </c>
      <c r="AV170" s="63" t="s">
        <v>136</v>
      </c>
      <c r="AW170" s="29">
        <f>+IF(AV170="si",15,"")</f>
        <v>15</v>
      </c>
      <c r="AX170" s="63" t="s">
        <v>136</v>
      </c>
      <c r="AY170" s="29">
        <f>+IF(AX170="si",15,"")</f>
        <v>15</v>
      </c>
      <c r="AZ170" s="63" t="s">
        <v>140</v>
      </c>
      <c r="BA170" s="29">
        <f>+IF(AZ170="Completa",10,IF(AZ170="Incompleta",5,""))</f>
        <v>10</v>
      </c>
      <c r="BB170" s="190">
        <f>IF((SUM(AO170,AQ170,AS170,AU170,AW170,AY170,BA170)=0),"",(SUM(AO170,AQ170,AS170,AU170,AW170,AY170,BA170)))</f>
        <v>95</v>
      </c>
      <c r="BC170" s="190" t="str">
        <f>IF(BB170&lt;=85,"Débil",IF(BB170&lt;=95,"Moderado",IF(BB170=100,"Fuerte","")))</f>
        <v>Moderado</v>
      </c>
      <c r="BD170" s="63" t="s">
        <v>141</v>
      </c>
      <c r="BE170" s="190" t="str">
        <f t="shared" si="45"/>
        <v>Fuerte</v>
      </c>
      <c r="BF170" s="190" t="str">
        <f>IF(AND(BC170="Fuerte",BE170="Fuerte"),"Fuerte",IF(AND(BC170="Fuerte",BE170="Moderado"),"Moderado",IF(AND(BC170="Moderado",BE170="Fuerte"),"Moderado",IF(AND(BC170="Moderado",BE170="Moderado"),"Moderado","Débil"))))</f>
        <v>Moderado</v>
      </c>
      <c r="BG170" s="190">
        <f t="shared" si="46"/>
        <v>50</v>
      </c>
      <c r="BH170" s="196"/>
      <c r="BI170" s="47"/>
      <c r="BJ170" s="48"/>
      <c r="BK170" s="48"/>
      <c r="BL170" s="68"/>
      <c r="BM170" s="47"/>
      <c r="BN170" s="49"/>
      <c r="BO170" s="49"/>
      <c r="BP170" s="177"/>
      <c r="BQ170" s="177"/>
      <c r="BR170" s="177"/>
      <c r="BS170" s="177"/>
      <c r="BT170" s="177"/>
      <c r="BU170" s="177"/>
      <c r="BV170" s="177"/>
      <c r="BW170" s="177"/>
      <c r="BX170" s="177"/>
      <c r="BY170" s="177"/>
      <c r="BZ170" s="177"/>
      <c r="CA170" s="177"/>
      <c r="CB170" s="177"/>
      <c r="CC170" s="177"/>
      <c r="CD170" s="177"/>
      <c r="CE170" s="178"/>
      <c r="CF170" s="178"/>
      <c r="CG170" s="178"/>
      <c r="CH170" s="178"/>
      <c r="CI170" s="178"/>
      <c r="CJ170" s="178"/>
    </row>
    <row r="171" spans="1:88" ht="116.25" customHeight="1" x14ac:dyDescent="0.25">
      <c r="A171" s="188"/>
      <c r="B171" s="63"/>
      <c r="C171" s="65"/>
      <c r="D171" s="66"/>
      <c r="E171" s="63"/>
      <c r="F171" s="49"/>
      <c r="G171" s="49"/>
      <c r="H171" s="59"/>
      <c r="I171" s="63"/>
      <c r="J171" s="49"/>
      <c r="K171" s="59"/>
      <c r="L171" s="63"/>
      <c r="M171" s="63"/>
      <c r="N171" s="63"/>
      <c r="O171" s="63"/>
      <c r="P171" s="63"/>
      <c r="Q171" s="63"/>
      <c r="R171" s="63"/>
      <c r="S171" s="63"/>
      <c r="T171" s="63"/>
      <c r="U171" s="63"/>
      <c r="V171" s="63"/>
      <c r="W171" s="63"/>
      <c r="X171" s="63"/>
      <c r="Y171" s="63"/>
      <c r="Z171" s="63"/>
      <c r="AA171" s="63"/>
      <c r="AB171" s="63"/>
      <c r="AC171" s="63"/>
      <c r="AD171" s="63"/>
      <c r="AE171" s="49"/>
      <c r="AF171" s="63"/>
      <c r="AG171" s="49"/>
      <c r="AH171" s="49" t="str">
        <f>+IF(OR(AF171=1,AF171&lt;=5),"Moderado",IF(OR(AF171=6,AF171&lt;=11),"Mayor","Catastrófico"))</f>
        <v>Moderado</v>
      </c>
      <c r="AI171" s="92"/>
      <c r="AJ171" s="49"/>
      <c r="AK171" s="70"/>
      <c r="AL171" s="71"/>
      <c r="AM171" s="63"/>
      <c r="AN171" s="63"/>
      <c r="AO171" s="29"/>
      <c r="AP171" s="63"/>
      <c r="AQ171" s="29"/>
      <c r="AR171" s="63"/>
      <c r="AS171" s="29"/>
      <c r="AT171" s="63"/>
      <c r="AU171" s="29"/>
      <c r="AV171" s="63"/>
      <c r="AW171" s="29"/>
      <c r="AX171" s="63"/>
      <c r="AY171" s="29"/>
      <c r="AZ171" s="63"/>
      <c r="BA171" s="29"/>
      <c r="BB171" s="190"/>
      <c r="BC171" s="190"/>
      <c r="BD171" s="63"/>
      <c r="BE171" s="190"/>
      <c r="BF171" s="190"/>
      <c r="BG171" s="190"/>
      <c r="BH171" s="196"/>
      <c r="BI171" s="47"/>
      <c r="BJ171" s="48"/>
      <c r="BK171" s="48"/>
      <c r="BL171" s="69"/>
      <c r="BM171" s="47"/>
      <c r="BN171" s="49"/>
      <c r="BO171" s="49"/>
      <c r="BP171" s="177"/>
      <c r="BQ171" s="177"/>
      <c r="BR171" s="177"/>
      <c r="BS171" s="177"/>
      <c r="BT171" s="177"/>
      <c r="BU171" s="177"/>
      <c r="BV171" s="177"/>
      <c r="BW171" s="177"/>
      <c r="BX171" s="177"/>
      <c r="BY171" s="177"/>
      <c r="BZ171" s="177"/>
      <c r="CA171" s="177"/>
      <c r="CB171" s="177"/>
      <c r="CC171" s="177"/>
      <c r="CD171" s="177"/>
      <c r="CE171" s="178"/>
      <c r="CF171" s="178"/>
      <c r="CG171" s="178"/>
      <c r="CH171" s="178"/>
      <c r="CI171" s="178"/>
      <c r="CJ171" s="178"/>
    </row>
    <row r="172" spans="1:88" ht="39" customHeight="1" x14ac:dyDescent="0.25">
      <c r="A172" s="188" t="s">
        <v>287</v>
      </c>
      <c r="B172" s="63" t="s">
        <v>282</v>
      </c>
      <c r="C172" s="65" t="s">
        <v>498</v>
      </c>
      <c r="D172" s="66" t="str">
        <f>'Riesgo Corrupción'!C52</f>
        <v>Posibilidad de afectación económica y reputacional por beneficiar un grupo de interés con una iniciativa ciudadana sin garantizar la igualdad e imparcialidad.</v>
      </c>
      <c r="E172" s="63" t="s">
        <v>8</v>
      </c>
      <c r="F172" s="49" t="s">
        <v>131</v>
      </c>
      <c r="G172" s="49" t="s">
        <v>132</v>
      </c>
      <c r="H172" s="58" t="s">
        <v>288</v>
      </c>
      <c r="I172" s="78" t="s">
        <v>133</v>
      </c>
      <c r="J172" s="49" t="s">
        <v>147</v>
      </c>
      <c r="K172" s="58" t="s">
        <v>289</v>
      </c>
      <c r="L172" s="63" t="s">
        <v>135</v>
      </c>
      <c r="M172" s="63" t="s">
        <v>136</v>
      </c>
      <c r="N172" s="63" t="s">
        <v>136</v>
      </c>
      <c r="O172" s="63" t="s">
        <v>136</v>
      </c>
      <c r="P172" s="63" t="s">
        <v>136</v>
      </c>
      <c r="Q172" s="63" t="s">
        <v>136</v>
      </c>
      <c r="R172" s="63" t="s">
        <v>135</v>
      </c>
      <c r="S172" s="63" t="s">
        <v>136</v>
      </c>
      <c r="T172" s="63" t="s">
        <v>135</v>
      </c>
      <c r="U172" s="63" t="s">
        <v>136</v>
      </c>
      <c r="V172" s="63" t="s">
        <v>136</v>
      </c>
      <c r="W172" s="63" t="s">
        <v>136</v>
      </c>
      <c r="X172" s="63" t="s">
        <v>135</v>
      </c>
      <c r="Y172" s="63" t="s">
        <v>135</v>
      </c>
      <c r="Z172" s="63" t="s">
        <v>136</v>
      </c>
      <c r="AA172" s="63" t="s">
        <v>135</v>
      </c>
      <c r="AB172" s="63" t="s">
        <v>135</v>
      </c>
      <c r="AC172" s="63" t="s">
        <v>135</v>
      </c>
      <c r="AD172" s="63" t="s">
        <v>135</v>
      </c>
      <c r="AE172" s="49">
        <f>COUNTIF(L172:AD177, "SI")</f>
        <v>10</v>
      </c>
      <c r="AF172" s="63" t="s">
        <v>156</v>
      </c>
      <c r="AG172" s="49">
        <f>+VLOOKUP(AF172,[6]Listados!$K$8:$L$12,2,0)</f>
        <v>3</v>
      </c>
      <c r="AH172" s="49" t="str">
        <f>+IF(OR(AE172=1,AE172&lt;=5),"Moderado",IF(OR(AE172=6,AE172&lt;=11),"Mayor","Catastrófico"))</f>
        <v>Mayor</v>
      </c>
      <c r="AI172" s="92"/>
      <c r="AJ172" s="49" t="str">
        <f>IF(AND(AF172&lt;&gt;"",AH172&lt;&gt;""),VLOOKUP(AF172&amp;AH172,Listados!$M$3:$N$27,2,FALSE),"")</f>
        <v>Extremo</v>
      </c>
      <c r="AK172" s="58" t="s">
        <v>290</v>
      </c>
      <c r="AL172" s="58" t="s">
        <v>289</v>
      </c>
      <c r="AM172" s="78" t="s">
        <v>138</v>
      </c>
      <c r="AN172" s="78" t="s">
        <v>136</v>
      </c>
      <c r="AO172" s="29">
        <f>+IF(AN172="si",15,"")</f>
        <v>15</v>
      </c>
      <c r="AP172" s="78" t="s">
        <v>136</v>
      </c>
      <c r="AQ172" s="29">
        <f>+IF(AP172="si",15,"")</f>
        <v>15</v>
      </c>
      <c r="AR172" s="78" t="s">
        <v>136</v>
      </c>
      <c r="AS172" s="29">
        <f>+IF(AR172="si",15,"")</f>
        <v>15</v>
      </c>
      <c r="AT172" s="78" t="s">
        <v>139</v>
      </c>
      <c r="AU172" s="29">
        <f>+IF(AT172="Prevenir",15,IF(AT172="Detectar",10,""))</f>
        <v>15</v>
      </c>
      <c r="AV172" s="78" t="s">
        <v>136</v>
      </c>
      <c r="AW172" s="29">
        <f>+IF(AV172="si",15,"")</f>
        <v>15</v>
      </c>
      <c r="AX172" s="78" t="s">
        <v>136</v>
      </c>
      <c r="AY172" s="29">
        <f>+IF(AX172="si",15,"")</f>
        <v>15</v>
      </c>
      <c r="AZ172" s="78" t="s">
        <v>140</v>
      </c>
      <c r="BA172" s="29">
        <f>+IF(AZ172="Completa",10,IF(AZ172="Incompleta",5,""))</f>
        <v>10</v>
      </c>
      <c r="BB172" s="193">
        <f>IF((SUM(AO172,AQ172,AS172,AU172,AW172,AY172,BA172)=0),"",(SUM(AO172,AQ172,AS172,AU172,AW172,AY172,BA172)))</f>
        <v>100</v>
      </c>
      <c r="BC172" s="193" t="str">
        <f>IF(BB172&lt;=85,"Débil",IF(BB172&lt;=95,"Moderado",IF(BB172=100,"Fuerte","")))</f>
        <v>Fuerte</v>
      </c>
      <c r="BD172" s="78" t="s">
        <v>141</v>
      </c>
      <c r="BE172" s="193" t="str">
        <f t="shared" ref="BE172" si="47">+IF(BD172="siempre","Fuerte",IF(BD172="Algunas veces","Moderado","Débil"))</f>
        <v>Fuerte</v>
      </c>
      <c r="BF172" s="193" t="str">
        <f>IF(AND(BC172="Fuerte",BE172="Fuerte"),"Fuerte",IF(AND(BC172="Fuerte",BE172="Moderado"),"Moderado",IF(AND(BC172="Moderado",BE172="Fuerte"),"Moderado",IF(AND(BC172="Moderado",BE172="Moderado"),"Moderado","Débil"))))</f>
        <v>Fuerte</v>
      </c>
      <c r="BG172" s="193">
        <f t="shared" ref="BG172" si="48">IF(ISBLANK(BF172),"",IF(BF172="Débil", 0, IF(BF172="Moderado",50,100)))</f>
        <v>100</v>
      </c>
      <c r="BH172" s="196">
        <f>AVERAGE(BG172:BG177)</f>
        <v>100</v>
      </c>
      <c r="BI172" s="47" t="str">
        <f>IF(BH172&lt;=50, "Débil", IF(BH172&lt;=99,"Moderado","Fuerte"))</f>
        <v>Fuerte</v>
      </c>
      <c r="BJ172" s="48">
        <f>+IF(BI172="Fuerte",2,IF(BI172="Moderado",1,0))</f>
        <v>2</v>
      </c>
      <c r="BK172" s="48">
        <f>+AG172-BJ172</f>
        <v>1</v>
      </c>
      <c r="BL172" s="47" t="str">
        <f>+VLOOKUP(BK172,Listados!$J$18:$K$24,2,TRUE)</f>
        <v>Rara Vez</v>
      </c>
      <c r="BM172" s="47" t="str">
        <f>IF(ISBLANK(AH172),"",AH172)</f>
        <v>Mayor</v>
      </c>
      <c r="BN172" s="49" t="str">
        <f>IF(AND(BL172&lt;&gt;"",BM172&lt;&gt;""),VLOOKUP(BL172&amp;BM172,Listados!$M$3:$N$27,2,FALSE),"")</f>
        <v>Alto</v>
      </c>
      <c r="BO172" s="49" t="str">
        <f>+VLOOKUP(BN172,Listados!$P$3:$Q$6,2,FALSE)</f>
        <v>Reducir el riesgo</v>
      </c>
      <c r="BP172" s="177"/>
      <c r="BQ172" s="177"/>
      <c r="BR172" s="177"/>
      <c r="BS172" s="177"/>
      <c r="BT172" s="177"/>
      <c r="BU172" s="177"/>
      <c r="BV172" s="177"/>
      <c r="BW172" s="177"/>
      <c r="BX172" s="177"/>
      <c r="BY172" s="177"/>
      <c r="BZ172" s="177"/>
      <c r="CA172" s="177"/>
      <c r="CB172" s="177"/>
      <c r="CC172" s="177"/>
      <c r="CD172" s="177"/>
      <c r="CE172" s="178" t="s">
        <v>8</v>
      </c>
      <c r="CF172" s="178" t="s">
        <v>8</v>
      </c>
      <c r="CG172" s="178" t="s">
        <v>8</v>
      </c>
      <c r="CH172" s="178" t="s">
        <v>8</v>
      </c>
      <c r="CI172" s="178" t="s">
        <v>8</v>
      </c>
      <c r="CJ172" s="178" t="s">
        <v>8</v>
      </c>
    </row>
    <row r="173" spans="1:88" ht="35.25" customHeight="1" x14ac:dyDescent="0.25">
      <c r="A173" s="188"/>
      <c r="B173" s="63"/>
      <c r="C173" s="65"/>
      <c r="D173" s="66"/>
      <c r="E173" s="63"/>
      <c r="F173" s="49"/>
      <c r="G173" s="49"/>
      <c r="H173" s="64"/>
      <c r="I173" s="79"/>
      <c r="J173" s="49"/>
      <c r="K173" s="64"/>
      <c r="L173" s="63"/>
      <c r="M173" s="63"/>
      <c r="N173" s="63"/>
      <c r="O173" s="63"/>
      <c r="P173" s="63"/>
      <c r="Q173" s="63"/>
      <c r="R173" s="63"/>
      <c r="S173" s="63"/>
      <c r="T173" s="63"/>
      <c r="U173" s="63"/>
      <c r="V173" s="63"/>
      <c r="W173" s="63"/>
      <c r="X173" s="63"/>
      <c r="Y173" s="63"/>
      <c r="Z173" s="63"/>
      <c r="AA173" s="63"/>
      <c r="AB173" s="63"/>
      <c r="AC173" s="63"/>
      <c r="AD173" s="63"/>
      <c r="AE173" s="49"/>
      <c r="AF173" s="63"/>
      <c r="AG173" s="49"/>
      <c r="AH173" s="49" t="str">
        <f>+IF(OR(AF173=1,AF173&lt;=5),"Moderado",IF(OR(AF173=6,AF173&lt;=11),"Mayor","Catastrófico"))</f>
        <v>Moderado</v>
      </c>
      <c r="AI173" s="92"/>
      <c r="AJ173" s="49"/>
      <c r="AK173" s="64"/>
      <c r="AL173" s="64"/>
      <c r="AM173" s="79"/>
      <c r="AN173" s="79"/>
      <c r="AO173" s="29"/>
      <c r="AP173" s="79"/>
      <c r="AQ173" s="29"/>
      <c r="AR173" s="79"/>
      <c r="AS173" s="29"/>
      <c r="AT173" s="79"/>
      <c r="AU173" s="29"/>
      <c r="AV173" s="79"/>
      <c r="AW173" s="29"/>
      <c r="AX173" s="79"/>
      <c r="AY173" s="29"/>
      <c r="AZ173" s="79"/>
      <c r="BA173" s="29"/>
      <c r="BB173" s="194"/>
      <c r="BC173" s="194"/>
      <c r="BD173" s="79"/>
      <c r="BE173" s="194"/>
      <c r="BF173" s="194"/>
      <c r="BG173" s="194"/>
      <c r="BH173" s="196"/>
      <c r="BI173" s="47"/>
      <c r="BJ173" s="48"/>
      <c r="BK173" s="48"/>
      <c r="BL173" s="47"/>
      <c r="BM173" s="47"/>
      <c r="BN173" s="49"/>
      <c r="BO173" s="49"/>
      <c r="BP173" s="177"/>
      <c r="BQ173" s="177"/>
      <c r="BR173" s="177"/>
      <c r="BS173" s="177"/>
      <c r="BT173" s="177"/>
      <c r="BU173" s="177"/>
      <c r="BV173" s="177"/>
      <c r="BW173" s="177"/>
      <c r="BX173" s="177"/>
      <c r="BY173" s="177"/>
      <c r="BZ173" s="177"/>
      <c r="CA173" s="177"/>
      <c r="CB173" s="177"/>
      <c r="CC173" s="177"/>
      <c r="CD173" s="177"/>
      <c r="CE173" s="178"/>
      <c r="CF173" s="178"/>
      <c r="CG173" s="178"/>
      <c r="CH173" s="178"/>
      <c r="CI173" s="178"/>
      <c r="CJ173" s="178"/>
    </row>
    <row r="174" spans="1:88" ht="30.75" customHeight="1" x14ac:dyDescent="0.25">
      <c r="A174" s="188"/>
      <c r="B174" s="63"/>
      <c r="C174" s="65"/>
      <c r="D174" s="66"/>
      <c r="E174" s="63"/>
      <c r="F174" s="49"/>
      <c r="G174" s="49"/>
      <c r="H174" s="64"/>
      <c r="I174" s="79"/>
      <c r="J174" s="49"/>
      <c r="K174" s="64"/>
      <c r="L174" s="63"/>
      <c r="M174" s="63"/>
      <c r="N174" s="63"/>
      <c r="O174" s="63"/>
      <c r="P174" s="63"/>
      <c r="Q174" s="63"/>
      <c r="R174" s="63"/>
      <c r="S174" s="63"/>
      <c r="T174" s="63"/>
      <c r="U174" s="63"/>
      <c r="V174" s="63"/>
      <c r="W174" s="63"/>
      <c r="X174" s="63"/>
      <c r="Y174" s="63"/>
      <c r="Z174" s="63"/>
      <c r="AA174" s="63"/>
      <c r="AB174" s="63"/>
      <c r="AC174" s="63"/>
      <c r="AD174" s="63"/>
      <c r="AE174" s="49"/>
      <c r="AF174" s="63"/>
      <c r="AG174" s="49"/>
      <c r="AH174" s="49" t="str">
        <f>+IF(OR(AF174=1,AF174&lt;=5),"Moderado",IF(OR(AF174=6,AF174&lt;=11),"Mayor","Catastrófico"))</f>
        <v>Moderado</v>
      </c>
      <c r="AI174" s="92"/>
      <c r="AJ174" s="49"/>
      <c r="AK174" s="64"/>
      <c r="AL174" s="64"/>
      <c r="AM174" s="79"/>
      <c r="AN174" s="79"/>
      <c r="AO174" s="29"/>
      <c r="AP174" s="79"/>
      <c r="AQ174" s="29"/>
      <c r="AR174" s="79"/>
      <c r="AS174" s="29"/>
      <c r="AT174" s="79"/>
      <c r="AU174" s="29"/>
      <c r="AV174" s="79"/>
      <c r="AW174" s="29"/>
      <c r="AX174" s="79"/>
      <c r="AY174" s="29"/>
      <c r="AZ174" s="79"/>
      <c r="BA174" s="29"/>
      <c r="BB174" s="194"/>
      <c r="BC174" s="194"/>
      <c r="BD174" s="79"/>
      <c r="BE174" s="194"/>
      <c r="BF174" s="194"/>
      <c r="BG174" s="194"/>
      <c r="BH174" s="196"/>
      <c r="BI174" s="47"/>
      <c r="BJ174" s="48"/>
      <c r="BK174" s="48"/>
      <c r="BL174" s="47"/>
      <c r="BM174" s="47"/>
      <c r="BN174" s="49"/>
      <c r="BO174" s="49"/>
      <c r="BP174" s="177"/>
      <c r="BQ174" s="177"/>
      <c r="BR174" s="177"/>
      <c r="BS174" s="177"/>
      <c r="BT174" s="177"/>
      <c r="BU174" s="177"/>
      <c r="BV174" s="177"/>
      <c r="BW174" s="177"/>
      <c r="BX174" s="177"/>
      <c r="BY174" s="177"/>
      <c r="BZ174" s="177"/>
      <c r="CA174" s="177"/>
      <c r="CB174" s="177"/>
      <c r="CC174" s="177"/>
      <c r="CD174" s="177"/>
      <c r="CE174" s="178"/>
      <c r="CF174" s="178"/>
      <c r="CG174" s="178"/>
      <c r="CH174" s="178"/>
      <c r="CI174" s="178"/>
      <c r="CJ174" s="178"/>
    </row>
    <row r="175" spans="1:88" ht="27" customHeight="1" x14ac:dyDescent="0.25">
      <c r="A175" s="188"/>
      <c r="B175" s="63"/>
      <c r="C175" s="65"/>
      <c r="D175" s="66"/>
      <c r="E175" s="63"/>
      <c r="F175" s="49"/>
      <c r="G175" s="49"/>
      <c r="H175" s="59"/>
      <c r="I175" s="74"/>
      <c r="J175" s="49"/>
      <c r="K175" s="64"/>
      <c r="L175" s="63"/>
      <c r="M175" s="63"/>
      <c r="N175" s="63"/>
      <c r="O175" s="63"/>
      <c r="P175" s="63"/>
      <c r="Q175" s="63"/>
      <c r="R175" s="63"/>
      <c r="S175" s="63"/>
      <c r="T175" s="63"/>
      <c r="U175" s="63"/>
      <c r="V175" s="63"/>
      <c r="W175" s="63"/>
      <c r="X175" s="63"/>
      <c r="Y175" s="63"/>
      <c r="Z175" s="63"/>
      <c r="AA175" s="63"/>
      <c r="AB175" s="63"/>
      <c r="AC175" s="63"/>
      <c r="AD175" s="63"/>
      <c r="AE175" s="49"/>
      <c r="AF175" s="63"/>
      <c r="AG175" s="49"/>
      <c r="AH175" s="49" t="str">
        <f>+IF(OR(AF175=1,AF175&lt;=5),"Moderado",IF(OR(AF175=6,AF175&lt;=11),"Mayor","Catastrófico"))</f>
        <v>Moderado</v>
      </c>
      <c r="AI175" s="92"/>
      <c r="AJ175" s="49"/>
      <c r="AK175" s="64"/>
      <c r="AL175" s="64"/>
      <c r="AM175" s="79"/>
      <c r="AN175" s="79"/>
      <c r="AO175" s="29"/>
      <c r="AP175" s="79"/>
      <c r="AQ175" s="29"/>
      <c r="AR175" s="79"/>
      <c r="AS175" s="29"/>
      <c r="AT175" s="79"/>
      <c r="AU175" s="29"/>
      <c r="AV175" s="79"/>
      <c r="AW175" s="29"/>
      <c r="AX175" s="79"/>
      <c r="AY175" s="29"/>
      <c r="AZ175" s="79"/>
      <c r="BA175" s="29"/>
      <c r="BB175" s="194"/>
      <c r="BC175" s="194"/>
      <c r="BD175" s="79"/>
      <c r="BE175" s="194"/>
      <c r="BF175" s="194"/>
      <c r="BG175" s="194"/>
      <c r="BH175" s="196"/>
      <c r="BI175" s="47"/>
      <c r="BJ175" s="48"/>
      <c r="BK175" s="48"/>
      <c r="BL175" s="47"/>
      <c r="BM175" s="47"/>
      <c r="BN175" s="49"/>
      <c r="BO175" s="49"/>
      <c r="BP175" s="177"/>
      <c r="BQ175" s="177"/>
      <c r="BR175" s="177"/>
      <c r="BS175" s="177"/>
      <c r="BT175" s="177"/>
      <c r="BU175" s="177"/>
      <c r="BV175" s="177"/>
      <c r="BW175" s="177"/>
      <c r="BX175" s="177"/>
      <c r="BY175" s="177"/>
      <c r="BZ175" s="177"/>
      <c r="CA175" s="177"/>
      <c r="CB175" s="177"/>
      <c r="CC175" s="177"/>
      <c r="CD175" s="177"/>
      <c r="CE175" s="178"/>
      <c r="CF175" s="178"/>
      <c r="CG175" s="178"/>
      <c r="CH175" s="178"/>
      <c r="CI175" s="178"/>
      <c r="CJ175" s="178"/>
    </row>
    <row r="176" spans="1:88" ht="29.25" customHeight="1" x14ac:dyDescent="0.25">
      <c r="A176" s="188"/>
      <c r="B176" s="63"/>
      <c r="C176" s="65"/>
      <c r="D176" s="66"/>
      <c r="E176" s="63"/>
      <c r="F176" s="49"/>
      <c r="G176" s="49"/>
      <c r="H176" s="58" t="s">
        <v>291</v>
      </c>
      <c r="I176" s="63" t="s">
        <v>133</v>
      </c>
      <c r="J176" s="49"/>
      <c r="K176" s="64"/>
      <c r="L176" s="63"/>
      <c r="M176" s="63"/>
      <c r="N176" s="63"/>
      <c r="O176" s="63"/>
      <c r="P176" s="63"/>
      <c r="Q176" s="63"/>
      <c r="R176" s="63"/>
      <c r="S176" s="63"/>
      <c r="T176" s="63"/>
      <c r="U176" s="63"/>
      <c r="V176" s="63"/>
      <c r="W176" s="63"/>
      <c r="X176" s="63"/>
      <c r="Y176" s="63"/>
      <c r="Z176" s="63"/>
      <c r="AA176" s="63"/>
      <c r="AB176" s="63"/>
      <c r="AC176" s="63"/>
      <c r="AD176" s="63"/>
      <c r="AE176" s="49"/>
      <c r="AF176" s="63"/>
      <c r="AG176" s="49"/>
      <c r="AH176" s="49" t="str">
        <f>+IF(OR(AF176=1,AF176&lt;=5),"Moderado",IF(OR(AF176=6,AF176&lt;=11),"Mayor","Catastrófico"))</f>
        <v>Moderado</v>
      </c>
      <c r="AI176" s="92"/>
      <c r="AJ176" s="49"/>
      <c r="AK176" s="64"/>
      <c r="AL176" s="64"/>
      <c r="AM176" s="79"/>
      <c r="AN176" s="79"/>
      <c r="AO176" s="29"/>
      <c r="AP176" s="79"/>
      <c r="AQ176" s="29"/>
      <c r="AR176" s="79"/>
      <c r="AS176" s="29"/>
      <c r="AT176" s="79"/>
      <c r="AU176" s="29"/>
      <c r="AV176" s="79"/>
      <c r="AW176" s="29"/>
      <c r="AX176" s="79"/>
      <c r="AY176" s="29"/>
      <c r="AZ176" s="79"/>
      <c r="BA176" s="29"/>
      <c r="BB176" s="194"/>
      <c r="BC176" s="194"/>
      <c r="BD176" s="79"/>
      <c r="BE176" s="194"/>
      <c r="BF176" s="194"/>
      <c r="BG176" s="194"/>
      <c r="BH176" s="196"/>
      <c r="BI176" s="47"/>
      <c r="BJ176" s="48"/>
      <c r="BK176" s="48"/>
      <c r="BL176" s="47"/>
      <c r="BM176" s="47"/>
      <c r="BN176" s="49"/>
      <c r="BO176" s="49"/>
      <c r="BP176" s="177"/>
      <c r="BQ176" s="177"/>
      <c r="BR176" s="177"/>
      <c r="BS176" s="177"/>
      <c r="BT176" s="177"/>
      <c r="BU176" s="177"/>
      <c r="BV176" s="177"/>
      <c r="BW176" s="177"/>
      <c r="BX176" s="177"/>
      <c r="BY176" s="177"/>
      <c r="BZ176" s="177"/>
      <c r="CA176" s="177"/>
      <c r="CB176" s="177"/>
      <c r="CC176" s="177"/>
      <c r="CD176" s="177"/>
      <c r="CE176" s="178"/>
      <c r="CF176" s="178"/>
      <c r="CG176" s="178"/>
      <c r="CH176" s="178"/>
      <c r="CI176" s="178"/>
      <c r="CJ176" s="178"/>
    </row>
    <row r="177" spans="1:88" ht="22.5" customHeight="1" x14ac:dyDescent="0.25">
      <c r="A177" s="188"/>
      <c r="B177" s="63"/>
      <c r="C177" s="65"/>
      <c r="D177" s="66"/>
      <c r="E177" s="63"/>
      <c r="F177" s="49"/>
      <c r="G177" s="49"/>
      <c r="H177" s="59"/>
      <c r="I177" s="63"/>
      <c r="J177" s="49"/>
      <c r="K177" s="59"/>
      <c r="L177" s="63"/>
      <c r="M177" s="63"/>
      <c r="N177" s="63"/>
      <c r="O177" s="63"/>
      <c r="P177" s="63"/>
      <c r="Q177" s="63"/>
      <c r="R177" s="63"/>
      <c r="S177" s="63"/>
      <c r="T177" s="63"/>
      <c r="U177" s="63"/>
      <c r="V177" s="63"/>
      <c r="W177" s="63"/>
      <c r="X177" s="63"/>
      <c r="Y177" s="63"/>
      <c r="Z177" s="63"/>
      <c r="AA177" s="63"/>
      <c r="AB177" s="63"/>
      <c r="AC177" s="63"/>
      <c r="AD177" s="63"/>
      <c r="AE177" s="49"/>
      <c r="AF177" s="63"/>
      <c r="AG177" s="49"/>
      <c r="AH177" s="49" t="str">
        <f>+IF(OR(AF177=1,AF177&lt;=5),"Moderado",IF(OR(AF177=6,AF177&lt;=11),"Mayor","Catastrófico"))</f>
        <v>Moderado</v>
      </c>
      <c r="AI177" s="92"/>
      <c r="AJ177" s="49"/>
      <c r="AK177" s="59"/>
      <c r="AL177" s="59"/>
      <c r="AM177" s="74"/>
      <c r="AN177" s="74"/>
      <c r="AO177" s="29"/>
      <c r="AP177" s="74"/>
      <c r="AQ177" s="29"/>
      <c r="AR177" s="74"/>
      <c r="AS177" s="29"/>
      <c r="AT177" s="74"/>
      <c r="AU177" s="29"/>
      <c r="AV177" s="74"/>
      <c r="AW177" s="29"/>
      <c r="AX177" s="74"/>
      <c r="AY177" s="29"/>
      <c r="AZ177" s="74"/>
      <c r="BA177" s="29"/>
      <c r="BB177" s="195"/>
      <c r="BC177" s="195"/>
      <c r="BD177" s="74"/>
      <c r="BE177" s="195"/>
      <c r="BF177" s="195"/>
      <c r="BG177" s="195"/>
      <c r="BH177" s="196"/>
      <c r="BI177" s="47"/>
      <c r="BJ177" s="48"/>
      <c r="BK177" s="48"/>
      <c r="BL177" s="47"/>
      <c r="BM177" s="47"/>
      <c r="BN177" s="49"/>
      <c r="BO177" s="49"/>
      <c r="BP177" s="177"/>
      <c r="BQ177" s="177"/>
      <c r="BR177" s="177"/>
      <c r="BS177" s="177"/>
      <c r="BT177" s="177"/>
      <c r="BU177" s="177"/>
      <c r="BV177" s="177"/>
      <c r="BW177" s="177"/>
      <c r="BX177" s="177"/>
      <c r="BY177" s="177"/>
      <c r="BZ177" s="177"/>
      <c r="CA177" s="177"/>
      <c r="CB177" s="177"/>
      <c r="CC177" s="177"/>
      <c r="CD177" s="177"/>
      <c r="CE177" s="178"/>
      <c r="CF177" s="178"/>
      <c r="CG177" s="178"/>
      <c r="CH177" s="178"/>
      <c r="CI177" s="178"/>
      <c r="CJ177" s="178"/>
    </row>
    <row r="178" spans="1:88" ht="39" customHeight="1" x14ac:dyDescent="0.25">
      <c r="A178" s="188" t="s">
        <v>470</v>
      </c>
      <c r="B178" s="52" t="s">
        <v>471</v>
      </c>
      <c r="C178" s="65" t="s">
        <v>472</v>
      </c>
      <c r="D178" s="65" t="str">
        <f>'Riesgo Corrupción'!C53</f>
        <v>Posibilidad de afectación reputacional por la manipulación de información de reportes de seguimiento de avances de cumplimiento de metas e indicadores de la Planeación Estratégica Sectorial en beneficio particular</v>
      </c>
      <c r="E178" s="52" t="s">
        <v>8</v>
      </c>
      <c r="F178" s="50" t="s">
        <v>131</v>
      </c>
      <c r="G178" s="50" t="s">
        <v>132</v>
      </c>
      <c r="H178" s="56" t="s">
        <v>474</v>
      </c>
      <c r="I178" s="136" t="s">
        <v>169</v>
      </c>
      <c r="J178" s="50" t="s">
        <v>147</v>
      </c>
      <c r="K178" s="66" t="s">
        <v>478</v>
      </c>
      <c r="L178" s="52" t="s">
        <v>136</v>
      </c>
      <c r="M178" s="52" t="s">
        <v>136</v>
      </c>
      <c r="N178" s="52" t="s">
        <v>135</v>
      </c>
      <c r="O178" s="52" t="s">
        <v>135</v>
      </c>
      <c r="P178" s="52" t="s">
        <v>136</v>
      </c>
      <c r="Q178" s="52" t="s">
        <v>135</v>
      </c>
      <c r="R178" s="52" t="s">
        <v>135</v>
      </c>
      <c r="S178" s="52" t="s">
        <v>135</v>
      </c>
      <c r="T178" s="52" t="s">
        <v>136</v>
      </c>
      <c r="U178" s="52" t="s">
        <v>136</v>
      </c>
      <c r="V178" s="52" t="s">
        <v>136</v>
      </c>
      <c r="W178" s="52" t="s">
        <v>136</v>
      </c>
      <c r="X178" s="52" t="s">
        <v>135</v>
      </c>
      <c r="Y178" s="52" t="s">
        <v>135</v>
      </c>
      <c r="Z178" s="52" t="s">
        <v>136</v>
      </c>
      <c r="AA178" s="52" t="s">
        <v>135</v>
      </c>
      <c r="AB178" s="52" t="s">
        <v>135</v>
      </c>
      <c r="AC178" s="52" t="s">
        <v>135</v>
      </c>
      <c r="AD178" s="52" t="s">
        <v>135</v>
      </c>
      <c r="AE178" s="50">
        <f>COUNTIF(L178:AD183, "SI")</f>
        <v>8</v>
      </c>
      <c r="AF178" s="52" t="s">
        <v>149</v>
      </c>
      <c r="AG178" s="50"/>
      <c r="AH178" s="50" t="str">
        <f>+IF(OR(AE178=1,AE178&lt;=5),"Moderado",IF(OR(AE178=6,AE178&lt;=11),"Mayor","Catastrófico"))</f>
        <v>Mayor</v>
      </c>
      <c r="AI178" s="92"/>
      <c r="AJ178" s="49" t="str">
        <f>IF(AND(AF178&lt;&gt;"",AH178&lt;&gt;""),VLOOKUP(AF178&amp;AH178,Listados!$M$3:$N$27,2,FALSE),"")</f>
        <v>Alto</v>
      </c>
      <c r="AK178" s="51" t="str">
        <f>'Descripción del Control '!B28</f>
        <v>El profesional designado por el jefe de la Oficina Asesora de Planeación recibe trimestralmente el reporte del Plan Estratégico Sectorial por parte de los responsables de cada meta/entidad, y verifica la coherencia metodológica del reporte, realizando la verificación del seguimiento de acuerdo con lo establecido en el Procedimiento PLE-PGS-P002 Formulación, aprobación y seguimiento del Plan Estratégico Sectorial. En caso de que se presente una inconsistencia en el reporte se notificará a través de comunicación oficial al responsable del reporte de la meta para que se subsane.
Como evidencia queda el registro de las comunicaciones oficiales y el reporte final publicado en la página web.</v>
      </c>
      <c r="AL178" s="107" t="str">
        <f>H178</f>
        <v>Reportes de seguimiento de cumplimiento de las metas e indicadores del Plan Estratégico Sectorial que carecen de un detalle suficiente para soportar la gestión del sector y/o sus evidencias resultan incoherentes con los reportes suministrados.</v>
      </c>
      <c r="AM178" s="52" t="s">
        <v>138</v>
      </c>
      <c r="AN178" s="52" t="s">
        <v>136</v>
      </c>
      <c r="AO178" s="44">
        <f>+IF(AN178="si",15,"")</f>
        <v>15</v>
      </c>
      <c r="AP178" s="136" t="s">
        <v>136</v>
      </c>
      <c r="AQ178" s="44">
        <f>+IF(AP178="si",15,"")</f>
        <v>15</v>
      </c>
      <c r="AR178" s="52" t="s">
        <v>136</v>
      </c>
      <c r="AS178" s="44">
        <f>+IF(AR178="si",15,"")</f>
        <v>15</v>
      </c>
      <c r="AT178" s="52" t="s">
        <v>139</v>
      </c>
      <c r="AU178" s="44">
        <f>+IF(AT178="Prevenir",15,IF(AT178="Detectar",10,""))</f>
        <v>15</v>
      </c>
      <c r="AV178" s="136" t="s">
        <v>136</v>
      </c>
      <c r="AW178" s="44">
        <f>+IF(AV178="si",15,"")</f>
        <v>15</v>
      </c>
      <c r="AX178" s="136" t="s">
        <v>136</v>
      </c>
      <c r="AY178" s="44">
        <f>+IF(AX178="si",15,"")</f>
        <v>15</v>
      </c>
      <c r="AZ178" s="136" t="s">
        <v>140</v>
      </c>
      <c r="BA178" s="44">
        <f>+IF(AZ178="Completa",10,IF(AZ178="Incompleta",5,""))</f>
        <v>10</v>
      </c>
      <c r="BB178" s="197">
        <f>IF((SUM(AO178,AQ178,AS178,AU178,AW178,AY178,BA178)=0),"",(SUM(AO178,AQ178,AS178,AU178,AW178,AY178,BA178)))</f>
        <v>100</v>
      </c>
      <c r="BC178" s="197" t="str">
        <f>IF(BB178&lt;=85,"Débil",IF(BB178&lt;=95,"Moderado",IF(BB178=100,"Fuerte","")))</f>
        <v>Fuerte</v>
      </c>
      <c r="BD178" s="136" t="s">
        <v>141</v>
      </c>
      <c r="BE178" s="197" t="str">
        <f t="shared" ref="BE178" si="49">+IF(BD178="siempre","Fuerte",IF(BD178="Algunas veces","Moderado","Débil"))</f>
        <v>Fuerte</v>
      </c>
      <c r="BF178" s="197" t="str">
        <f>IF(AND(BC178="Fuerte",BE178="Fuerte"),"Fuerte",IF(AND(BC178="Fuerte",BE178="Moderado"),"Moderado",IF(AND(BC178="Moderado",BE178="Fuerte"),"Moderado",IF(AND(BC178="Moderado",BE178="Moderado"),"Moderado","Débil"))))</f>
        <v>Fuerte</v>
      </c>
      <c r="BG178" s="197">
        <f t="shared" ref="BG178" si="50">IF(ISBLANK(BF178),"",IF(BF178="Débil", 0, IF(BF178="Moderado",50,100)))</f>
        <v>100</v>
      </c>
      <c r="BH178" s="198">
        <f>AVERAGE(BG178:BG183)</f>
        <v>100</v>
      </c>
      <c r="BI178" s="47" t="str">
        <f>IF(BH178&lt;=50, "Débil", IF(BH178&lt;=99,"Moderado","Fuerte"))</f>
        <v>Fuerte</v>
      </c>
      <c r="BJ178" s="48">
        <f>+IF(BI178="Fuerte",2,IF(BI178="Moderado",1,0))</f>
        <v>2</v>
      </c>
      <c r="BK178" s="48"/>
      <c r="BL178" s="47" t="str">
        <f>+VLOOKUP(BK178,Listados!$J$18:$K$24,2,TRUE)</f>
        <v>Rara Vez</v>
      </c>
      <c r="BM178" s="47" t="str">
        <f>IF(ISBLANK(AH178),"",AH178)</f>
        <v>Mayor</v>
      </c>
      <c r="BN178" s="49" t="str">
        <f>IF(AND(BL178&lt;&gt;"",BM178&lt;&gt;""),VLOOKUP(BL178&amp;BM178,Listados!$M$3:$N$27,2,FALSE),"")</f>
        <v>Alto</v>
      </c>
      <c r="BO178" s="50" t="str">
        <f>+VLOOKUP(BN178,Listados!$P$3:$Q$6,2,FALSE)</f>
        <v>Reducir el riesgo</v>
      </c>
      <c r="BP178" s="199"/>
      <c r="BQ178" s="199"/>
      <c r="BR178" s="199"/>
      <c r="BS178" s="199"/>
      <c r="BT178" s="199"/>
      <c r="BU178" s="199"/>
      <c r="BV178" s="199"/>
      <c r="BW178" s="199"/>
      <c r="BX178" s="199"/>
      <c r="BY178" s="199"/>
      <c r="BZ178" s="199"/>
      <c r="CA178" s="199"/>
      <c r="CB178" s="199"/>
      <c r="CC178" s="199"/>
      <c r="CD178" s="199"/>
      <c r="CE178" s="192" t="s">
        <v>8</v>
      </c>
      <c r="CF178" s="192" t="s">
        <v>8</v>
      </c>
      <c r="CG178" s="192" t="s">
        <v>8</v>
      </c>
      <c r="CH178" s="192" t="s">
        <v>8</v>
      </c>
      <c r="CI178" s="192" t="s">
        <v>8</v>
      </c>
      <c r="CJ178" s="192" t="s">
        <v>8</v>
      </c>
    </row>
    <row r="179" spans="1:88" ht="35.25" customHeight="1" x14ac:dyDescent="0.25">
      <c r="A179" s="188"/>
      <c r="B179" s="52"/>
      <c r="C179" s="65"/>
      <c r="D179" s="65"/>
      <c r="E179" s="52"/>
      <c r="F179" s="50"/>
      <c r="G179" s="50"/>
      <c r="H179" s="100"/>
      <c r="I179" s="137"/>
      <c r="J179" s="50"/>
      <c r="K179" s="66"/>
      <c r="L179" s="52"/>
      <c r="M179" s="52"/>
      <c r="N179" s="52"/>
      <c r="O179" s="52"/>
      <c r="P179" s="52"/>
      <c r="Q179" s="52"/>
      <c r="R179" s="52"/>
      <c r="S179" s="52"/>
      <c r="T179" s="52"/>
      <c r="U179" s="52"/>
      <c r="V179" s="52"/>
      <c r="W179" s="52"/>
      <c r="X179" s="52"/>
      <c r="Y179" s="52"/>
      <c r="Z179" s="52"/>
      <c r="AA179" s="52"/>
      <c r="AB179" s="52"/>
      <c r="AC179" s="52"/>
      <c r="AD179" s="52"/>
      <c r="AE179" s="50"/>
      <c r="AF179" s="52"/>
      <c r="AG179" s="50"/>
      <c r="AH179" s="50" t="str">
        <f>+IF(OR(AF179=1,AF179&lt;=5),"Moderado",IF(OR(AF179=6,AF179&lt;=11),"Mayor","Catastrófico"))</f>
        <v>Moderado</v>
      </c>
      <c r="AI179" s="92"/>
      <c r="AJ179" s="49"/>
      <c r="AK179" s="51"/>
      <c r="AL179" s="105"/>
      <c r="AM179" s="52"/>
      <c r="AN179" s="52"/>
      <c r="AO179" s="44"/>
      <c r="AP179" s="137"/>
      <c r="AQ179" s="44"/>
      <c r="AR179" s="52"/>
      <c r="AS179" s="44"/>
      <c r="AT179" s="52"/>
      <c r="AU179" s="44"/>
      <c r="AV179" s="137"/>
      <c r="AW179" s="44"/>
      <c r="AX179" s="137"/>
      <c r="AY179" s="44"/>
      <c r="AZ179" s="137"/>
      <c r="BA179" s="44"/>
      <c r="BB179" s="200"/>
      <c r="BC179" s="200"/>
      <c r="BD179" s="137"/>
      <c r="BE179" s="200"/>
      <c r="BF179" s="200"/>
      <c r="BG179" s="200"/>
      <c r="BH179" s="198"/>
      <c r="BI179" s="47"/>
      <c r="BJ179" s="48"/>
      <c r="BK179" s="48"/>
      <c r="BL179" s="47"/>
      <c r="BM179" s="47"/>
      <c r="BN179" s="49"/>
      <c r="BO179" s="50"/>
      <c r="BP179" s="199"/>
      <c r="BQ179" s="199"/>
      <c r="BR179" s="199"/>
      <c r="BS179" s="199"/>
      <c r="BT179" s="199"/>
      <c r="BU179" s="199"/>
      <c r="BV179" s="199"/>
      <c r="BW179" s="199"/>
      <c r="BX179" s="199"/>
      <c r="BY179" s="199"/>
      <c r="BZ179" s="199"/>
      <c r="CA179" s="199"/>
      <c r="CB179" s="199"/>
      <c r="CC179" s="199"/>
      <c r="CD179" s="199"/>
      <c r="CE179" s="192"/>
      <c r="CF179" s="192"/>
      <c r="CG179" s="192"/>
      <c r="CH179" s="192"/>
      <c r="CI179" s="192"/>
      <c r="CJ179" s="192"/>
    </row>
    <row r="180" spans="1:88" ht="30.75" customHeight="1" x14ac:dyDescent="0.25">
      <c r="A180" s="188"/>
      <c r="B180" s="52"/>
      <c r="C180" s="65"/>
      <c r="D180" s="65"/>
      <c r="E180" s="52"/>
      <c r="F180" s="50"/>
      <c r="G180" s="50"/>
      <c r="H180" s="100"/>
      <c r="I180" s="137"/>
      <c r="J180" s="50"/>
      <c r="K180" s="66" t="s">
        <v>477</v>
      </c>
      <c r="L180" s="52"/>
      <c r="M180" s="52"/>
      <c r="N180" s="52"/>
      <c r="O180" s="52"/>
      <c r="P180" s="52"/>
      <c r="Q180" s="52"/>
      <c r="R180" s="52"/>
      <c r="S180" s="52"/>
      <c r="T180" s="52"/>
      <c r="U180" s="52"/>
      <c r="V180" s="52"/>
      <c r="W180" s="52"/>
      <c r="X180" s="52"/>
      <c r="Y180" s="52"/>
      <c r="Z180" s="52"/>
      <c r="AA180" s="52"/>
      <c r="AB180" s="52"/>
      <c r="AC180" s="52"/>
      <c r="AD180" s="52"/>
      <c r="AE180" s="50"/>
      <c r="AF180" s="52"/>
      <c r="AG180" s="50"/>
      <c r="AH180" s="50" t="str">
        <f>+IF(OR(AF180=1,AF180&lt;=5),"Moderado",IF(OR(AF180=6,AF180&lt;=11),"Mayor","Catastrófico"))</f>
        <v>Moderado</v>
      </c>
      <c r="AI180" s="92"/>
      <c r="AJ180" s="49"/>
      <c r="AK180" s="51"/>
      <c r="AL180" s="106"/>
      <c r="AM180" s="52"/>
      <c r="AN180" s="52"/>
      <c r="AO180" s="44"/>
      <c r="AP180" s="84"/>
      <c r="AQ180" s="44"/>
      <c r="AR180" s="52"/>
      <c r="AS180" s="44"/>
      <c r="AT180" s="52"/>
      <c r="AU180" s="44"/>
      <c r="AV180" s="84"/>
      <c r="AW180" s="44"/>
      <c r="AX180" s="137"/>
      <c r="AY180" s="44"/>
      <c r="AZ180" s="84"/>
      <c r="BA180" s="44"/>
      <c r="BB180" s="201"/>
      <c r="BC180" s="201"/>
      <c r="BD180" s="84"/>
      <c r="BE180" s="201"/>
      <c r="BF180" s="201"/>
      <c r="BG180" s="201"/>
      <c r="BH180" s="198"/>
      <c r="BI180" s="47"/>
      <c r="BJ180" s="48"/>
      <c r="BK180" s="48"/>
      <c r="BL180" s="47"/>
      <c r="BM180" s="47"/>
      <c r="BN180" s="49"/>
      <c r="BO180" s="50"/>
      <c r="BP180" s="199"/>
      <c r="BQ180" s="199"/>
      <c r="BR180" s="199"/>
      <c r="BS180" s="199"/>
      <c r="BT180" s="199"/>
      <c r="BU180" s="199"/>
      <c r="BV180" s="199"/>
      <c r="BW180" s="199"/>
      <c r="BX180" s="199"/>
      <c r="BY180" s="199"/>
      <c r="BZ180" s="199"/>
      <c r="CA180" s="199"/>
      <c r="CB180" s="199"/>
      <c r="CC180" s="199"/>
      <c r="CD180" s="199"/>
      <c r="CE180" s="192"/>
      <c r="CF180" s="192"/>
      <c r="CG180" s="192"/>
      <c r="CH180" s="192"/>
      <c r="CI180" s="192"/>
      <c r="CJ180" s="192"/>
    </row>
    <row r="181" spans="1:88" ht="27" customHeight="1" x14ac:dyDescent="0.25">
      <c r="A181" s="188"/>
      <c r="B181" s="52"/>
      <c r="C181" s="65"/>
      <c r="D181" s="65"/>
      <c r="E181" s="52"/>
      <c r="F181" s="50"/>
      <c r="G181" s="50"/>
      <c r="H181" s="57"/>
      <c r="I181" s="84"/>
      <c r="J181" s="50"/>
      <c r="K181" s="66"/>
      <c r="L181" s="52"/>
      <c r="M181" s="52"/>
      <c r="N181" s="52"/>
      <c r="O181" s="52"/>
      <c r="P181" s="52"/>
      <c r="Q181" s="52"/>
      <c r="R181" s="52"/>
      <c r="S181" s="52"/>
      <c r="T181" s="52"/>
      <c r="U181" s="52"/>
      <c r="V181" s="52"/>
      <c r="W181" s="52"/>
      <c r="X181" s="52"/>
      <c r="Y181" s="52"/>
      <c r="Z181" s="52"/>
      <c r="AA181" s="52"/>
      <c r="AB181" s="52"/>
      <c r="AC181" s="52"/>
      <c r="AD181" s="52"/>
      <c r="AE181" s="50"/>
      <c r="AF181" s="52"/>
      <c r="AG181" s="50"/>
      <c r="AH181" s="50" t="str">
        <f>+IF(OR(AF181=1,AF181&lt;=5),"Moderado",IF(OR(AF181=6,AF181&lt;=11),"Mayor","Catastrófico"))</f>
        <v>Moderado</v>
      </c>
      <c r="AI181" s="92"/>
      <c r="AJ181" s="49"/>
      <c r="AK181" s="51" t="str">
        <f>'Descripción del Control '!C28</f>
        <v>El jefe de la Oficina Asesora de Planeación cuando recibe una comunicación de conflicto de interés por parte del funcionario responsable de la revisión del reporte del Plan Estratégico Sectorial, o de otra fuente (interna/externa), debe reasignar esta labor de control a otro profesional de la Oficina Asesora de Planeación antes de realizar la elaboración del reporte oficial, con el fin de evitar la materialización del riesgo, en el marco de las instruciones GCO-GCI-IN036 Instrucciones para el trámite de Impedimentos y recusaciones en los conflictos de interés..
Como evidencia de ejecución del control queda las comunicaciones oficiales de la reasignación.</v>
      </c>
      <c r="AL181" s="107" t="str">
        <f>H182</f>
        <v>Existencia de conflicto de interés entre persona y/o entidad responsable del reporte y el profesional que realiza el control al seguimiento del Plan Estrátegico Sectorial</v>
      </c>
      <c r="AM181" s="52" t="s">
        <v>138</v>
      </c>
      <c r="AN181" s="52" t="s">
        <v>136</v>
      </c>
      <c r="AO181" s="44">
        <f>+IF(AN181="si",15,"")</f>
        <v>15</v>
      </c>
      <c r="AP181" s="136" t="s">
        <v>136</v>
      </c>
      <c r="AQ181" s="44">
        <f>+IF(AP181="si",15,"")</f>
        <v>15</v>
      </c>
      <c r="AR181" s="52" t="s">
        <v>136</v>
      </c>
      <c r="AS181" s="44">
        <f>+IF(AR181="si",15,"")</f>
        <v>15</v>
      </c>
      <c r="AT181" s="52" t="s">
        <v>139</v>
      </c>
      <c r="AU181" s="44">
        <f>+IF(AT181="Prevenir",15,IF(AT181="Detectar",10,""))</f>
        <v>15</v>
      </c>
      <c r="AV181" s="136" t="s">
        <v>136</v>
      </c>
      <c r="AW181" s="44">
        <f>+IF(AV181="si",15,"")</f>
        <v>15</v>
      </c>
      <c r="AX181" s="52" t="s">
        <v>136</v>
      </c>
      <c r="AY181" s="44">
        <f>+IF(AX181="si",15,"")</f>
        <v>15</v>
      </c>
      <c r="AZ181" s="136" t="s">
        <v>140</v>
      </c>
      <c r="BA181" s="44">
        <f>+IF(AZ181="Completa",10,IF(AZ181="Incompleta",5,""))</f>
        <v>10</v>
      </c>
      <c r="BB181" s="197">
        <f>IF((SUM(AO181,AQ181,AS181,AU181,AW181,AY181,BA181)=0),"",(SUM(AO181,AQ181,AS181,AU181,AW181,AY181,BA181)))</f>
        <v>100</v>
      </c>
      <c r="BC181" s="197" t="str">
        <f>IF(BB181&lt;=85,"Débil",IF(BB181&lt;=95,"Moderado",IF(BB181=100,"Fuerte","")))</f>
        <v>Fuerte</v>
      </c>
      <c r="BD181" s="52" t="s">
        <v>141</v>
      </c>
      <c r="BE181" s="197" t="str">
        <f t="shared" ref="BE181" si="51">+IF(BD181="siempre","Fuerte",IF(BD181="Algunas veces","Moderado","Débil"))</f>
        <v>Fuerte</v>
      </c>
      <c r="BF181" s="197" t="str">
        <f>IF(AND(BC181="Fuerte",BE181="Fuerte"),"Fuerte",IF(AND(BC181="Fuerte",BE181="Moderado"),"Moderado",IF(AND(BC181="Moderado",BE181="Fuerte"),"Moderado",IF(AND(BC181="Moderado",BE181="Moderado"),"Moderado","Débil"))))</f>
        <v>Fuerte</v>
      </c>
      <c r="BG181" s="197">
        <f t="shared" ref="BG181" si="52">IF(ISBLANK(BF181),"",IF(BF181="Débil", 0, IF(BF181="Moderado",50,100)))</f>
        <v>100</v>
      </c>
      <c r="BH181" s="198"/>
      <c r="BI181" s="47"/>
      <c r="BJ181" s="48"/>
      <c r="BK181" s="48"/>
      <c r="BL181" s="47"/>
      <c r="BM181" s="47"/>
      <c r="BN181" s="49"/>
      <c r="BO181" s="50"/>
      <c r="BP181" s="199"/>
      <c r="BQ181" s="199"/>
      <c r="BR181" s="199"/>
      <c r="BS181" s="199"/>
      <c r="BT181" s="199"/>
      <c r="BU181" s="199"/>
      <c r="BV181" s="199"/>
      <c r="BW181" s="199"/>
      <c r="BX181" s="199"/>
      <c r="BY181" s="199"/>
      <c r="BZ181" s="199"/>
      <c r="CA181" s="199"/>
      <c r="CB181" s="199"/>
      <c r="CC181" s="199"/>
      <c r="CD181" s="199"/>
      <c r="CE181" s="192"/>
      <c r="CF181" s="192"/>
      <c r="CG181" s="192"/>
      <c r="CH181" s="192"/>
      <c r="CI181" s="192"/>
      <c r="CJ181" s="192"/>
    </row>
    <row r="182" spans="1:88" ht="45.75" customHeight="1" x14ac:dyDescent="0.25">
      <c r="A182" s="188"/>
      <c r="B182" s="52"/>
      <c r="C182" s="65"/>
      <c r="D182" s="65"/>
      <c r="E182" s="52"/>
      <c r="F182" s="50"/>
      <c r="G182" s="50"/>
      <c r="H182" s="56" t="s">
        <v>475</v>
      </c>
      <c r="I182" s="136" t="s">
        <v>133</v>
      </c>
      <c r="J182" s="50"/>
      <c r="K182" s="66" t="s">
        <v>476</v>
      </c>
      <c r="L182" s="52"/>
      <c r="M182" s="52"/>
      <c r="N182" s="52"/>
      <c r="O182" s="52"/>
      <c r="P182" s="52"/>
      <c r="Q182" s="52"/>
      <c r="R182" s="52"/>
      <c r="S182" s="52"/>
      <c r="T182" s="52"/>
      <c r="U182" s="52"/>
      <c r="V182" s="52"/>
      <c r="W182" s="52"/>
      <c r="X182" s="52"/>
      <c r="Y182" s="52"/>
      <c r="Z182" s="52"/>
      <c r="AA182" s="52"/>
      <c r="AB182" s="52"/>
      <c r="AC182" s="52"/>
      <c r="AD182" s="52"/>
      <c r="AE182" s="50"/>
      <c r="AF182" s="52"/>
      <c r="AG182" s="50"/>
      <c r="AH182" s="50" t="str">
        <f>+IF(OR(AF182=1,AF182&lt;=5),"Moderado",IF(OR(AF182=6,AF182&lt;=11),"Mayor","Catastrófico"))</f>
        <v>Moderado</v>
      </c>
      <c r="AI182" s="92"/>
      <c r="AJ182" s="49"/>
      <c r="AK182" s="51"/>
      <c r="AL182" s="105"/>
      <c r="AM182" s="52"/>
      <c r="AN182" s="52"/>
      <c r="AO182" s="44"/>
      <c r="AP182" s="137"/>
      <c r="AQ182" s="44"/>
      <c r="AR182" s="52"/>
      <c r="AS182" s="44"/>
      <c r="AT182" s="52"/>
      <c r="AU182" s="44"/>
      <c r="AV182" s="137"/>
      <c r="AW182" s="44"/>
      <c r="AX182" s="52"/>
      <c r="AY182" s="44" t="str">
        <f>+IF(AX182="si",15,"")</f>
        <v/>
      </c>
      <c r="AZ182" s="137"/>
      <c r="BA182" s="44"/>
      <c r="BB182" s="200"/>
      <c r="BC182" s="200"/>
      <c r="BD182" s="52"/>
      <c r="BE182" s="200"/>
      <c r="BF182" s="200"/>
      <c r="BG182" s="200"/>
      <c r="BH182" s="198"/>
      <c r="BI182" s="47"/>
      <c r="BJ182" s="48"/>
      <c r="BK182" s="48"/>
      <c r="BL182" s="47"/>
      <c r="BM182" s="47"/>
      <c r="BN182" s="49"/>
      <c r="BO182" s="50"/>
      <c r="BP182" s="199"/>
      <c r="BQ182" s="199"/>
      <c r="BR182" s="199"/>
      <c r="BS182" s="199"/>
      <c r="BT182" s="199"/>
      <c r="BU182" s="199"/>
      <c r="BV182" s="199"/>
      <c r="BW182" s="199"/>
      <c r="BX182" s="199"/>
      <c r="BY182" s="199"/>
      <c r="BZ182" s="199"/>
      <c r="CA182" s="199"/>
      <c r="CB182" s="199"/>
      <c r="CC182" s="199"/>
      <c r="CD182" s="199"/>
      <c r="CE182" s="192"/>
      <c r="CF182" s="192"/>
      <c r="CG182" s="192"/>
      <c r="CH182" s="192"/>
      <c r="CI182" s="192"/>
      <c r="CJ182" s="192"/>
    </row>
    <row r="183" spans="1:88" ht="36.75" customHeight="1" x14ac:dyDescent="0.25">
      <c r="A183" s="188"/>
      <c r="B183" s="52"/>
      <c r="C183" s="65"/>
      <c r="D183" s="65"/>
      <c r="E183" s="52"/>
      <c r="F183" s="50"/>
      <c r="G183" s="50"/>
      <c r="H183" s="57"/>
      <c r="I183" s="84"/>
      <c r="J183" s="50"/>
      <c r="K183" s="66"/>
      <c r="L183" s="52"/>
      <c r="M183" s="52"/>
      <c r="N183" s="52"/>
      <c r="O183" s="52"/>
      <c r="P183" s="52"/>
      <c r="Q183" s="52"/>
      <c r="R183" s="52"/>
      <c r="S183" s="52"/>
      <c r="T183" s="52"/>
      <c r="U183" s="52"/>
      <c r="V183" s="52"/>
      <c r="W183" s="52"/>
      <c r="X183" s="52"/>
      <c r="Y183" s="52"/>
      <c r="Z183" s="52"/>
      <c r="AA183" s="52"/>
      <c r="AB183" s="52"/>
      <c r="AC183" s="52"/>
      <c r="AD183" s="52"/>
      <c r="AE183" s="50"/>
      <c r="AF183" s="52"/>
      <c r="AG183" s="50"/>
      <c r="AH183" s="50" t="str">
        <f>+IF(OR(AF183=1,AF183&lt;=5),"Moderado",IF(OR(AF183=6,AF183&lt;=11),"Mayor","Catastrófico"))</f>
        <v>Moderado</v>
      </c>
      <c r="AI183" s="92"/>
      <c r="AJ183" s="49"/>
      <c r="AK183" s="51"/>
      <c r="AL183" s="106"/>
      <c r="AM183" s="52"/>
      <c r="AN183" s="52"/>
      <c r="AO183" s="44"/>
      <c r="AP183" s="84"/>
      <c r="AQ183" s="44"/>
      <c r="AR183" s="52"/>
      <c r="AS183" s="44"/>
      <c r="AT183" s="52"/>
      <c r="AU183" s="44"/>
      <c r="AV183" s="84"/>
      <c r="AW183" s="44"/>
      <c r="AX183" s="52"/>
      <c r="AY183" s="44"/>
      <c r="AZ183" s="84"/>
      <c r="BA183" s="44"/>
      <c r="BB183" s="201"/>
      <c r="BC183" s="201"/>
      <c r="BD183" s="52"/>
      <c r="BE183" s="201"/>
      <c r="BF183" s="201"/>
      <c r="BG183" s="201"/>
      <c r="BH183" s="198"/>
      <c r="BI183" s="47"/>
      <c r="BJ183" s="48"/>
      <c r="BK183" s="48"/>
      <c r="BL183" s="47"/>
      <c r="BM183" s="47"/>
      <c r="BN183" s="49"/>
      <c r="BO183" s="50"/>
      <c r="BP183" s="199"/>
      <c r="BQ183" s="199"/>
      <c r="BR183" s="199"/>
      <c r="BS183" s="199"/>
      <c r="BT183" s="199"/>
      <c r="BU183" s="199"/>
      <c r="BV183" s="199"/>
      <c r="BW183" s="199"/>
      <c r="BX183" s="199"/>
      <c r="BY183" s="199"/>
      <c r="BZ183" s="199"/>
      <c r="CA183" s="199"/>
      <c r="CB183" s="199"/>
      <c r="CC183" s="199"/>
      <c r="CD183" s="199"/>
      <c r="CE183" s="192"/>
      <c r="CF183" s="192"/>
      <c r="CG183" s="192"/>
      <c r="CH183" s="192"/>
      <c r="CI183" s="192"/>
      <c r="CJ183" s="192"/>
    </row>
    <row r="184" spans="1:88" ht="15" customHeight="1" x14ac:dyDescent="0.25">
      <c r="A184" s="188" t="s">
        <v>483</v>
      </c>
      <c r="B184" s="52" t="s">
        <v>471</v>
      </c>
      <c r="C184" s="65" t="s">
        <v>472</v>
      </c>
      <c r="D184" s="65" t="str">
        <f>'Riesgo Corrupción'!C54</f>
        <v>Posibilidad de afectación reputacional por la manipulación de información de reportes de seguimiento de avances de las políticas públicas sectoriales en beneficio particular</v>
      </c>
      <c r="E184" s="52" t="s">
        <v>8</v>
      </c>
      <c r="F184" s="50" t="s">
        <v>131</v>
      </c>
      <c r="G184" s="50" t="s">
        <v>132</v>
      </c>
      <c r="H184" s="56" t="s">
        <v>485</v>
      </c>
      <c r="I184" s="136" t="s">
        <v>133</v>
      </c>
      <c r="J184" s="50" t="s">
        <v>134</v>
      </c>
      <c r="K184" s="56" t="s">
        <v>487</v>
      </c>
      <c r="L184" s="52" t="s">
        <v>135</v>
      </c>
      <c r="M184" s="52" t="s">
        <v>136</v>
      </c>
      <c r="N184" s="52" t="s">
        <v>135</v>
      </c>
      <c r="O184" s="52" t="s">
        <v>135</v>
      </c>
      <c r="P184" s="52" t="s">
        <v>136</v>
      </c>
      <c r="Q184" s="52" t="s">
        <v>135</v>
      </c>
      <c r="R184" s="52" t="s">
        <v>135</v>
      </c>
      <c r="S184" s="52" t="s">
        <v>135</v>
      </c>
      <c r="T184" s="52" t="s">
        <v>136</v>
      </c>
      <c r="U184" s="52" t="s">
        <v>136</v>
      </c>
      <c r="V184" s="52" t="s">
        <v>136</v>
      </c>
      <c r="W184" s="52" t="s">
        <v>136</v>
      </c>
      <c r="X184" s="52" t="s">
        <v>135</v>
      </c>
      <c r="Y184" s="52" t="s">
        <v>135</v>
      </c>
      <c r="Z184" s="52" t="s">
        <v>135</v>
      </c>
      <c r="AA184" s="52" t="s">
        <v>135</v>
      </c>
      <c r="AB184" s="52" t="s">
        <v>135</v>
      </c>
      <c r="AC184" s="52" t="s">
        <v>135</v>
      </c>
      <c r="AD184" s="52" t="s">
        <v>135</v>
      </c>
      <c r="AE184" s="50">
        <f>COUNTIF(L184:AD189, "SI")</f>
        <v>6</v>
      </c>
      <c r="AF184" s="52" t="s">
        <v>149</v>
      </c>
      <c r="AG184" s="50"/>
      <c r="AH184" s="50" t="str">
        <f>+IF(OR(AE184=1,AE184&lt;=5),"Moderado",IF(OR(AE184=6,AE184&lt;=11),"Mayor","Catastrófico"))</f>
        <v>Mayor</v>
      </c>
      <c r="AI184" s="92"/>
      <c r="AJ184" s="49" t="str">
        <f>IF(AND(AF184&lt;&gt;"",AH184&lt;&gt;""),VLOOKUP(AF184&amp;AH184,Listados!$M$3:$N$27,2,FALSE),"")</f>
        <v>Alto</v>
      </c>
      <c r="AK184" s="107" t="str">
        <f>'Descripción del Control '!B29</f>
        <v>El Profesional designado por el jefe de la Oficina Asesora de Planeación verifica la coherencia entre los reportes y las evidencias relacionadas de cada uno de los productos mediante una revisión de los mismos, esto se realiza mínimo de manera semestral o de acuerdo a los lineamientos distritales. Cuando se evidencia inconsistencias se solicita al jefe del área que implementa las aclaraciones del caso. Como evidencia quedan las posibles observaciones que se realizan a los profesionales de la áreas en las que se elabora el reporte mediante correo elctrónico. Si no existen observaciones queda como evidencia la comunicación de envío a Secretaría de Planeación o el líder de la política según sea el caso</v>
      </c>
      <c r="AL184" s="107" t="str">
        <f>H184</f>
        <v>Reportes de seguimiento de avance de las políticas públicas  carecen de un detalle suficiente para soportar la gestión y las evidencias con base en las que se hacen resultan incoherentes con los reportes suministrados.</v>
      </c>
      <c r="AM184" s="136" t="s">
        <v>138</v>
      </c>
      <c r="AN184" s="136" t="s">
        <v>136</v>
      </c>
      <c r="AO184" s="44">
        <f>+IF(AN184="si",15,"")</f>
        <v>15</v>
      </c>
      <c r="AP184" s="136" t="s">
        <v>136</v>
      </c>
      <c r="AQ184" s="44">
        <f>+IF(AP184="si",15,"")</f>
        <v>15</v>
      </c>
      <c r="AR184" s="136" t="s">
        <v>136</v>
      </c>
      <c r="AS184" s="44">
        <f>+IF(AR184="si",15,"")</f>
        <v>15</v>
      </c>
      <c r="AT184" s="136" t="s">
        <v>139</v>
      </c>
      <c r="AU184" s="44">
        <f>+IF(AT184="Prevenir",15,IF(AT184="Detectar",10,""))</f>
        <v>15</v>
      </c>
      <c r="AV184" s="136" t="s">
        <v>136</v>
      </c>
      <c r="AW184" s="44">
        <f>+IF(AV184="si",15,"")</f>
        <v>15</v>
      </c>
      <c r="AX184" s="136" t="s">
        <v>136</v>
      </c>
      <c r="AY184" s="44">
        <f>+IF(AX184="si",15,"")</f>
        <v>15</v>
      </c>
      <c r="AZ184" s="136" t="s">
        <v>140</v>
      </c>
      <c r="BA184" s="44">
        <f>+IF(AZ184="Completa",10,IF(AZ184="Incompleta",5,""))</f>
        <v>10</v>
      </c>
      <c r="BB184" s="197">
        <f>IF((SUM(AO184,AQ184,AS184,AU184,AW184,AY184,BA184)=0),"",(SUM(AO184,AQ184,AS184,AU184,AW184,AY184,BA184)))</f>
        <v>100</v>
      </c>
      <c r="BC184" s="197" t="str">
        <f>IF(BB184&lt;=85,"Débil",IF(BB184&lt;=95,"Moderado",IF(BB184=100,"Fuerte","")))</f>
        <v>Fuerte</v>
      </c>
      <c r="BD184" s="136" t="s">
        <v>141</v>
      </c>
      <c r="BE184" s="197" t="str">
        <f t="shared" ref="BE184" si="53">+IF(BD184="siempre","Fuerte",IF(BD184="Algunas veces","Moderado","Débil"))</f>
        <v>Fuerte</v>
      </c>
      <c r="BF184" s="197" t="str">
        <f>IF(AND(BC184="Fuerte",BE184="Fuerte"),"Fuerte",IF(AND(BC184="Fuerte",BE184="Moderado"),"Moderado",IF(AND(BC184="Moderado",BE184="Fuerte"),"Moderado",IF(AND(BC184="Moderado",BE184="Moderado"),"Moderado","Débil"))))</f>
        <v>Fuerte</v>
      </c>
      <c r="BG184" s="197">
        <f t="shared" ref="BG184" si="54">IF(ISBLANK(BF184),"",IF(BF184="Débil", 0, IF(BF184="Moderado",50,100)))</f>
        <v>100</v>
      </c>
      <c r="BH184" s="198">
        <f>AVERAGE(BG184:BG189)</f>
        <v>100</v>
      </c>
      <c r="BI184" s="47" t="str">
        <f>IF(BH184&lt;=50, "Débil", IF(BH184&lt;=99,"Moderado","Fuerte"))</f>
        <v>Fuerte</v>
      </c>
      <c r="BJ184" s="48">
        <f>+IF(BI184="Fuerte",2,IF(BI184="Moderado",1,0))</f>
        <v>2</v>
      </c>
      <c r="BK184" s="48"/>
      <c r="BL184" s="47" t="str">
        <f>+VLOOKUP(BK184,Listados!$J$18:$K$24,2,TRUE)</f>
        <v>Rara Vez</v>
      </c>
      <c r="BM184" s="47" t="str">
        <f>IF(ISBLANK(AH184),"",AH184)</f>
        <v>Mayor</v>
      </c>
      <c r="BN184" s="49" t="str">
        <f>IF(AND(BL184&lt;&gt;"",BM184&lt;&gt;""),VLOOKUP(BL184&amp;BM184,Listados!$M$3:$N$27,2,FALSE),"")</f>
        <v>Alto</v>
      </c>
      <c r="BO184" s="50" t="str">
        <f>+VLOOKUP(BN184,Listados!$P$3:$Q$6,2,FALSE)</f>
        <v>Reducir el riesgo</v>
      </c>
      <c r="BP184" s="199"/>
      <c r="BQ184" s="199"/>
      <c r="BR184" s="199"/>
      <c r="BS184" s="199"/>
      <c r="BT184" s="199"/>
      <c r="BU184" s="199"/>
      <c r="BV184" s="199"/>
      <c r="BW184" s="199"/>
      <c r="BX184" s="199"/>
      <c r="BY184" s="199"/>
      <c r="BZ184" s="199"/>
      <c r="CA184" s="199"/>
      <c r="CB184" s="199"/>
      <c r="CC184" s="199"/>
      <c r="CD184" s="199"/>
      <c r="CE184" s="192" t="s">
        <v>8</v>
      </c>
      <c r="CF184" s="192" t="s">
        <v>8</v>
      </c>
      <c r="CG184" s="192" t="s">
        <v>8</v>
      </c>
      <c r="CH184" s="192" t="s">
        <v>8</v>
      </c>
      <c r="CI184" s="192" t="s">
        <v>8</v>
      </c>
      <c r="CJ184" s="192" t="s">
        <v>8</v>
      </c>
    </row>
    <row r="185" spans="1:88" ht="15" customHeight="1" x14ac:dyDescent="0.25">
      <c r="A185" s="188"/>
      <c r="B185" s="52"/>
      <c r="C185" s="65"/>
      <c r="D185" s="65"/>
      <c r="E185" s="52"/>
      <c r="F185" s="50"/>
      <c r="G185" s="50"/>
      <c r="H185" s="100"/>
      <c r="I185" s="137"/>
      <c r="J185" s="50"/>
      <c r="K185" s="100"/>
      <c r="L185" s="52"/>
      <c r="M185" s="52"/>
      <c r="N185" s="52"/>
      <c r="O185" s="52"/>
      <c r="P185" s="52"/>
      <c r="Q185" s="52"/>
      <c r="R185" s="52"/>
      <c r="S185" s="52"/>
      <c r="T185" s="52"/>
      <c r="U185" s="52"/>
      <c r="V185" s="52"/>
      <c r="W185" s="52"/>
      <c r="X185" s="52"/>
      <c r="Y185" s="52"/>
      <c r="Z185" s="52"/>
      <c r="AA185" s="52"/>
      <c r="AB185" s="52"/>
      <c r="AC185" s="52"/>
      <c r="AD185" s="52"/>
      <c r="AE185" s="50"/>
      <c r="AF185" s="52"/>
      <c r="AG185" s="50"/>
      <c r="AH185" s="50" t="str">
        <f>+IF(OR(AF185=1,AF185&lt;=5),"Moderado",IF(OR(AF185=6,AF185&lt;=11),"Mayor","Catastrófico"))</f>
        <v>Moderado</v>
      </c>
      <c r="AI185" s="92"/>
      <c r="AJ185" s="49"/>
      <c r="AK185" s="105"/>
      <c r="AL185" s="105"/>
      <c r="AM185" s="137"/>
      <c r="AN185" s="137"/>
      <c r="AO185" s="44"/>
      <c r="AP185" s="137"/>
      <c r="AQ185" s="44"/>
      <c r="AR185" s="137"/>
      <c r="AS185" s="44"/>
      <c r="AT185" s="137"/>
      <c r="AU185" s="44"/>
      <c r="AV185" s="137"/>
      <c r="AW185" s="44"/>
      <c r="AX185" s="137"/>
      <c r="AY185" s="44"/>
      <c r="AZ185" s="137"/>
      <c r="BA185" s="44"/>
      <c r="BB185" s="200"/>
      <c r="BC185" s="200"/>
      <c r="BD185" s="137"/>
      <c r="BE185" s="200"/>
      <c r="BF185" s="200"/>
      <c r="BG185" s="200"/>
      <c r="BH185" s="198"/>
      <c r="BI185" s="47"/>
      <c r="BJ185" s="48"/>
      <c r="BK185" s="48"/>
      <c r="BL185" s="47"/>
      <c r="BM185" s="47"/>
      <c r="BN185" s="49"/>
      <c r="BO185" s="50"/>
      <c r="BP185" s="199"/>
      <c r="BQ185" s="199"/>
      <c r="BR185" s="199"/>
      <c r="BS185" s="199"/>
      <c r="BT185" s="199"/>
      <c r="BU185" s="199"/>
      <c r="BV185" s="199"/>
      <c r="BW185" s="199"/>
      <c r="BX185" s="199"/>
      <c r="BY185" s="199"/>
      <c r="BZ185" s="199"/>
      <c r="CA185" s="199"/>
      <c r="CB185" s="199"/>
      <c r="CC185" s="199"/>
      <c r="CD185" s="199"/>
      <c r="CE185" s="192"/>
      <c r="CF185" s="192"/>
      <c r="CG185" s="192"/>
      <c r="CH185" s="192"/>
      <c r="CI185" s="192"/>
      <c r="CJ185" s="192"/>
    </row>
    <row r="186" spans="1:88" ht="15" customHeight="1" x14ac:dyDescent="0.25">
      <c r="A186" s="188"/>
      <c r="B186" s="52"/>
      <c r="C186" s="65"/>
      <c r="D186" s="65"/>
      <c r="E186" s="52"/>
      <c r="F186" s="50"/>
      <c r="G186" s="50"/>
      <c r="H186" s="100"/>
      <c r="I186" s="137"/>
      <c r="J186" s="50"/>
      <c r="K186" s="100"/>
      <c r="L186" s="52"/>
      <c r="M186" s="52"/>
      <c r="N186" s="52"/>
      <c r="O186" s="52"/>
      <c r="P186" s="52"/>
      <c r="Q186" s="52"/>
      <c r="R186" s="52"/>
      <c r="S186" s="52"/>
      <c r="T186" s="52"/>
      <c r="U186" s="52"/>
      <c r="V186" s="52"/>
      <c r="W186" s="52"/>
      <c r="X186" s="52"/>
      <c r="Y186" s="52"/>
      <c r="Z186" s="52"/>
      <c r="AA186" s="52"/>
      <c r="AB186" s="52"/>
      <c r="AC186" s="52"/>
      <c r="AD186" s="52"/>
      <c r="AE186" s="50"/>
      <c r="AF186" s="52"/>
      <c r="AG186" s="50"/>
      <c r="AH186" s="50" t="str">
        <f>+IF(OR(AF186=1,AF186&lt;=5),"Moderado",IF(OR(AF186=6,AF186&lt;=11),"Mayor","Catastrófico"))</f>
        <v>Moderado</v>
      </c>
      <c r="AI186" s="92"/>
      <c r="AJ186" s="49"/>
      <c r="AK186" s="105"/>
      <c r="AL186" s="105"/>
      <c r="AM186" s="137"/>
      <c r="AN186" s="137"/>
      <c r="AO186" s="44"/>
      <c r="AP186" s="137"/>
      <c r="AQ186" s="44"/>
      <c r="AR186" s="137"/>
      <c r="AS186" s="44"/>
      <c r="AT186" s="137"/>
      <c r="AU186" s="44"/>
      <c r="AV186" s="137"/>
      <c r="AW186" s="44"/>
      <c r="AX186" s="137"/>
      <c r="AY186" s="44"/>
      <c r="AZ186" s="137"/>
      <c r="BA186" s="44"/>
      <c r="BB186" s="200"/>
      <c r="BC186" s="200"/>
      <c r="BD186" s="137"/>
      <c r="BE186" s="200"/>
      <c r="BF186" s="200"/>
      <c r="BG186" s="200"/>
      <c r="BH186" s="198"/>
      <c r="BI186" s="47"/>
      <c r="BJ186" s="48"/>
      <c r="BK186" s="48"/>
      <c r="BL186" s="47"/>
      <c r="BM186" s="47"/>
      <c r="BN186" s="49"/>
      <c r="BO186" s="50"/>
      <c r="BP186" s="199"/>
      <c r="BQ186" s="199"/>
      <c r="BR186" s="199"/>
      <c r="BS186" s="199"/>
      <c r="BT186" s="199"/>
      <c r="BU186" s="199"/>
      <c r="BV186" s="199"/>
      <c r="BW186" s="199"/>
      <c r="BX186" s="199"/>
      <c r="BY186" s="199"/>
      <c r="BZ186" s="199"/>
      <c r="CA186" s="199"/>
      <c r="CB186" s="199"/>
      <c r="CC186" s="199"/>
      <c r="CD186" s="199"/>
      <c r="CE186" s="192"/>
      <c r="CF186" s="192"/>
      <c r="CG186" s="192"/>
      <c r="CH186" s="192"/>
      <c r="CI186" s="192"/>
      <c r="CJ186" s="192"/>
    </row>
    <row r="187" spans="1:88" ht="21.75" customHeight="1" x14ac:dyDescent="0.25">
      <c r="A187" s="188"/>
      <c r="B187" s="52"/>
      <c r="C187" s="65"/>
      <c r="D187" s="65"/>
      <c r="E187" s="52"/>
      <c r="F187" s="50"/>
      <c r="G187" s="50"/>
      <c r="H187" s="57"/>
      <c r="I187" s="137"/>
      <c r="J187" s="50"/>
      <c r="K187" s="57"/>
      <c r="L187" s="52"/>
      <c r="M187" s="52"/>
      <c r="N187" s="52"/>
      <c r="O187" s="52"/>
      <c r="P187" s="52"/>
      <c r="Q187" s="52"/>
      <c r="R187" s="52"/>
      <c r="S187" s="52"/>
      <c r="T187" s="52"/>
      <c r="U187" s="52"/>
      <c r="V187" s="52"/>
      <c r="W187" s="52"/>
      <c r="X187" s="52"/>
      <c r="Y187" s="52"/>
      <c r="Z187" s="52"/>
      <c r="AA187" s="52"/>
      <c r="AB187" s="52"/>
      <c r="AC187" s="52"/>
      <c r="AD187" s="52"/>
      <c r="AE187" s="50"/>
      <c r="AF187" s="52"/>
      <c r="AG187" s="50"/>
      <c r="AH187" s="50" t="str">
        <f>+IF(OR(AF187=1,AF187&lt;=5),"Moderado",IF(OR(AF187=6,AF187&lt;=11),"Mayor","Catastrófico"))</f>
        <v>Moderado</v>
      </c>
      <c r="AI187" s="92"/>
      <c r="AJ187" s="49"/>
      <c r="AK187" s="105"/>
      <c r="AL187" s="105"/>
      <c r="AM187" s="137"/>
      <c r="AN187" s="137"/>
      <c r="AO187" s="44"/>
      <c r="AP187" s="137"/>
      <c r="AQ187" s="44"/>
      <c r="AR187" s="137"/>
      <c r="AS187" s="44"/>
      <c r="AT187" s="137"/>
      <c r="AU187" s="44"/>
      <c r="AV187" s="137"/>
      <c r="AW187" s="44"/>
      <c r="AX187" s="137"/>
      <c r="AY187" s="44"/>
      <c r="AZ187" s="137"/>
      <c r="BA187" s="44"/>
      <c r="BB187" s="200"/>
      <c r="BC187" s="200"/>
      <c r="BD187" s="137"/>
      <c r="BE187" s="200"/>
      <c r="BF187" s="200"/>
      <c r="BG187" s="200"/>
      <c r="BH187" s="198"/>
      <c r="BI187" s="47"/>
      <c r="BJ187" s="48"/>
      <c r="BK187" s="48"/>
      <c r="BL187" s="47"/>
      <c r="BM187" s="47"/>
      <c r="BN187" s="49"/>
      <c r="BO187" s="50"/>
      <c r="BP187" s="199"/>
      <c r="BQ187" s="199"/>
      <c r="BR187" s="199"/>
      <c r="BS187" s="199"/>
      <c r="BT187" s="199"/>
      <c r="BU187" s="199"/>
      <c r="BV187" s="199"/>
      <c r="BW187" s="199"/>
      <c r="BX187" s="199"/>
      <c r="BY187" s="199"/>
      <c r="BZ187" s="199"/>
      <c r="CA187" s="199"/>
      <c r="CB187" s="199"/>
      <c r="CC187" s="199"/>
      <c r="CD187" s="199"/>
      <c r="CE187" s="192"/>
      <c r="CF187" s="192"/>
      <c r="CG187" s="192"/>
      <c r="CH187" s="192"/>
      <c r="CI187" s="192"/>
      <c r="CJ187" s="192"/>
    </row>
    <row r="188" spans="1:88" ht="19.5" customHeight="1" x14ac:dyDescent="0.25">
      <c r="A188" s="188"/>
      <c r="B188" s="52"/>
      <c r="C188" s="65"/>
      <c r="D188" s="65"/>
      <c r="E188" s="52"/>
      <c r="F188" s="50"/>
      <c r="G188" s="50"/>
      <c r="H188" s="56" t="s">
        <v>486</v>
      </c>
      <c r="I188" s="137"/>
      <c r="J188" s="50"/>
      <c r="K188" s="66" t="s">
        <v>142</v>
      </c>
      <c r="L188" s="52"/>
      <c r="M188" s="52"/>
      <c r="N188" s="52"/>
      <c r="O188" s="52"/>
      <c r="P188" s="52"/>
      <c r="Q188" s="52"/>
      <c r="R188" s="52"/>
      <c r="S188" s="52"/>
      <c r="T188" s="52"/>
      <c r="U188" s="52"/>
      <c r="V188" s="52"/>
      <c r="W188" s="52"/>
      <c r="X188" s="52"/>
      <c r="Y188" s="52"/>
      <c r="Z188" s="52"/>
      <c r="AA188" s="52"/>
      <c r="AB188" s="52"/>
      <c r="AC188" s="52"/>
      <c r="AD188" s="52"/>
      <c r="AE188" s="50"/>
      <c r="AF188" s="52"/>
      <c r="AG188" s="50"/>
      <c r="AH188" s="50" t="str">
        <f>+IF(OR(AF188=1,AF188&lt;=5),"Moderado",IF(OR(AF188=6,AF188&lt;=11),"Mayor","Catastrófico"))</f>
        <v>Moderado</v>
      </c>
      <c r="AI188" s="92"/>
      <c r="AJ188" s="49"/>
      <c r="AK188" s="105"/>
      <c r="AL188" s="105"/>
      <c r="AM188" s="137"/>
      <c r="AN188" s="137"/>
      <c r="AO188" s="44"/>
      <c r="AP188" s="137"/>
      <c r="AQ188" s="44"/>
      <c r="AR188" s="137"/>
      <c r="AS188" s="44"/>
      <c r="AT188" s="137"/>
      <c r="AU188" s="44"/>
      <c r="AV188" s="137"/>
      <c r="AW188" s="44"/>
      <c r="AX188" s="137"/>
      <c r="AY188" s="44"/>
      <c r="AZ188" s="137"/>
      <c r="BA188" s="44"/>
      <c r="BB188" s="200"/>
      <c r="BC188" s="200"/>
      <c r="BD188" s="137"/>
      <c r="BE188" s="200"/>
      <c r="BF188" s="200"/>
      <c r="BG188" s="200"/>
      <c r="BH188" s="198"/>
      <c r="BI188" s="47"/>
      <c r="BJ188" s="48"/>
      <c r="BK188" s="48"/>
      <c r="BL188" s="47"/>
      <c r="BM188" s="47"/>
      <c r="BN188" s="49"/>
      <c r="BO188" s="50"/>
      <c r="BP188" s="199"/>
      <c r="BQ188" s="199"/>
      <c r="BR188" s="199"/>
      <c r="BS188" s="199"/>
      <c r="BT188" s="199"/>
      <c r="BU188" s="199"/>
      <c r="BV188" s="199"/>
      <c r="BW188" s="199"/>
      <c r="BX188" s="199"/>
      <c r="BY188" s="199"/>
      <c r="BZ188" s="199"/>
      <c r="CA188" s="199"/>
      <c r="CB188" s="199"/>
      <c r="CC188" s="199"/>
      <c r="CD188" s="199"/>
      <c r="CE188" s="192"/>
      <c r="CF188" s="192"/>
      <c r="CG188" s="192"/>
      <c r="CH188" s="192"/>
      <c r="CI188" s="192"/>
      <c r="CJ188" s="192"/>
    </row>
    <row r="189" spans="1:88" ht="24.75" customHeight="1" x14ac:dyDescent="0.25">
      <c r="A189" s="188"/>
      <c r="B189" s="52"/>
      <c r="C189" s="65"/>
      <c r="D189" s="65"/>
      <c r="E189" s="52"/>
      <c r="F189" s="50"/>
      <c r="G189" s="50"/>
      <c r="H189" s="57"/>
      <c r="I189" s="84"/>
      <c r="J189" s="50"/>
      <c r="K189" s="66"/>
      <c r="L189" s="52"/>
      <c r="M189" s="52"/>
      <c r="N189" s="52"/>
      <c r="O189" s="52"/>
      <c r="P189" s="52"/>
      <c r="Q189" s="52"/>
      <c r="R189" s="52"/>
      <c r="S189" s="52"/>
      <c r="T189" s="52"/>
      <c r="U189" s="52"/>
      <c r="V189" s="52"/>
      <c r="W189" s="52"/>
      <c r="X189" s="52"/>
      <c r="Y189" s="52"/>
      <c r="Z189" s="52"/>
      <c r="AA189" s="52"/>
      <c r="AB189" s="52"/>
      <c r="AC189" s="52"/>
      <c r="AD189" s="52"/>
      <c r="AE189" s="50"/>
      <c r="AF189" s="52"/>
      <c r="AG189" s="50"/>
      <c r="AH189" s="50" t="str">
        <f>+IF(OR(AF189=1,AF189&lt;=5),"Moderado",IF(OR(AF189=6,AF189&lt;=11),"Mayor","Catastrófico"))</f>
        <v>Moderado</v>
      </c>
      <c r="AI189" s="92"/>
      <c r="AJ189" s="49"/>
      <c r="AK189" s="106"/>
      <c r="AL189" s="106"/>
      <c r="AM189" s="84"/>
      <c r="AN189" s="84"/>
      <c r="AO189" s="44"/>
      <c r="AP189" s="84"/>
      <c r="AQ189" s="44"/>
      <c r="AR189" s="84"/>
      <c r="AS189" s="44"/>
      <c r="AT189" s="84"/>
      <c r="AU189" s="44"/>
      <c r="AV189" s="84"/>
      <c r="AW189" s="44"/>
      <c r="AX189" s="84"/>
      <c r="AY189" s="44"/>
      <c r="AZ189" s="84"/>
      <c r="BA189" s="44"/>
      <c r="BB189" s="201"/>
      <c r="BC189" s="201"/>
      <c r="BD189" s="84"/>
      <c r="BE189" s="201"/>
      <c r="BF189" s="201"/>
      <c r="BG189" s="201"/>
      <c r="BH189" s="198"/>
      <c r="BI189" s="47"/>
      <c r="BJ189" s="48"/>
      <c r="BK189" s="48"/>
      <c r="BL189" s="47"/>
      <c r="BM189" s="47"/>
      <c r="BN189" s="49"/>
      <c r="BO189" s="50"/>
      <c r="BP189" s="199"/>
      <c r="BQ189" s="199"/>
      <c r="BR189" s="199"/>
      <c r="BS189" s="199"/>
      <c r="BT189" s="199"/>
      <c r="BU189" s="199"/>
      <c r="BV189" s="199"/>
      <c r="BW189" s="199"/>
      <c r="BX189" s="199"/>
      <c r="BY189" s="199"/>
      <c r="BZ189" s="199"/>
      <c r="CA189" s="199"/>
      <c r="CB189" s="199"/>
      <c r="CC189" s="199"/>
      <c r="CD189" s="199"/>
      <c r="CE189" s="192"/>
      <c r="CF189" s="192"/>
      <c r="CG189" s="192"/>
      <c r="CH189" s="192"/>
      <c r="CI189" s="192"/>
      <c r="CJ189" s="192"/>
    </row>
    <row r="190" spans="1:88" ht="15" customHeight="1" x14ac:dyDescent="0.25">
      <c r="A190" s="188" t="s">
        <v>490</v>
      </c>
      <c r="B190" s="52" t="s">
        <v>491</v>
      </c>
      <c r="C190" s="51" t="s">
        <v>492</v>
      </c>
      <c r="D190" s="51" t="str">
        <f>'Riesgo Corrupción'!C55</f>
        <v>Posibilidad de afectación reputacional por recibir o solicitar cualquier dádiva o beneficio a nombre propio o de terceros con el fin de influir en el estudio y sustanciación para la toma de decisión de un expediente radicado en la DGAEP</v>
      </c>
      <c r="E190" s="52" t="s">
        <v>8</v>
      </c>
      <c r="F190" s="50" t="s">
        <v>131</v>
      </c>
      <c r="G190" s="50" t="s">
        <v>132</v>
      </c>
      <c r="H190" s="70" t="s">
        <v>494</v>
      </c>
      <c r="I190" s="136" t="s">
        <v>133</v>
      </c>
      <c r="J190" s="50" t="s">
        <v>147</v>
      </c>
      <c r="K190" s="56" t="s">
        <v>495</v>
      </c>
      <c r="L190" s="52" t="s">
        <v>136</v>
      </c>
      <c r="M190" s="52" t="s">
        <v>136</v>
      </c>
      <c r="N190" s="52" t="s">
        <v>136</v>
      </c>
      <c r="O190" s="52" t="s">
        <v>135</v>
      </c>
      <c r="P190" s="52" t="s">
        <v>136</v>
      </c>
      <c r="Q190" s="52" t="s">
        <v>135</v>
      </c>
      <c r="R190" s="52" t="s">
        <v>136</v>
      </c>
      <c r="S190" s="52" t="s">
        <v>135</v>
      </c>
      <c r="T190" s="52" t="s">
        <v>135</v>
      </c>
      <c r="U190" s="52" t="s">
        <v>136</v>
      </c>
      <c r="V190" s="52" t="s">
        <v>136</v>
      </c>
      <c r="W190" s="52" t="s">
        <v>136</v>
      </c>
      <c r="X190" s="52" t="s">
        <v>136</v>
      </c>
      <c r="Y190" s="52" t="s">
        <v>136</v>
      </c>
      <c r="Z190" s="52" t="s">
        <v>136</v>
      </c>
      <c r="AA190" s="52" t="s">
        <v>135</v>
      </c>
      <c r="AB190" s="52" t="s">
        <v>135</v>
      </c>
      <c r="AC190" s="52" t="s">
        <v>135</v>
      </c>
      <c r="AD190" s="52" t="s">
        <v>135</v>
      </c>
      <c r="AE190" s="50">
        <f>COUNTIF(L190:AD195, "SI")</f>
        <v>11</v>
      </c>
      <c r="AF190" s="52" t="s">
        <v>137</v>
      </c>
      <c r="AG190" s="50"/>
      <c r="AH190" s="50" t="str">
        <f>+IF(OR(AE190=1,AE190&lt;=5),"Moderado",IF(OR(AE190=6,AE190&lt;=11),"Mayor","Catastrófico"))</f>
        <v>Mayor</v>
      </c>
      <c r="AI190" s="92"/>
      <c r="AJ190" s="49" t="str">
        <f>IF(AND(AF190&lt;&gt;"",AH190&lt;&gt;""),VLOOKUP(AF190&amp;AH190,Listados!$M$3:$N$27,2,FALSE),"")</f>
        <v>Alto</v>
      </c>
      <c r="AK190" s="51" t="str">
        <f>'Descripción del Control '!B30</f>
        <v xml:space="preserve">Los (las) Profesionales Especializados que designe el Director(a) para la Gestión Administrativa Especial de Policía realizarán en reuniones semanales la socialización de los casos de cada expediente y la decisión proyectada por el (la) Abogado(a) Sustanciador, los cuales a través de un riguroso estudio emitirán las recomendaciones pertinentes frente a la decisión. Como evidencia queda el diligenciamiento en Excel de las Fichas de control de cada reunión con los expedientes analizados y el GDI-GPD-F029 Formato Evidencia de Reunión
En caso de evidenciarse un presunto favorecimiento a un tercero, o alguna afectación reputacional se dejará constancia en la ficha que quedará como evidencia del control realizado, adicionalmente se informará al Director(a) para la Gestión Administrativa Especial de Policía y se compulsarán las copias a los organismos competentes. </v>
      </c>
      <c r="AL190" s="51" t="str">
        <f>H190</f>
        <v>La acción u omisión de un colaborador en desarrollo del proceso o de las actuaciones policivas para favorecer o desfavorecer a los sujetos procesales.</v>
      </c>
      <c r="AM190" s="136" t="s">
        <v>160</v>
      </c>
      <c r="AN190" s="136" t="s">
        <v>136</v>
      </c>
      <c r="AO190" s="44">
        <f>+IF(AN190="si",15,"")</f>
        <v>15</v>
      </c>
      <c r="AP190" s="136" t="s">
        <v>136</v>
      </c>
      <c r="AQ190" s="44">
        <f>+IF(AP190="si",15,"")</f>
        <v>15</v>
      </c>
      <c r="AR190" s="136" t="s">
        <v>136</v>
      </c>
      <c r="AS190" s="44">
        <f>+IF(AR190="si",15,"")</f>
        <v>15</v>
      </c>
      <c r="AT190" s="136" t="s">
        <v>161</v>
      </c>
      <c r="AU190" s="44">
        <f>+IF(AT190="Prevenir",15,IF(AT190="Detectar",10,""))</f>
        <v>10</v>
      </c>
      <c r="AV190" s="136" t="s">
        <v>136</v>
      </c>
      <c r="AW190" s="44">
        <f>+IF(AV190="si",15,"")</f>
        <v>15</v>
      </c>
      <c r="AX190" s="136" t="s">
        <v>136</v>
      </c>
      <c r="AY190" s="44">
        <f>+IF(AX190="si",15,"")</f>
        <v>15</v>
      </c>
      <c r="AZ190" s="136" t="s">
        <v>140</v>
      </c>
      <c r="BA190" s="44">
        <f>+IF(AZ190="Completa",10,IF(AZ190="Incompleta",5,""))</f>
        <v>10</v>
      </c>
      <c r="BB190" s="197">
        <f>IF((SUM(AO190,AQ190,AS190,AU190,AW190,AY190,BA190)=0),"",(SUM(AO190,AQ190,AS190,AU190,AW190,AY190,BA190)))</f>
        <v>95</v>
      </c>
      <c r="BC190" s="197" t="str">
        <f>IF(BB190&lt;=85,"Débil",IF(BB190&lt;=95,"Moderado",IF(BB190=100,"Fuerte","")))</f>
        <v>Moderado</v>
      </c>
      <c r="BD190" s="136" t="s">
        <v>141</v>
      </c>
      <c r="BE190" s="197" t="str">
        <f>+IF(BD190="siempre","Fuerte",IF(BD190="Algunas veces","Moderado","Débil"))</f>
        <v>Fuerte</v>
      </c>
      <c r="BF190" s="197" t="str">
        <f>IF(AND(BC190="Fuerte",BE190="Fuerte"),"Fuerte",IF(AND(BC190="Fuerte",BE190="Moderado"),"Moderado",IF(AND(BC190="Moderado",BE190="Fuerte"),"Moderado",IF(AND(BC190="Moderado",BE190="Moderado"),"Moderado","Débil"))))</f>
        <v>Moderado</v>
      </c>
      <c r="BG190" s="197">
        <f t="shared" ref="BG190" si="55">IF(ISBLANK(BF190),"",IF(BF190="Débil", 0, IF(BF190="Moderado",50,100)))</f>
        <v>50</v>
      </c>
      <c r="BH190" s="198">
        <f>AVERAGE(BG190:BG195)</f>
        <v>50</v>
      </c>
      <c r="BI190" s="47" t="str">
        <f>IF(BH190&lt;=50, "Débil", IF(BH190&lt;=99,"Moderado","Fuerte"))</f>
        <v>Débil</v>
      </c>
      <c r="BJ190" s="48">
        <f>+IF(BI190="Fuerte",2,IF(BI190="Moderado",1,0))</f>
        <v>0</v>
      </c>
      <c r="BK190" s="48"/>
      <c r="BL190" s="47" t="str">
        <f>+VLOOKUP(BK190,Listados!$J$18:$K$24,2,TRUE)</f>
        <v>Rara Vez</v>
      </c>
      <c r="BM190" s="47" t="str">
        <f>IF(ISBLANK(AH190),"",AH190)</f>
        <v>Mayor</v>
      </c>
      <c r="BN190" s="49" t="str">
        <f>IF(AND(BL190&lt;&gt;"",BM190&lt;&gt;""),VLOOKUP(BL190&amp;BM190,Listados!$M$3:$N$27,2,FALSE),"")</f>
        <v>Alto</v>
      </c>
      <c r="BO190" s="50" t="str">
        <f>+VLOOKUP(BN190,Listados!$P$3:$Q$6,2,FALSE)</f>
        <v>Reducir el riesgo</v>
      </c>
      <c r="BP190" s="199"/>
      <c r="BQ190" s="199"/>
      <c r="BR190" s="199"/>
      <c r="BS190" s="199"/>
      <c r="BT190" s="199"/>
      <c r="BU190" s="199"/>
      <c r="BV190" s="199"/>
      <c r="BW190" s="199"/>
      <c r="BX190" s="199"/>
      <c r="BY190" s="199"/>
      <c r="BZ190" s="199"/>
      <c r="CA190" s="199"/>
      <c r="CB190" s="199"/>
      <c r="CC190" s="199"/>
      <c r="CD190" s="199"/>
      <c r="CE190" s="192" t="s">
        <v>8</v>
      </c>
      <c r="CF190" s="192" t="s">
        <v>8</v>
      </c>
      <c r="CG190" s="192" t="s">
        <v>8</v>
      </c>
      <c r="CH190" s="192" t="s">
        <v>8</v>
      </c>
      <c r="CI190" s="192" t="s">
        <v>8</v>
      </c>
      <c r="CJ190" s="192" t="s">
        <v>8</v>
      </c>
    </row>
    <row r="191" spans="1:88" ht="23.25" customHeight="1" x14ac:dyDescent="0.25">
      <c r="A191" s="188"/>
      <c r="B191" s="52"/>
      <c r="C191" s="51"/>
      <c r="D191" s="51"/>
      <c r="E191" s="52"/>
      <c r="F191" s="50"/>
      <c r="G191" s="50"/>
      <c r="H191" s="70"/>
      <c r="I191" s="137"/>
      <c r="J191" s="50"/>
      <c r="K191" s="57"/>
      <c r="L191" s="52"/>
      <c r="M191" s="52"/>
      <c r="N191" s="52"/>
      <c r="O191" s="52"/>
      <c r="P191" s="52"/>
      <c r="Q191" s="52"/>
      <c r="R191" s="52"/>
      <c r="S191" s="52"/>
      <c r="T191" s="52"/>
      <c r="U191" s="52"/>
      <c r="V191" s="52"/>
      <c r="W191" s="52"/>
      <c r="X191" s="52"/>
      <c r="Y191" s="52"/>
      <c r="Z191" s="52"/>
      <c r="AA191" s="52"/>
      <c r="AB191" s="52"/>
      <c r="AC191" s="52"/>
      <c r="AD191" s="52"/>
      <c r="AE191" s="50"/>
      <c r="AF191" s="52"/>
      <c r="AG191" s="202"/>
      <c r="AH191" s="50" t="str">
        <f>+IF(OR(AF191=1,AF191&lt;=5),"Moderado",IF(OR(AF191=6,AF191&lt;=11),"Mayor","Catastrófico"))</f>
        <v>Moderado</v>
      </c>
      <c r="AI191" s="202"/>
      <c r="AJ191" s="49"/>
      <c r="AK191" s="51"/>
      <c r="AL191" s="51"/>
      <c r="AM191" s="137"/>
      <c r="AN191" s="137"/>
      <c r="AO191" s="44"/>
      <c r="AP191" s="137"/>
      <c r="AQ191" s="44"/>
      <c r="AR191" s="137"/>
      <c r="AS191" s="44"/>
      <c r="AT191" s="137"/>
      <c r="AU191" s="44"/>
      <c r="AV191" s="137"/>
      <c r="AW191" s="44"/>
      <c r="AX191" s="137"/>
      <c r="AY191" s="44"/>
      <c r="AZ191" s="137"/>
      <c r="BA191" s="44"/>
      <c r="BB191" s="200"/>
      <c r="BC191" s="200"/>
      <c r="BD191" s="137"/>
      <c r="BE191" s="200"/>
      <c r="BF191" s="200"/>
      <c r="BG191" s="200"/>
      <c r="BH191" s="198"/>
      <c r="BI191" s="47"/>
      <c r="BJ191" s="48"/>
      <c r="BK191" s="203"/>
      <c r="BL191" s="47"/>
      <c r="BM191" s="47"/>
      <c r="BN191" s="49"/>
      <c r="BO191" s="50"/>
      <c r="BP191" s="199"/>
      <c r="BQ191" s="199"/>
      <c r="BR191" s="199"/>
      <c r="BS191" s="199"/>
      <c r="BT191" s="199"/>
      <c r="BU191" s="199"/>
      <c r="BV191" s="199"/>
      <c r="BW191" s="199"/>
      <c r="BX191" s="199"/>
      <c r="BY191" s="199"/>
      <c r="BZ191" s="199"/>
      <c r="CA191" s="199"/>
      <c r="CB191" s="199"/>
      <c r="CC191" s="199"/>
      <c r="CD191" s="199"/>
      <c r="CE191" s="192"/>
      <c r="CF191" s="192"/>
      <c r="CG191" s="192"/>
      <c r="CH191" s="192"/>
      <c r="CI191" s="192"/>
      <c r="CJ191" s="192"/>
    </row>
    <row r="192" spans="1:88" ht="25.5" customHeight="1" x14ac:dyDescent="0.25">
      <c r="A192" s="188"/>
      <c r="B192" s="52"/>
      <c r="C192" s="51"/>
      <c r="D192" s="51"/>
      <c r="E192" s="52"/>
      <c r="F192" s="50"/>
      <c r="G192" s="50"/>
      <c r="H192" s="70"/>
      <c r="I192" s="137"/>
      <c r="J192" s="50"/>
      <c r="K192" s="56" t="s">
        <v>198</v>
      </c>
      <c r="L192" s="52"/>
      <c r="M192" s="52"/>
      <c r="N192" s="52"/>
      <c r="O192" s="52"/>
      <c r="P192" s="52"/>
      <c r="Q192" s="52"/>
      <c r="R192" s="52"/>
      <c r="S192" s="52"/>
      <c r="T192" s="52"/>
      <c r="U192" s="52"/>
      <c r="V192" s="52"/>
      <c r="W192" s="52"/>
      <c r="X192" s="52"/>
      <c r="Y192" s="52"/>
      <c r="Z192" s="52"/>
      <c r="AA192" s="52"/>
      <c r="AB192" s="52"/>
      <c r="AC192" s="52"/>
      <c r="AD192" s="52"/>
      <c r="AE192" s="50"/>
      <c r="AF192" s="52"/>
      <c r="AG192" s="202"/>
      <c r="AH192" s="50" t="str">
        <f>+IF(OR(AF192=1,AF192&lt;=5),"Moderado",IF(OR(AF192=6,AF192&lt;=11),"Mayor","Catastrófico"))</f>
        <v>Moderado</v>
      </c>
      <c r="AI192" s="202"/>
      <c r="AJ192" s="49"/>
      <c r="AK192" s="51"/>
      <c r="AL192" s="51"/>
      <c r="AM192" s="137"/>
      <c r="AN192" s="137"/>
      <c r="AO192" s="44"/>
      <c r="AP192" s="137"/>
      <c r="AQ192" s="44"/>
      <c r="AR192" s="137"/>
      <c r="AS192" s="44"/>
      <c r="AT192" s="137"/>
      <c r="AU192" s="44"/>
      <c r="AV192" s="137"/>
      <c r="AW192" s="44"/>
      <c r="AX192" s="137"/>
      <c r="AY192" s="44"/>
      <c r="AZ192" s="137"/>
      <c r="BA192" s="44"/>
      <c r="BB192" s="200"/>
      <c r="BC192" s="200"/>
      <c r="BD192" s="137"/>
      <c r="BE192" s="200"/>
      <c r="BF192" s="200"/>
      <c r="BG192" s="200"/>
      <c r="BH192" s="198"/>
      <c r="BI192" s="47"/>
      <c r="BJ192" s="48"/>
      <c r="BK192" s="203"/>
      <c r="BL192" s="47"/>
      <c r="BM192" s="47"/>
      <c r="BN192" s="49"/>
      <c r="BO192" s="50"/>
      <c r="BP192" s="199"/>
      <c r="BQ192" s="199"/>
      <c r="BR192" s="199"/>
      <c r="BS192" s="199"/>
      <c r="BT192" s="199"/>
      <c r="BU192" s="199"/>
      <c r="BV192" s="199"/>
      <c r="BW192" s="199"/>
      <c r="BX192" s="199"/>
      <c r="BY192" s="199"/>
      <c r="BZ192" s="199"/>
      <c r="CA192" s="199"/>
      <c r="CB192" s="199"/>
      <c r="CC192" s="199"/>
      <c r="CD192" s="199"/>
      <c r="CE192" s="192"/>
      <c r="CF192" s="192"/>
      <c r="CG192" s="192"/>
      <c r="CH192" s="192"/>
      <c r="CI192" s="192"/>
      <c r="CJ192" s="192"/>
    </row>
    <row r="193" spans="1:88" ht="27" customHeight="1" x14ac:dyDescent="0.25">
      <c r="A193" s="188"/>
      <c r="B193" s="52"/>
      <c r="C193" s="51"/>
      <c r="D193" s="51"/>
      <c r="E193" s="52"/>
      <c r="F193" s="50"/>
      <c r="G193" s="50"/>
      <c r="H193" s="70"/>
      <c r="I193" s="137"/>
      <c r="J193" s="50"/>
      <c r="K193" s="57"/>
      <c r="L193" s="52"/>
      <c r="M193" s="52"/>
      <c r="N193" s="52"/>
      <c r="O193" s="52"/>
      <c r="P193" s="52"/>
      <c r="Q193" s="52"/>
      <c r="R193" s="52"/>
      <c r="S193" s="52"/>
      <c r="T193" s="52"/>
      <c r="U193" s="52"/>
      <c r="V193" s="52"/>
      <c r="W193" s="52"/>
      <c r="X193" s="52"/>
      <c r="Y193" s="52"/>
      <c r="Z193" s="52"/>
      <c r="AA193" s="52"/>
      <c r="AB193" s="52"/>
      <c r="AC193" s="52"/>
      <c r="AD193" s="52"/>
      <c r="AE193" s="50"/>
      <c r="AF193" s="52"/>
      <c r="AG193" s="202"/>
      <c r="AH193" s="50" t="str">
        <f>+IF(OR(AF193=1,AF193&lt;=5),"Moderado",IF(OR(AF193=6,AF193&lt;=11),"Mayor","Catastrófico"))</f>
        <v>Moderado</v>
      </c>
      <c r="AI193" s="202"/>
      <c r="AJ193" s="49"/>
      <c r="AK193" s="51"/>
      <c r="AL193" s="51"/>
      <c r="AM193" s="137"/>
      <c r="AN193" s="137"/>
      <c r="AO193" s="44"/>
      <c r="AP193" s="137"/>
      <c r="AQ193" s="44"/>
      <c r="AR193" s="137"/>
      <c r="AS193" s="44"/>
      <c r="AT193" s="137"/>
      <c r="AU193" s="44"/>
      <c r="AV193" s="137"/>
      <c r="AW193" s="44"/>
      <c r="AX193" s="137"/>
      <c r="AY193" s="44"/>
      <c r="AZ193" s="137"/>
      <c r="BA193" s="44"/>
      <c r="BB193" s="200"/>
      <c r="BC193" s="200"/>
      <c r="BD193" s="137"/>
      <c r="BE193" s="200"/>
      <c r="BF193" s="200"/>
      <c r="BG193" s="200"/>
      <c r="BH193" s="198"/>
      <c r="BI193" s="47"/>
      <c r="BJ193" s="48"/>
      <c r="BK193" s="203"/>
      <c r="BL193" s="47"/>
      <c r="BM193" s="47"/>
      <c r="BN193" s="49"/>
      <c r="BO193" s="50"/>
      <c r="BP193" s="199"/>
      <c r="BQ193" s="199"/>
      <c r="BR193" s="199"/>
      <c r="BS193" s="199"/>
      <c r="BT193" s="199"/>
      <c r="BU193" s="199"/>
      <c r="BV193" s="199"/>
      <c r="BW193" s="199"/>
      <c r="BX193" s="199"/>
      <c r="BY193" s="199"/>
      <c r="BZ193" s="199"/>
      <c r="CA193" s="199"/>
      <c r="CB193" s="199"/>
      <c r="CC193" s="199"/>
      <c r="CD193" s="199"/>
      <c r="CE193" s="192"/>
      <c r="CF193" s="192"/>
      <c r="CG193" s="192"/>
      <c r="CH193" s="192"/>
      <c r="CI193" s="192"/>
      <c r="CJ193" s="192"/>
    </row>
    <row r="194" spans="1:88" ht="24.75" customHeight="1" x14ac:dyDescent="0.25">
      <c r="A194" s="188"/>
      <c r="B194" s="52"/>
      <c r="C194" s="51"/>
      <c r="D194" s="51"/>
      <c r="E194" s="52"/>
      <c r="F194" s="50"/>
      <c r="G194" s="50"/>
      <c r="H194" s="70"/>
      <c r="I194" s="137"/>
      <c r="J194" s="50"/>
      <c r="K194" s="56" t="s">
        <v>181</v>
      </c>
      <c r="L194" s="52"/>
      <c r="M194" s="52"/>
      <c r="N194" s="52"/>
      <c r="O194" s="52"/>
      <c r="P194" s="52"/>
      <c r="Q194" s="52"/>
      <c r="R194" s="52"/>
      <c r="S194" s="52"/>
      <c r="T194" s="52"/>
      <c r="U194" s="52"/>
      <c r="V194" s="52"/>
      <c r="W194" s="52"/>
      <c r="X194" s="52"/>
      <c r="Y194" s="52"/>
      <c r="Z194" s="52"/>
      <c r="AA194" s="52"/>
      <c r="AB194" s="52"/>
      <c r="AC194" s="52"/>
      <c r="AD194" s="52"/>
      <c r="AE194" s="50"/>
      <c r="AF194" s="52"/>
      <c r="AG194" s="202"/>
      <c r="AH194" s="50" t="str">
        <f>+IF(OR(AF194=1,AF194&lt;=5),"Moderado",IF(OR(AF194=6,AF194&lt;=11),"Mayor","Catastrófico"))</f>
        <v>Moderado</v>
      </c>
      <c r="AI194" s="202"/>
      <c r="AJ194" s="49"/>
      <c r="AK194" s="51"/>
      <c r="AL194" s="51"/>
      <c r="AM194" s="137"/>
      <c r="AN194" s="137"/>
      <c r="AO194" s="44"/>
      <c r="AP194" s="137"/>
      <c r="AQ194" s="44"/>
      <c r="AR194" s="137"/>
      <c r="AS194" s="44"/>
      <c r="AT194" s="137"/>
      <c r="AU194" s="44"/>
      <c r="AV194" s="137"/>
      <c r="AW194" s="44"/>
      <c r="AX194" s="137"/>
      <c r="AY194" s="44"/>
      <c r="AZ194" s="137"/>
      <c r="BA194" s="44"/>
      <c r="BB194" s="200"/>
      <c r="BC194" s="200"/>
      <c r="BD194" s="137"/>
      <c r="BE194" s="200"/>
      <c r="BF194" s="200"/>
      <c r="BG194" s="200"/>
      <c r="BH194" s="198"/>
      <c r="BI194" s="47"/>
      <c r="BJ194" s="48"/>
      <c r="BK194" s="203"/>
      <c r="BL194" s="47"/>
      <c r="BM194" s="47"/>
      <c r="BN194" s="49"/>
      <c r="BO194" s="50"/>
      <c r="BP194" s="199"/>
      <c r="BQ194" s="199"/>
      <c r="BR194" s="199"/>
      <c r="BS194" s="199"/>
      <c r="BT194" s="199"/>
      <c r="BU194" s="199"/>
      <c r="BV194" s="199"/>
      <c r="BW194" s="199"/>
      <c r="BX194" s="199"/>
      <c r="BY194" s="199"/>
      <c r="BZ194" s="199"/>
      <c r="CA194" s="199"/>
      <c r="CB194" s="199"/>
      <c r="CC194" s="199"/>
      <c r="CD194" s="199"/>
      <c r="CE194" s="192"/>
      <c r="CF194" s="192"/>
      <c r="CG194" s="192"/>
      <c r="CH194" s="192"/>
      <c r="CI194" s="192"/>
      <c r="CJ194" s="192"/>
    </row>
    <row r="195" spans="1:88" ht="15" customHeight="1" x14ac:dyDescent="0.25">
      <c r="A195" s="188"/>
      <c r="B195" s="52"/>
      <c r="C195" s="51"/>
      <c r="D195" s="51"/>
      <c r="E195" s="52"/>
      <c r="F195" s="50"/>
      <c r="G195" s="50"/>
      <c r="H195" s="70"/>
      <c r="I195" s="84"/>
      <c r="J195" s="50"/>
      <c r="K195" s="57"/>
      <c r="L195" s="52"/>
      <c r="M195" s="52"/>
      <c r="N195" s="52"/>
      <c r="O195" s="52"/>
      <c r="P195" s="52"/>
      <c r="Q195" s="52"/>
      <c r="R195" s="52"/>
      <c r="S195" s="52"/>
      <c r="T195" s="52"/>
      <c r="U195" s="52"/>
      <c r="V195" s="52"/>
      <c r="W195" s="52"/>
      <c r="X195" s="52"/>
      <c r="Y195" s="52"/>
      <c r="Z195" s="52"/>
      <c r="AA195" s="52"/>
      <c r="AB195" s="52"/>
      <c r="AC195" s="52"/>
      <c r="AD195" s="52"/>
      <c r="AE195" s="50"/>
      <c r="AF195" s="52"/>
      <c r="AH195" s="50" t="str">
        <f>+IF(OR(AF195=1,AF195&lt;=5),"Moderado",IF(OR(AF195=6,AF195&lt;=11),"Mayor","Catastrófico"))</f>
        <v>Moderado</v>
      </c>
      <c r="AJ195" s="49"/>
      <c r="AK195" s="51"/>
      <c r="AL195" s="51"/>
      <c r="AM195" s="84"/>
      <c r="AN195" s="84"/>
      <c r="AO195" s="177"/>
      <c r="AP195" s="84"/>
      <c r="AQ195" s="177"/>
      <c r="AR195" s="84"/>
      <c r="AS195" s="177"/>
      <c r="AT195" s="84"/>
      <c r="AU195" s="177"/>
      <c r="AV195" s="84"/>
      <c r="AW195" s="177"/>
      <c r="AX195" s="84"/>
      <c r="AY195" s="177"/>
      <c r="AZ195" s="84"/>
      <c r="BA195" s="177"/>
      <c r="BB195" s="201"/>
      <c r="BC195" s="201"/>
      <c r="BD195" s="84"/>
      <c r="BE195" s="201"/>
      <c r="BF195" s="201"/>
      <c r="BG195" s="201"/>
      <c r="BH195" s="198"/>
      <c r="BI195" s="47"/>
      <c r="BJ195" s="48"/>
      <c r="BL195" s="47"/>
      <c r="BM195" s="47"/>
      <c r="BN195" s="49"/>
      <c r="BO195" s="50"/>
      <c r="CE195" s="192"/>
      <c r="CF195" s="192"/>
      <c r="CG195" s="192"/>
      <c r="CH195" s="192"/>
      <c r="CI195" s="192"/>
      <c r="CJ195" s="192"/>
    </row>
    <row r="196" spans="1:88" ht="15" customHeight="1" x14ac:dyDescent="0.25">
      <c r="A196" s="188" t="s">
        <v>503</v>
      </c>
      <c r="B196" s="52" t="s">
        <v>504</v>
      </c>
      <c r="C196" s="51" t="s">
        <v>505</v>
      </c>
      <c r="D196" s="51" t="str">
        <f>'Riesgo Corrupción'!C56</f>
        <v>Posibilidad de afectación reputacional por pérdida, manipulación o adulteración de la información en el sistema de información de  derechos humanos  institucional en beneficio de un tercero.</v>
      </c>
      <c r="E196" s="52" t="s">
        <v>8</v>
      </c>
      <c r="F196" s="50" t="s">
        <v>131</v>
      </c>
      <c r="G196" s="50" t="s">
        <v>231</v>
      </c>
      <c r="H196" s="70" t="s">
        <v>509</v>
      </c>
      <c r="I196" s="136" t="s">
        <v>133</v>
      </c>
      <c r="J196" s="50" t="s">
        <v>147</v>
      </c>
      <c r="K196" s="56" t="s">
        <v>510</v>
      </c>
      <c r="L196" s="52" t="s">
        <v>136</v>
      </c>
      <c r="M196" s="52" t="s">
        <v>135</v>
      </c>
      <c r="N196" s="52" t="s">
        <v>135</v>
      </c>
      <c r="O196" s="52" t="s">
        <v>135</v>
      </c>
      <c r="P196" s="52" t="s">
        <v>135</v>
      </c>
      <c r="Q196" s="52" t="s">
        <v>135</v>
      </c>
      <c r="R196" s="52" t="s">
        <v>135</v>
      </c>
      <c r="S196" s="52" t="s">
        <v>135</v>
      </c>
      <c r="T196" s="52" t="s">
        <v>136</v>
      </c>
      <c r="U196" s="52" t="s">
        <v>136</v>
      </c>
      <c r="V196" s="52" t="s">
        <v>136</v>
      </c>
      <c r="W196" s="52" t="s">
        <v>136</v>
      </c>
      <c r="X196" s="52" t="s">
        <v>135</v>
      </c>
      <c r="Y196" s="52" t="s">
        <v>136</v>
      </c>
      <c r="Z196" s="52" t="s">
        <v>135</v>
      </c>
      <c r="AA196" s="52" t="s">
        <v>135</v>
      </c>
      <c r="AB196" s="52" t="s">
        <v>135</v>
      </c>
      <c r="AC196" s="52" t="s">
        <v>135</v>
      </c>
      <c r="AD196" s="52" t="s">
        <v>135</v>
      </c>
      <c r="AE196" s="50">
        <f>COUNTIF(L196:AD201, "SI")</f>
        <v>6</v>
      </c>
      <c r="AF196" s="52" t="s">
        <v>137</v>
      </c>
      <c r="AG196" s="50"/>
      <c r="AH196" s="50" t="str">
        <f>+IF(OR(AE196=1,AE196&lt;=5),"Moderado",IF(OR(AE196=6,AE196&lt;=11),"Mayor","Catastrófico"))</f>
        <v>Mayor</v>
      </c>
      <c r="AI196" s="92"/>
      <c r="AJ196" s="49" t="str">
        <f>IF(AND(AF196&lt;&gt;"",AH196&lt;&gt;""),VLOOKUP(AF196&amp;AH196,Listados!$M$3:$N$27,2,FALSE),"")</f>
        <v>Alto</v>
      </c>
      <c r="AK196" s="51" t="str">
        <f>'Descripción del Control '!B31</f>
        <v>EL Director(a) de Derechos Humanos o la persona que este designe verificará que cada vez que se suscriba un contrato para brindar atención jurídica y psicosocial en las rutas  distritales de atención en derechos humanos, en las obligaciones contractuales generales de estos contratos de prestación de servicios se incorpore una obligación específica de confidencialidad de la información.  
Lo anterior con el fin de que las personas que brinden esta atención en estas rutas guarden reserva de la información que les es suministrada y deben registrarla en el Sistema de Información de Derechos Humanos. En caso, de existir incumplimiento, se adelantarán las acciones a que haya lugar en el marco del incumplimiento contractual. 
Como evidencia del control se tendra el contrato legalizado de este equipo de trabajo, donde se registre en las clausulas generales este requerimiento de confidencialidad.</v>
      </c>
      <c r="AL196" s="51" t="str">
        <f>H196</f>
        <v>Omisión de los lineamientos establecidos en los contratos de prestación e servicios que contienen la cláusual de confidencialidad que garantizan la seguridad de la información del proceso de la Dirección</v>
      </c>
      <c r="AM196" s="136" t="s">
        <v>138</v>
      </c>
      <c r="AN196" s="136" t="s">
        <v>136</v>
      </c>
      <c r="AO196" s="44">
        <f>+IF(AN196="si",15,"")</f>
        <v>15</v>
      </c>
      <c r="AP196" s="136" t="s">
        <v>136</v>
      </c>
      <c r="AQ196" s="44">
        <f>+IF(AP196="si",15,"")</f>
        <v>15</v>
      </c>
      <c r="AR196" s="136" t="s">
        <v>136</v>
      </c>
      <c r="AS196" s="44">
        <f>+IF(AR196="si",15,"")</f>
        <v>15</v>
      </c>
      <c r="AT196" s="136" t="s">
        <v>139</v>
      </c>
      <c r="AU196" s="44">
        <f>+IF(AT196="Prevenir",15,IF(AT196="Detectar",10,""))</f>
        <v>15</v>
      </c>
      <c r="AV196" s="136" t="s">
        <v>136</v>
      </c>
      <c r="AW196" s="44">
        <f>+IF(AV196="si",15,"")</f>
        <v>15</v>
      </c>
      <c r="AX196" s="136" t="s">
        <v>136</v>
      </c>
      <c r="AY196" s="44">
        <f>+IF(AX196="si",15,"")</f>
        <v>15</v>
      </c>
      <c r="AZ196" s="136" t="s">
        <v>140</v>
      </c>
      <c r="BA196" s="44">
        <f>+IF(AZ196="Completa",10,IF(AZ196="Incompleta",5,""))</f>
        <v>10</v>
      </c>
      <c r="BB196" s="197">
        <f>IF((SUM(AO196,AQ196,AS196,AU196,AW196,AY196,BA196)=0),"",(SUM(AO196,AQ196,AS196,AU196,AW196,AY196,BA196)))</f>
        <v>100</v>
      </c>
      <c r="BC196" s="197" t="str">
        <f>IF(BB196&lt;=85,"Débil",IF(BB196&lt;=95,"Moderado",IF(BB196=100,"Fuerte","")))</f>
        <v>Fuerte</v>
      </c>
      <c r="BD196" s="136" t="s">
        <v>141</v>
      </c>
      <c r="BE196" s="197" t="str">
        <f>+IF(BD196="siempre","Fuerte",IF(BD196="Algunas veces","Moderado","Débil"))</f>
        <v>Fuerte</v>
      </c>
      <c r="BF196" s="197" t="str">
        <f>IF(AND(BC196="Fuerte",BE196="Fuerte"),"Fuerte",IF(AND(BC196="Fuerte",BE196="Moderado"),"Moderado",IF(AND(BC196="Moderado",BE196="Fuerte"),"Moderado",IF(AND(BC196="Moderado",BE196="Moderado"),"Moderado","Débil"))))</f>
        <v>Fuerte</v>
      </c>
      <c r="BG196" s="197">
        <f t="shared" ref="BG196" si="56">IF(ISBLANK(BF196),"",IF(BF196="Débil", 0, IF(BF196="Moderado",50,100)))</f>
        <v>100</v>
      </c>
      <c r="BH196" s="198">
        <f>AVERAGE(BG196:BG201)</f>
        <v>100</v>
      </c>
      <c r="BI196" s="47" t="str">
        <f>IF(BH196&lt;=50, "Débil", IF(BH196&lt;=99,"Moderado","Fuerte"))</f>
        <v>Fuerte</v>
      </c>
      <c r="BJ196" s="48">
        <f>+IF(BI196="Fuerte",2,IF(BI196="Moderado",1,0))</f>
        <v>2</v>
      </c>
      <c r="BK196" s="48"/>
      <c r="BL196" s="47" t="str">
        <f>+VLOOKUP(BK196,Listados!$J$18:$K$24,2,TRUE)</f>
        <v>Rara Vez</v>
      </c>
      <c r="BM196" s="47" t="str">
        <f>IF(ISBLANK(AH196),"",AH196)</f>
        <v>Mayor</v>
      </c>
      <c r="BN196" s="49" t="str">
        <f>IF(AND(BL196&lt;&gt;"",BM196&lt;&gt;""),VLOOKUP(BL196&amp;BM196,Listados!$M$3:$N$27,2,FALSE),"")</f>
        <v>Alto</v>
      </c>
      <c r="BO196" s="50" t="str">
        <f>+VLOOKUP(BN196,Listados!$P$3:$Q$6,2,FALSE)</f>
        <v>Reducir el riesgo</v>
      </c>
      <c r="BP196" s="199"/>
      <c r="BQ196" s="199"/>
      <c r="BR196" s="199"/>
      <c r="BS196" s="199"/>
      <c r="BT196" s="199"/>
      <c r="BU196" s="199"/>
      <c r="BV196" s="199"/>
      <c r="BW196" s="199"/>
      <c r="BX196" s="199"/>
      <c r="BY196" s="199"/>
      <c r="BZ196" s="199"/>
      <c r="CA196" s="199"/>
      <c r="CB196" s="199"/>
      <c r="CC196" s="199"/>
      <c r="CD196" s="199"/>
      <c r="CE196" s="192" t="s">
        <v>8</v>
      </c>
      <c r="CF196" s="192" t="s">
        <v>8</v>
      </c>
      <c r="CG196" s="192" t="s">
        <v>8</v>
      </c>
      <c r="CH196" s="192" t="s">
        <v>8</v>
      </c>
      <c r="CI196" s="192" t="s">
        <v>8</v>
      </c>
      <c r="CJ196" s="192" t="s">
        <v>8</v>
      </c>
    </row>
    <row r="197" spans="1:88" ht="33.75" customHeight="1" x14ac:dyDescent="0.25">
      <c r="A197" s="188"/>
      <c r="B197" s="52"/>
      <c r="C197" s="51"/>
      <c r="D197" s="51"/>
      <c r="E197" s="52"/>
      <c r="F197" s="50"/>
      <c r="G197" s="50"/>
      <c r="H197" s="70"/>
      <c r="I197" s="137"/>
      <c r="J197" s="50"/>
      <c r="K197" s="100"/>
      <c r="L197" s="52"/>
      <c r="M197" s="52"/>
      <c r="N197" s="52"/>
      <c r="O197" s="52"/>
      <c r="P197" s="52"/>
      <c r="Q197" s="52"/>
      <c r="R197" s="52"/>
      <c r="S197" s="52"/>
      <c r="T197" s="52"/>
      <c r="U197" s="52"/>
      <c r="V197" s="52"/>
      <c r="W197" s="52"/>
      <c r="X197" s="52"/>
      <c r="Y197" s="52"/>
      <c r="Z197" s="52"/>
      <c r="AA197" s="52"/>
      <c r="AB197" s="52"/>
      <c r="AC197" s="52"/>
      <c r="AD197" s="52"/>
      <c r="AE197" s="50"/>
      <c r="AF197" s="52"/>
      <c r="AG197" s="202"/>
      <c r="AH197" s="50" t="str">
        <f>+IF(OR(AF197=1,AF197&lt;=5),"Moderado",IF(OR(AF197=6,AF197&lt;=11),"Mayor","Catastrófico"))</f>
        <v>Moderado</v>
      </c>
      <c r="AI197" s="202"/>
      <c r="AJ197" s="49"/>
      <c r="AK197" s="51"/>
      <c r="AL197" s="51"/>
      <c r="AM197" s="137"/>
      <c r="AN197" s="137"/>
      <c r="AO197" s="44"/>
      <c r="AP197" s="137"/>
      <c r="AQ197" s="44"/>
      <c r="AR197" s="137"/>
      <c r="AS197" s="44"/>
      <c r="AT197" s="137"/>
      <c r="AU197" s="44"/>
      <c r="AV197" s="137"/>
      <c r="AW197" s="44"/>
      <c r="AX197" s="137"/>
      <c r="AY197" s="44"/>
      <c r="AZ197" s="137"/>
      <c r="BA197" s="44"/>
      <c r="BB197" s="200"/>
      <c r="BC197" s="200"/>
      <c r="BD197" s="137"/>
      <c r="BE197" s="200"/>
      <c r="BF197" s="200"/>
      <c r="BG197" s="200"/>
      <c r="BH197" s="198"/>
      <c r="BI197" s="47"/>
      <c r="BJ197" s="48"/>
      <c r="BK197" s="203"/>
      <c r="BL197" s="47"/>
      <c r="BM197" s="47"/>
      <c r="BN197" s="49"/>
      <c r="BO197" s="50"/>
      <c r="BP197" s="199"/>
      <c r="BQ197" s="199"/>
      <c r="BR197" s="199"/>
      <c r="BS197" s="199"/>
      <c r="BT197" s="199"/>
      <c r="BU197" s="199"/>
      <c r="BV197" s="199"/>
      <c r="BW197" s="199"/>
      <c r="BX197" s="199"/>
      <c r="BY197" s="199"/>
      <c r="BZ197" s="199"/>
      <c r="CA197" s="199"/>
      <c r="CB197" s="199"/>
      <c r="CC197" s="199"/>
      <c r="CD197" s="199"/>
      <c r="CE197" s="192"/>
      <c r="CF197" s="192"/>
      <c r="CG197" s="192"/>
      <c r="CH197" s="192"/>
      <c r="CI197" s="192"/>
      <c r="CJ197" s="192"/>
    </row>
    <row r="198" spans="1:88" ht="41.25" customHeight="1" x14ac:dyDescent="0.25">
      <c r="A198" s="188"/>
      <c r="B198" s="52"/>
      <c r="C198" s="51"/>
      <c r="D198" s="51"/>
      <c r="E198" s="52"/>
      <c r="F198" s="50"/>
      <c r="G198" s="50"/>
      <c r="H198" s="70"/>
      <c r="I198" s="137"/>
      <c r="J198" s="50"/>
      <c r="K198" s="100"/>
      <c r="L198" s="52"/>
      <c r="M198" s="52"/>
      <c r="N198" s="52"/>
      <c r="O198" s="52"/>
      <c r="P198" s="52"/>
      <c r="Q198" s="52"/>
      <c r="R198" s="52"/>
      <c r="S198" s="52"/>
      <c r="T198" s="52"/>
      <c r="U198" s="52"/>
      <c r="V198" s="52"/>
      <c r="W198" s="52"/>
      <c r="X198" s="52"/>
      <c r="Y198" s="52"/>
      <c r="Z198" s="52"/>
      <c r="AA198" s="52"/>
      <c r="AB198" s="52"/>
      <c r="AC198" s="52"/>
      <c r="AD198" s="52"/>
      <c r="AE198" s="50"/>
      <c r="AF198" s="52"/>
      <c r="AG198" s="202"/>
      <c r="AH198" s="50" t="str">
        <f>+IF(OR(AF198=1,AF198&lt;=5),"Moderado",IF(OR(AF198=6,AF198&lt;=11),"Mayor","Catastrófico"))</f>
        <v>Moderado</v>
      </c>
      <c r="AI198" s="202"/>
      <c r="AJ198" s="49"/>
      <c r="AK198" s="51"/>
      <c r="AL198" s="51"/>
      <c r="AM198" s="137"/>
      <c r="AN198" s="137"/>
      <c r="AO198" s="44"/>
      <c r="AP198" s="137"/>
      <c r="AQ198" s="44"/>
      <c r="AR198" s="137"/>
      <c r="AS198" s="44"/>
      <c r="AT198" s="137"/>
      <c r="AU198" s="44"/>
      <c r="AV198" s="137"/>
      <c r="AW198" s="44"/>
      <c r="AX198" s="137"/>
      <c r="AY198" s="44"/>
      <c r="AZ198" s="137"/>
      <c r="BA198" s="44"/>
      <c r="BB198" s="200"/>
      <c r="BC198" s="200"/>
      <c r="BD198" s="137"/>
      <c r="BE198" s="200"/>
      <c r="BF198" s="200"/>
      <c r="BG198" s="200"/>
      <c r="BH198" s="198"/>
      <c r="BI198" s="47"/>
      <c r="BJ198" s="48"/>
      <c r="BK198" s="203"/>
      <c r="BL198" s="47"/>
      <c r="BM198" s="47"/>
      <c r="BN198" s="49"/>
      <c r="BO198" s="50"/>
      <c r="BP198" s="199"/>
      <c r="BQ198" s="199"/>
      <c r="BR198" s="199"/>
      <c r="BS198" s="199"/>
      <c r="BT198" s="199"/>
      <c r="BU198" s="199"/>
      <c r="BV198" s="199"/>
      <c r="BW198" s="199"/>
      <c r="BX198" s="199"/>
      <c r="BY198" s="199"/>
      <c r="BZ198" s="199"/>
      <c r="CA198" s="199"/>
      <c r="CB198" s="199"/>
      <c r="CC198" s="199"/>
      <c r="CD198" s="199"/>
      <c r="CE198" s="192"/>
      <c r="CF198" s="192"/>
      <c r="CG198" s="192"/>
      <c r="CH198" s="192"/>
      <c r="CI198" s="192"/>
      <c r="CJ198" s="192"/>
    </row>
    <row r="199" spans="1:88" ht="32.25" customHeight="1" x14ac:dyDescent="0.25">
      <c r="A199" s="188"/>
      <c r="B199" s="52"/>
      <c r="C199" s="51"/>
      <c r="D199" s="51"/>
      <c r="E199" s="52"/>
      <c r="F199" s="50"/>
      <c r="G199" s="50"/>
      <c r="H199" s="70"/>
      <c r="I199" s="137"/>
      <c r="J199" s="50"/>
      <c r="K199" s="100"/>
      <c r="L199" s="52"/>
      <c r="M199" s="52"/>
      <c r="N199" s="52"/>
      <c r="O199" s="52"/>
      <c r="P199" s="52"/>
      <c r="Q199" s="52"/>
      <c r="R199" s="52"/>
      <c r="S199" s="52"/>
      <c r="T199" s="52"/>
      <c r="U199" s="52"/>
      <c r="V199" s="52"/>
      <c r="W199" s="52"/>
      <c r="X199" s="52"/>
      <c r="Y199" s="52"/>
      <c r="Z199" s="52"/>
      <c r="AA199" s="52"/>
      <c r="AB199" s="52"/>
      <c r="AC199" s="52"/>
      <c r="AD199" s="52"/>
      <c r="AE199" s="50"/>
      <c r="AF199" s="52"/>
      <c r="AG199" s="202"/>
      <c r="AH199" s="50" t="str">
        <f>+IF(OR(AF199=1,AF199&lt;=5),"Moderado",IF(OR(AF199=6,AF199&lt;=11),"Mayor","Catastrófico"))</f>
        <v>Moderado</v>
      </c>
      <c r="AI199" s="202"/>
      <c r="AJ199" s="49"/>
      <c r="AK199" s="51"/>
      <c r="AL199" s="51"/>
      <c r="AM199" s="137"/>
      <c r="AN199" s="137"/>
      <c r="AO199" s="44"/>
      <c r="AP199" s="137"/>
      <c r="AQ199" s="44"/>
      <c r="AR199" s="137"/>
      <c r="AS199" s="44"/>
      <c r="AT199" s="137"/>
      <c r="AU199" s="44"/>
      <c r="AV199" s="137"/>
      <c r="AW199" s="44"/>
      <c r="AX199" s="137"/>
      <c r="AY199" s="44"/>
      <c r="AZ199" s="137"/>
      <c r="BA199" s="44"/>
      <c r="BB199" s="200"/>
      <c r="BC199" s="200"/>
      <c r="BD199" s="137"/>
      <c r="BE199" s="200"/>
      <c r="BF199" s="200"/>
      <c r="BG199" s="200"/>
      <c r="BH199" s="198"/>
      <c r="BI199" s="47"/>
      <c r="BJ199" s="48"/>
      <c r="BK199" s="203"/>
      <c r="BL199" s="47"/>
      <c r="BM199" s="47"/>
      <c r="BN199" s="49"/>
      <c r="BO199" s="50"/>
      <c r="BP199" s="199"/>
      <c r="BQ199" s="199"/>
      <c r="BR199" s="199"/>
      <c r="BS199" s="199"/>
      <c r="BT199" s="199"/>
      <c r="BU199" s="199"/>
      <c r="BV199" s="199"/>
      <c r="BW199" s="199"/>
      <c r="BX199" s="199"/>
      <c r="BY199" s="199"/>
      <c r="BZ199" s="199"/>
      <c r="CA199" s="199"/>
      <c r="CB199" s="199"/>
      <c r="CC199" s="199"/>
      <c r="CD199" s="199"/>
      <c r="CE199" s="192"/>
      <c r="CF199" s="192"/>
      <c r="CG199" s="192"/>
      <c r="CH199" s="192"/>
      <c r="CI199" s="192"/>
      <c r="CJ199" s="192"/>
    </row>
    <row r="200" spans="1:88" ht="24.75" customHeight="1" x14ac:dyDescent="0.25">
      <c r="A200" s="188"/>
      <c r="B200" s="52"/>
      <c r="C200" s="51"/>
      <c r="D200" s="51"/>
      <c r="E200" s="52"/>
      <c r="F200" s="50"/>
      <c r="G200" s="50"/>
      <c r="H200" s="70"/>
      <c r="I200" s="137"/>
      <c r="J200" s="50"/>
      <c r="K200" s="100"/>
      <c r="L200" s="52"/>
      <c r="M200" s="52"/>
      <c r="N200" s="52"/>
      <c r="O200" s="52"/>
      <c r="P200" s="52"/>
      <c r="Q200" s="52"/>
      <c r="R200" s="52"/>
      <c r="S200" s="52"/>
      <c r="T200" s="52"/>
      <c r="U200" s="52"/>
      <c r="V200" s="52"/>
      <c r="W200" s="52"/>
      <c r="X200" s="52"/>
      <c r="Y200" s="52"/>
      <c r="Z200" s="52"/>
      <c r="AA200" s="52"/>
      <c r="AB200" s="52"/>
      <c r="AC200" s="52"/>
      <c r="AD200" s="52"/>
      <c r="AE200" s="50"/>
      <c r="AF200" s="52"/>
      <c r="AG200" s="202"/>
      <c r="AH200" s="50" t="str">
        <f>+IF(OR(AF200=1,AF200&lt;=5),"Moderado",IF(OR(AF200=6,AF200&lt;=11),"Mayor","Catastrófico"))</f>
        <v>Moderado</v>
      </c>
      <c r="AI200" s="202"/>
      <c r="AJ200" s="49"/>
      <c r="AK200" s="51"/>
      <c r="AL200" s="51"/>
      <c r="AM200" s="137"/>
      <c r="AN200" s="137"/>
      <c r="AO200" s="44"/>
      <c r="AP200" s="137"/>
      <c r="AQ200" s="44"/>
      <c r="AR200" s="137"/>
      <c r="AS200" s="44"/>
      <c r="AT200" s="137"/>
      <c r="AU200" s="44"/>
      <c r="AV200" s="137"/>
      <c r="AW200" s="44"/>
      <c r="AX200" s="137"/>
      <c r="AY200" s="44"/>
      <c r="AZ200" s="137"/>
      <c r="BA200" s="44"/>
      <c r="BB200" s="200"/>
      <c r="BC200" s="200"/>
      <c r="BD200" s="137"/>
      <c r="BE200" s="200"/>
      <c r="BF200" s="200"/>
      <c r="BG200" s="200"/>
      <c r="BH200" s="198"/>
      <c r="BI200" s="47"/>
      <c r="BJ200" s="48"/>
      <c r="BK200" s="203"/>
      <c r="BL200" s="47"/>
      <c r="BM200" s="47"/>
      <c r="BN200" s="49"/>
      <c r="BO200" s="50"/>
      <c r="BP200" s="199"/>
      <c r="BQ200" s="199"/>
      <c r="BR200" s="199"/>
      <c r="BS200" s="199"/>
      <c r="BT200" s="199"/>
      <c r="BU200" s="199"/>
      <c r="BV200" s="199"/>
      <c r="BW200" s="199"/>
      <c r="BX200" s="199"/>
      <c r="BY200" s="199"/>
      <c r="BZ200" s="199"/>
      <c r="CA200" s="199"/>
      <c r="CB200" s="199"/>
      <c r="CC200" s="199"/>
      <c r="CD200" s="199"/>
      <c r="CE200" s="192"/>
      <c r="CF200" s="192"/>
      <c r="CG200" s="192"/>
      <c r="CH200" s="192"/>
      <c r="CI200" s="192"/>
      <c r="CJ200" s="192"/>
    </row>
    <row r="201" spans="1:88" ht="15" customHeight="1" x14ac:dyDescent="0.25">
      <c r="A201" s="188"/>
      <c r="B201" s="52"/>
      <c r="C201" s="51"/>
      <c r="D201" s="51"/>
      <c r="E201" s="52"/>
      <c r="F201" s="50"/>
      <c r="G201" s="50"/>
      <c r="H201" s="70"/>
      <c r="I201" s="84"/>
      <c r="J201" s="50"/>
      <c r="K201" s="57"/>
      <c r="L201" s="52"/>
      <c r="M201" s="52"/>
      <c r="N201" s="52"/>
      <c r="O201" s="52"/>
      <c r="P201" s="52"/>
      <c r="Q201" s="52"/>
      <c r="R201" s="52"/>
      <c r="S201" s="52"/>
      <c r="T201" s="52"/>
      <c r="U201" s="52"/>
      <c r="V201" s="52"/>
      <c r="W201" s="52"/>
      <c r="X201" s="52"/>
      <c r="Y201" s="52"/>
      <c r="Z201" s="52"/>
      <c r="AA201" s="52"/>
      <c r="AB201" s="52"/>
      <c r="AC201" s="52"/>
      <c r="AD201" s="52"/>
      <c r="AE201" s="50"/>
      <c r="AF201" s="52"/>
      <c r="AH201" s="50" t="str">
        <f>+IF(OR(AF201=1,AF201&lt;=5),"Moderado",IF(OR(AF201=6,AF201&lt;=11),"Mayor","Catastrófico"))</f>
        <v>Moderado</v>
      </c>
      <c r="AJ201" s="49"/>
      <c r="AK201" s="51"/>
      <c r="AL201" s="51"/>
      <c r="AM201" s="84"/>
      <c r="AN201" s="84"/>
      <c r="AO201" s="177"/>
      <c r="AP201" s="84"/>
      <c r="AQ201" s="177"/>
      <c r="AR201" s="84"/>
      <c r="AS201" s="177"/>
      <c r="AT201" s="84"/>
      <c r="AU201" s="177"/>
      <c r="AV201" s="84"/>
      <c r="AW201" s="177"/>
      <c r="AX201" s="84"/>
      <c r="AY201" s="177"/>
      <c r="AZ201" s="84"/>
      <c r="BA201" s="177"/>
      <c r="BB201" s="201"/>
      <c r="BC201" s="201"/>
      <c r="BD201" s="84"/>
      <c r="BE201" s="201"/>
      <c r="BF201" s="201"/>
      <c r="BG201" s="201"/>
      <c r="BH201" s="198"/>
      <c r="BI201" s="47"/>
      <c r="BJ201" s="48"/>
      <c r="BL201" s="47"/>
      <c r="BM201" s="47"/>
      <c r="BN201" s="49"/>
      <c r="BO201" s="50"/>
      <c r="CE201" s="192"/>
      <c r="CF201" s="192"/>
      <c r="CG201" s="192"/>
      <c r="CH201" s="192"/>
      <c r="CI201" s="192"/>
      <c r="CJ201" s="192"/>
    </row>
    <row r="202" spans="1:88" ht="15" customHeight="1" x14ac:dyDescent="0.25">
      <c r="A202" s="188" t="s">
        <v>513</v>
      </c>
      <c r="B202" s="52" t="s">
        <v>514</v>
      </c>
      <c r="C202" s="51" t="s">
        <v>515</v>
      </c>
      <c r="D202" s="51" t="str">
        <f>'Riesgo Corrupción'!C57</f>
        <v xml:space="preserve">Posibilidad de manipulación y extracción indebida de información personal y/o sensible, registrada en la matriz de identificación de personas atendidas en el servicio de orientación de los espacios de atención diferenciada para grupos étnicos, con el proposito de obtener beneficios privaos o fvorecer a terceros  </v>
      </c>
      <c r="E202" s="52" t="s">
        <v>8</v>
      </c>
      <c r="F202" s="50" t="s">
        <v>167</v>
      </c>
      <c r="G202" s="50" t="s">
        <v>132</v>
      </c>
      <c r="H202" s="70" t="s">
        <v>517</v>
      </c>
      <c r="I202" s="136" t="s">
        <v>133</v>
      </c>
      <c r="J202" s="50" t="s">
        <v>147</v>
      </c>
      <c r="K202" s="56" t="s">
        <v>518</v>
      </c>
      <c r="L202" s="52" t="s">
        <v>136</v>
      </c>
      <c r="M202" s="52" t="s">
        <v>135</v>
      </c>
      <c r="N202" s="52" t="s">
        <v>135</v>
      </c>
      <c r="O202" s="52" t="s">
        <v>135</v>
      </c>
      <c r="P202" s="52" t="s">
        <v>136</v>
      </c>
      <c r="Q202" s="52" t="s">
        <v>135</v>
      </c>
      <c r="R202" s="52" t="s">
        <v>135</v>
      </c>
      <c r="S202" s="52" t="s">
        <v>135</v>
      </c>
      <c r="T202" s="52" t="s">
        <v>136</v>
      </c>
      <c r="U202" s="52" t="s">
        <v>136</v>
      </c>
      <c r="V202" s="52" t="s">
        <v>136</v>
      </c>
      <c r="W202" s="52" t="s">
        <v>136</v>
      </c>
      <c r="X202" s="52" t="s">
        <v>135</v>
      </c>
      <c r="Y202" s="52" t="s">
        <v>136</v>
      </c>
      <c r="Z202" s="52" t="s">
        <v>135</v>
      </c>
      <c r="AA202" s="52" t="s">
        <v>135</v>
      </c>
      <c r="AB202" s="52" t="s">
        <v>135</v>
      </c>
      <c r="AC202" s="52" t="s">
        <v>135</v>
      </c>
      <c r="AD202" s="52" t="s">
        <v>135</v>
      </c>
      <c r="AE202" s="50">
        <f>COUNTIF(L202:AD207, "SI")</f>
        <v>7</v>
      </c>
      <c r="AF202" s="52" t="s">
        <v>149</v>
      </c>
      <c r="AG202" s="50"/>
      <c r="AH202" s="50" t="str">
        <f>+IF(OR(AE202=1,AE202&lt;=5),"Moderado",IF(OR(AE202=6,AE202&lt;=11),"Mayor","Catastrófico"))</f>
        <v>Mayor</v>
      </c>
      <c r="AI202" s="92"/>
      <c r="AJ202" s="49" t="str">
        <f>IF(AND(AF202&lt;&gt;"",AH202&lt;&gt;""),VLOOKUP(AF202&amp;AH202,Listados!$M$3:$N$27,2,FALSE),"")</f>
        <v>Alto</v>
      </c>
      <c r="AK202" s="51" t="str">
        <f>'Descripción del Control '!B32</f>
        <v>El Director/a de Asuntos Étnicos o la persona que este designe, deberá realizar un seguimiento trimestral a las matrices de identificación de personas atendidas en el Servicio de Orientación Inicial de los Espacios de Atención Diferenciada para Grupos Étnicos. Este seguimiento tiene como objetivo verificar los roles y permisos asignados al personal autorizado para el diligenciamiento de dichas matrices, asegurando que solo personas con autorización tengan acceso a ellas, para evitar la fuga o perdida de la información.
Como evidencia del control, se elaborará un informe trimestral detallado que incluya: Información general de las matrices supervisadas y posibles situaciones relacionadas con la manipulación o extracción indebida de información personal y/o sensible. En caso de detectarse irregularidades, estas deberán ser reportadas de inmediato al Director/a de Asuntos Étnicos para la adopción de acciones correctivas pertinentes, a través de correo electronico institucional. 
El informe deberá incluir los datos del responsable de su elaboración y será firmado por el Director/a de Asuntos Étnicos o por la persona que este designe, quien será el encargado de supervisar e implementar este control.</v>
      </c>
      <c r="AL202" s="51" t="str">
        <f>H202</f>
        <v>Falta de controles robustos en la gestión y protección de información sensible, combinada con la posibilidad de ofrecimientos, solicitudes de dádivas, presiones y/o amenazas por parte de terceros hacia funcionarios o servidores públicos, con el fin de obtener acceso a datos personales para beneficio privado o favorecimiento indebido.</v>
      </c>
      <c r="AM202" s="136" t="s">
        <v>138</v>
      </c>
      <c r="AN202" s="136" t="s">
        <v>136</v>
      </c>
      <c r="AO202" s="44">
        <f>+IF(AN202="si",15,"")</f>
        <v>15</v>
      </c>
      <c r="AP202" s="136" t="s">
        <v>136</v>
      </c>
      <c r="AQ202" s="44">
        <f>+IF(AP202="si",15,"")</f>
        <v>15</v>
      </c>
      <c r="AR202" s="136" t="s">
        <v>136</v>
      </c>
      <c r="AS202" s="44">
        <f>+IF(AR202="si",15,"")</f>
        <v>15</v>
      </c>
      <c r="AT202" s="136" t="s">
        <v>139</v>
      </c>
      <c r="AU202" s="44">
        <f>+IF(AT202="Prevenir",15,IF(AT202="Detectar",10,""))</f>
        <v>15</v>
      </c>
      <c r="AV202" s="136" t="s">
        <v>136</v>
      </c>
      <c r="AW202" s="44">
        <f>+IF(AV202="si",15,"")</f>
        <v>15</v>
      </c>
      <c r="AX202" s="136" t="s">
        <v>136</v>
      </c>
      <c r="AY202" s="44">
        <f>+IF(AX202="si",15,"")</f>
        <v>15</v>
      </c>
      <c r="AZ202" s="136" t="s">
        <v>140</v>
      </c>
      <c r="BA202" s="44">
        <f>+IF(AZ202="Completa",10,IF(AZ202="Incompleta",5,""))</f>
        <v>10</v>
      </c>
      <c r="BB202" s="197">
        <f>IF((SUM(AO202,AQ202,AS202,AU202,AW202,AY202,BA202)=0),"",(SUM(AO202,AQ202,AS202,AU202,AW202,AY202,BA202)))</f>
        <v>100</v>
      </c>
      <c r="BC202" s="197" t="str">
        <f>IF(BB202&lt;=85,"Débil",IF(BB202&lt;=95,"Moderado",IF(BB202=100,"Fuerte","")))</f>
        <v>Fuerte</v>
      </c>
      <c r="BD202" s="136" t="s">
        <v>141</v>
      </c>
      <c r="BE202" s="197" t="str">
        <f>+IF(BD202="siempre","Fuerte",IF(BD202="Algunas veces","Moderado","Débil"))</f>
        <v>Fuerte</v>
      </c>
      <c r="BF202" s="197" t="str">
        <f>IF(AND(BC202="Fuerte",BE202="Fuerte"),"Fuerte",IF(AND(BC202="Fuerte",BE202="Moderado"),"Moderado",IF(AND(BC202="Moderado",BE202="Fuerte"),"Moderado",IF(AND(BC202="Moderado",BE202="Moderado"),"Moderado","Débil"))))</f>
        <v>Fuerte</v>
      </c>
      <c r="BG202" s="197">
        <f t="shared" ref="BG202" si="57">IF(ISBLANK(BF202),"",IF(BF202="Débil", 0, IF(BF202="Moderado",50,100)))</f>
        <v>100</v>
      </c>
      <c r="BH202" s="198">
        <f>AVERAGE(BG202:BG207)</f>
        <v>100</v>
      </c>
      <c r="BI202" s="47" t="str">
        <f>IF(BH202&lt;=50, "Débil", IF(BH202&lt;=99,"Moderado","Fuerte"))</f>
        <v>Fuerte</v>
      </c>
      <c r="BJ202" s="48">
        <f>+IF(BI202="Fuerte",2,IF(BI202="Moderado",1,0))</f>
        <v>2</v>
      </c>
      <c r="BK202" s="48"/>
      <c r="BL202" s="47" t="str">
        <f>+VLOOKUP(BK202,Listados!$J$18:$K$24,2,TRUE)</f>
        <v>Rara Vez</v>
      </c>
      <c r="BM202" s="47" t="str">
        <f>IF(ISBLANK(AH202),"",AH202)</f>
        <v>Mayor</v>
      </c>
      <c r="BN202" s="49" t="str">
        <f>IF(AND(BL202&lt;&gt;"",BM202&lt;&gt;""),VLOOKUP(BL202&amp;BM202,Listados!$M$3:$N$27,2,FALSE),"")</f>
        <v>Alto</v>
      </c>
      <c r="BO202" s="50" t="str">
        <f>+VLOOKUP(BN202,Listados!$P$3:$Q$6,2,FALSE)</f>
        <v>Reducir el riesgo</v>
      </c>
      <c r="BP202" s="199"/>
      <c r="BQ202" s="199"/>
      <c r="BR202" s="199"/>
      <c r="BS202" s="199"/>
      <c r="BT202" s="199"/>
      <c r="BU202" s="199"/>
      <c r="BV202" s="199"/>
      <c r="BW202" s="199"/>
      <c r="BX202" s="199"/>
      <c r="BY202" s="199"/>
      <c r="BZ202" s="199"/>
      <c r="CA202" s="199"/>
      <c r="CB202" s="199"/>
      <c r="CC202" s="199"/>
      <c r="CD202" s="199"/>
      <c r="CE202" s="192" t="s">
        <v>8</v>
      </c>
      <c r="CF202" s="192" t="s">
        <v>8</v>
      </c>
      <c r="CG202" s="192" t="s">
        <v>8</v>
      </c>
      <c r="CH202" s="192" t="s">
        <v>8</v>
      </c>
      <c r="CI202" s="192" t="s">
        <v>8</v>
      </c>
      <c r="CJ202" s="192" t="s">
        <v>8</v>
      </c>
    </row>
    <row r="203" spans="1:88" ht="33.75" customHeight="1" x14ac:dyDescent="0.25">
      <c r="A203" s="188"/>
      <c r="B203" s="52"/>
      <c r="C203" s="51"/>
      <c r="D203" s="51"/>
      <c r="E203" s="52"/>
      <c r="F203" s="50"/>
      <c r="G203" s="50"/>
      <c r="H203" s="70"/>
      <c r="I203" s="137"/>
      <c r="J203" s="50"/>
      <c r="K203" s="100"/>
      <c r="L203" s="52"/>
      <c r="M203" s="52"/>
      <c r="N203" s="52"/>
      <c r="O203" s="52"/>
      <c r="P203" s="52"/>
      <c r="Q203" s="52"/>
      <c r="R203" s="52"/>
      <c r="S203" s="52"/>
      <c r="T203" s="52"/>
      <c r="U203" s="52"/>
      <c r="V203" s="52"/>
      <c r="W203" s="52"/>
      <c r="X203" s="52"/>
      <c r="Y203" s="52"/>
      <c r="Z203" s="52"/>
      <c r="AA203" s="52"/>
      <c r="AB203" s="52"/>
      <c r="AC203" s="52"/>
      <c r="AD203" s="52"/>
      <c r="AE203" s="50"/>
      <c r="AF203" s="52"/>
      <c r="AG203" s="202"/>
      <c r="AH203" s="50" t="str">
        <f>+IF(OR(AF203=1,AF203&lt;=5),"Moderado",IF(OR(AF203=6,AF203&lt;=11),"Mayor","Catastrófico"))</f>
        <v>Moderado</v>
      </c>
      <c r="AI203" s="202"/>
      <c r="AJ203" s="49"/>
      <c r="AK203" s="51"/>
      <c r="AL203" s="51"/>
      <c r="AM203" s="137"/>
      <c r="AN203" s="137"/>
      <c r="AO203" s="44"/>
      <c r="AP203" s="137"/>
      <c r="AQ203" s="44"/>
      <c r="AR203" s="137"/>
      <c r="AS203" s="44"/>
      <c r="AT203" s="137"/>
      <c r="AU203" s="44"/>
      <c r="AV203" s="137"/>
      <c r="AW203" s="44"/>
      <c r="AX203" s="137"/>
      <c r="AY203" s="44"/>
      <c r="AZ203" s="137"/>
      <c r="BA203" s="44"/>
      <c r="BB203" s="200"/>
      <c r="BC203" s="200"/>
      <c r="BD203" s="137"/>
      <c r="BE203" s="200"/>
      <c r="BF203" s="200"/>
      <c r="BG203" s="200"/>
      <c r="BH203" s="198"/>
      <c r="BI203" s="47"/>
      <c r="BJ203" s="48"/>
      <c r="BK203" s="203"/>
      <c r="BL203" s="47"/>
      <c r="BM203" s="47"/>
      <c r="BN203" s="49"/>
      <c r="BO203" s="50"/>
      <c r="BP203" s="199"/>
      <c r="BQ203" s="199"/>
      <c r="BR203" s="199"/>
      <c r="BS203" s="199"/>
      <c r="BT203" s="199"/>
      <c r="BU203" s="199"/>
      <c r="BV203" s="199"/>
      <c r="BW203" s="199"/>
      <c r="BX203" s="199"/>
      <c r="BY203" s="199"/>
      <c r="BZ203" s="199"/>
      <c r="CA203" s="199"/>
      <c r="CB203" s="199"/>
      <c r="CC203" s="199"/>
      <c r="CD203" s="199"/>
      <c r="CE203" s="192"/>
      <c r="CF203" s="192"/>
      <c r="CG203" s="192"/>
      <c r="CH203" s="192"/>
      <c r="CI203" s="192"/>
      <c r="CJ203" s="192"/>
    </row>
    <row r="204" spans="1:88" ht="41.25" customHeight="1" x14ac:dyDescent="0.25">
      <c r="A204" s="188"/>
      <c r="B204" s="52"/>
      <c r="C204" s="51"/>
      <c r="D204" s="51"/>
      <c r="E204" s="52"/>
      <c r="F204" s="50"/>
      <c r="G204" s="50"/>
      <c r="H204" s="70"/>
      <c r="I204" s="137"/>
      <c r="J204" s="50"/>
      <c r="K204" s="100"/>
      <c r="L204" s="52"/>
      <c r="M204" s="52"/>
      <c r="N204" s="52"/>
      <c r="O204" s="52"/>
      <c r="P204" s="52"/>
      <c r="Q204" s="52"/>
      <c r="R204" s="52"/>
      <c r="S204" s="52"/>
      <c r="T204" s="52"/>
      <c r="U204" s="52"/>
      <c r="V204" s="52"/>
      <c r="W204" s="52"/>
      <c r="X204" s="52"/>
      <c r="Y204" s="52"/>
      <c r="Z204" s="52"/>
      <c r="AA204" s="52"/>
      <c r="AB204" s="52"/>
      <c r="AC204" s="52"/>
      <c r="AD204" s="52"/>
      <c r="AE204" s="50"/>
      <c r="AF204" s="52"/>
      <c r="AG204" s="202"/>
      <c r="AH204" s="50" t="str">
        <f>+IF(OR(AF204=1,AF204&lt;=5),"Moderado",IF(OR(AF204=6,AF204&lt;=11),"Mayor","Catastrófico"))</f>
        <v>Moderado</v>
      </c>
      <c r="AI204" s="202"/>
      <c r="AJ204" s="49"/>
      <c r="AK204" s="51"/>
      <c r="AL204" s="51"/>
      <c r="AM204" s="137"/>
      <c r="AN204" s="137"/>
      <c r="AO204" s="44"/>
      <c r="AP204" s="137"/>
      <c r="AQ204" s="44"/>
      <c r="AR204" s="137"/>
      <c r="AS204" s="44"/>
      <c r="AT204" s="137"/>
      <c r="AU204" s="44"/>
      <c r="AV204" s="137"/>
      <c r="AW204" s="44"/>
      <c r="AX204" s="137"/>
      <c r="AY204" s="44"/>
      <c r="AZ204" s="137"/>
      <c r="BA204" s="44"/>
      <c r="BB204" s="200"/>
      <c r="BC204" s="200"/>
      <c r="BD204" s="137"/>
      <c r="BE204" s="200"/>
      <c r="BF204" s="200"/>
      <c r="BG204" s="200"/>
      <c r="BH204" s="198"/>
      <c r="BI204" s="47"/>
      <c r="BJ204" s="48"/>
      <c r="BK204" s="203"/>
      <c r="BL204" s="47"/>
      <c r="BM204" s="47"/>
      <c r="BN204" s="49"/>
      <c r="BO204" s="50"/>
      <c r="BP204" s="199"/>
      <c r="BQ204" s="199"/>
      <c r="BR204" s="199"/>
      <c r="BS204" s="199"/>
      <c r="BT204" s="199"/>
      <c r="BU204" s="199"/>
      <c r="BV204" s="199"/>
      <c r="BW204" s="199"/>
      <c r="BX204" s="199"/>
      <c r="BY204" s="199"/>
      <c r="BZ204" s="199"/>
      <c r="CA204" s="199"/>
      <c r="CB204" s="199"/>
      <c r="CC204" s="199"/>
      <c r="CD204" s="199"/>
      <c r="CE204" s="192"/>
      <c r="CF204" s="192"/>
      <c r="CG204" s="192"/>
      <c r="CH204" s="192"/>
      <c r="CI204" s="192"/>
      <c r="CJ204" s="192"/>
    </row>
    <row r="205" spans="1:88" ht="32.25" customHeight="1" x14ac:dyDescent="0.25">
      <c r="A205" s="188"/>
      <c r="B205" s="52"/>
      <c r="C205" s="51"/>
      <c r="D205" s="51"/>
      <c r="E205" s="52"/>
      <c r="F205" s="50"/>
      <c r="G205" s="50"/>
      <c r="H205" s="70"/>
      <c r="I205" s="137"/>
      <c r="J205" s="50"/>
      <c r="K205" s="100"/>
      <c r="L205" s="52"/>
      <c r="M205" s="52"/>
      <c r="N205" s="52"/>
      <c r="O205" s="52"/>
      <c r="P205" s="52"/>
      <c r="Q205" s="52"/>
      <c r="R205" s="52"/>
      <c r="S205" s="52"/>
      <c r="T205" s="52"/>
      <c r="U205" s="52"/>
      <c r="V205" s="52"/>
      <c r="W205" s="52"/>
      <c r="X205" s="52"/>
      <c r="Y205" s="52"/>
      <c r="Z205" s="52"/>
      <c r="AA205" s="52"/>
      <c r="AB205" s="52"/>
      <c r="AC205" s="52"/>
      <c r="AD205" s="52"/>
      <c r="AE205" s="50"/>
      <c r="AF205" s="52"/>
      <c r="AG205" s="202"/>
      <c r="AH205" s="50" t="str">
        <f>+IF(OR(AF205=1,AF205&lt;=5),"Moderado",IF(OR(AF205=6,AF205&lt;=11),"Mayor","Catastrófico"))</f>
        <v>Moderado</v>
      </c>
      <c r="AI205" s="202"/>
      <c r="AJ205" s="49"/>
      <c r="AK205" s="51"/>
      <c r="AL205" s="51"/>
      <c r="AM205" s="137"/>
      <c r="AN205" s="137"/>
      <c r="AO205" s="44"/>
      <c r="AP205" s="137"/>
      <c r="AQ205" s="44"/>
      <c r="AR205" s="137"/>
      <c r="AS205" s="44"/>
      <c r="AT205" s="137"/>
      <c r="AU205" s="44"/>
      <c r="AV205" s="137"/>
      <c r="AW205" s="44"/>
      <c r="AX205" s="137"/>
      <c r="AY205" s="44"/>
      <c r="AZ205" s="137"/>
      <c r="BA205" s="44"/>
      <c r="BB205" s="200"/>
      <c r="BC205" s="200"/>
      <c r="BD205" s="137"/>
      <c r="BE205" s="200"/>
      <c r="BF205" s="200"/>
      <c r="BG205" s="200"/>
      <c r="BH205" s="198"/>
      <c r="BI205" s="47"/>
      <c r="BJ205" s="48"/>
      <c r="BK205" s="203"/>
      <c r="BL205" s="47"/>
      <c r="BM205" s="47"/>
      <c r="BN205" s="49"/>
      <c r="BO205" s="50"/>
      <c r="BP205" s="199"/>
      <c r="BQ205" s="199"/>
      <c r="BR205" s="199"/>
      <c r="BS205" s="199"/>
      <c r="BT205" s="199"/>
      <c r="BU205" s="199"/>
      <c r="BV205" s="199"/>
      <c r="BW205" s="199"/>
      <c r="BX205" s="199"/>
      <c r="BY205" s="199"/>
      <c r="BZ205" s="199"/>
      <c r="CA205" s="199"/>
      <c r="CB205" s="199"/>
      <c r="CC205" s="199"/>
      <c r="CD205" s="199"/>
      <c r="CE205" s="192"/>
      <c r="CF205" s="192"/>
      <c r="CG205" s="192"/>
      <c r="CH205" s="192"/>
      <c r="CI205" s="192"/>
      <c r="CJ205" s="192"/>
    </row>
    <row r="206" spans="1:88" ht="34.5" customHeight="1" x14ac:dyDescent="0.25">
      <c r="A206" s="188"/>
      <c r="B206" s="52"/>
      <c r="C206" s="51"/>
      <c r="D206" s="51"/>
      <c r="E206" s="52"/>
      <c r="F206" s="50"/>
      <c r="G206" s="50"/>
      <c r="H206" s="70"/>
      <c r="I206" s="137"/>
      <c r="J206" s="50"/>
      <c r="K206" s="100"/>
      <c r="L206" s="52"/>
      <c r="M206" s="52"/>
      <c r="N206" s="52"/>
      <c r="O206" s="52"/>
      <c r="P206" s="52"/>
      <c r="Q206" s="52"/>
      <c r="R206" s="52"/>
      <c r="S206" s="52"/>
      <c r="T206" s="52"/>
      <c r="U206" s="52"/>
      <c r="V206" s="52"/>
      <c r="W206" s="52"/>
      <c r="X206" s="52"/>
      <c r="Y206" s="52"/>
      <c r="Z206" s="52"/>
      <c r="AA206" s="52"/>
      <c r="AB206" s="52"/>
      <c r="AC206" s="52"/>
      <c r="AD206" s="52"/>
      <c r="AE206" s="50"/>
      <c r="AF206" s="52"/>
      <c r="AG206" s="202"/>
      <c r="AH206" s="50" t="str">
        <f>+IF(OR(AF206=1,AF206&lt;=5),"Moderado",IF(OR(AF206=6,AF206&lt;=11),"Mayor","Catastrófico"))</f>
        <v>Moderado</v>
      </c>
      <c r="AI206" s="202"/>
      <c r="AJ206" s="49"/>
      <c r="AK206" s="51"/>
      <c r="AL206" s="51"/>
      <c r="AM206" s="137"/>
      <c r="AN206" s="137"/>
      <c r="AO206" s="44"/>
      <c r="AP206" s="137"/>
      <c r="AQ206" s="44"/>
      <c r="AR206" s="137"/>
      <c r="AS206" s="44"/>
      <c r="AT206" s="137"/>
      <c r="AU206" s="44"/>
      <c r="AV206" s="137"/>
      <c r="AW206" s="44"/>
      <c r="AX206" s="137"/>
      <c r="AY206" s="44"/>
      <c r="AZ206" s="137"/>
      <c r="BA206" s="44"/>
      <c r="BB206" s="200"/>
      <c r="BC206" s="200"/>
      <c r="BD206" s="137"/>
      <c r="BE206" s="200"/>
      <c r="BF206" s="200"/>
      <c r="BG206" s="200"/>
      <c r="BH206" s="198"/>
      <c r="BI206" s="47"/>
      <c r="BJ206" s="48"/>
      <c r="BK206" s="203"/>
      <c r="BL206" s="47"/>
      <c r="BM206" s="47"/>
      <c r="BN206" s="49"/>
      <c r="BO206" s="50"/>
      <c r="BP206" s="199"/>
      <c r="BQ206" s="199"/>
      <c r="BR206" s="199"/>
      <c r="BS206" s="199"/>
      <c r="BT206" s="199"/>
      <c r="BU206" s="199"/>
      <c r="BV206" s="199"/>
      <c r="BW206" s="199"/>
      <c r="BX206" s="199"/>
      <c r="BY206" s="199"/>
      <c r="BZ206" s="199"/>
      <c r="CA206" s="199"/>
      <c r="CB206" s="199"/>
      <c r="CC206" s="199"/>
      <c r="CD206" s="199"/>
      <c r="CE206" s="192"/>
      <c r="CF206" s="192"/>
      <c r="CG206" s="192"/>
      <c r="CH206" s="192"/>
      <c r="CI206" s="192"/>
      <c r="CJ206" s="192"/>
    </row>
    <row r="207" spans="1:88" ht="37.5" customHeight="1" x14ac:dyDescent="0.25">
      <c r="A207" s="188"/>
      <c r="B207" s="52"/>
      <c r="C207" s="51"/>
      <c r="D207" s="51"/>
      <c r="E207" s="52"/>
      <c r="F207" s="50"/>
      <c r="G207" s="50"/>
      <c r="H207" s="70"/>
      <c r="I207" s="84"/>
      <c r="J207" s="50"/>
      <c r="K207" s="57"/>
      <c r="L207" s="52"/>
      <c r="M207" s="52"/>
      <c r="N207" s="52"/>
      <c r="O207" s="52"/>
      <c r="P207" s="52"/>
      <c r="Q207" s="52"/>
      <c r="R207" s="52"/>
      <c r="S207" s="52"/>
      <c r="T207" s="52"/>
      <c r="U207" s="52"/>
      <c r="V207" s="52"/>
      <c r="W207" s="52"/>
      <c r="X207" s="52"/>
      <c r="Y207" s="52"/>
      <c r="Z207" s="52"/>
      <c r="AA207" s="52"/>
      <c r="AB207" s="52"/>
      <c r="AC207" s="52"/>
      <c r="AD207" s="52"/>
      <c r="AE207" s="50"/>
      <c r="AF207" s="52"/>
      <c r="AH207" s="50" t="str">
        <f>+IF(OR(AF207=1,AF207&lt;=5),"Moderado",IF(OR(AF207=6,AF207&lt;=11),"Mayor","Catastrófico"))</f>
        <v>Moderado</v>
      </c>
      <c r="AJ207" s="49"/>
      <c r="AK207" s="51"/>
      <c r="AL207" s="51"/>
      <c r="AM207" s="84"/>
      <c r="AN207" s="84"/>
      <c r="AO207" s="177"/>
      <c r="AP207" s="84"/>
      <c r="AQ207" s="177"/>
      <c r="AR207" s="84"/>
      <c r="AS207" s="177"/>
      <c r="AT207" s="84"/>
      <c r="AU207" s="177"/>
      <c r="AV207" s="84"/>
      <c r="AW207" s="177"/>
      <c r="AX207" s="84"/>
      <c r="AY207" s="177"/>
      <c r="AZ207" s="84"/>
      <c r="BA207" s="177"/>
      <c r="BB207" s="201"/>
      <c r="BC207" s="201"/>
      <c r="BD207" s="84"/>
      <c r="BE207" s="201"/>
      <c r="BF207" s="201"/>
      <c r="BG207" s="201"/>
      <c r="BH207" s="198"/>
      <c r="BI207" s="47"/>
      <c r="BJ207" s="48"/>
      <c r="BL207" s="47"/>
      <c r="BM207" s="47"/>
      <c r="BN207" s="49"/>
      <c r="BO207" s="50"/>
      <c r="CE207" s="192"/>
      <c r="CF207" s="192"/>
      <c r="CG207" s="192"/>
      <c r="CH207" s="192"/>
      <c r="CI207" s="192"/>
      <c r="CJ207" s="192"/>
    </row>
    <row r="208" spans="1:88" ht="44.25" customHeight="1" x14ac:dyDescent="0.25">
      <c r="A208" s="188" t="s">
        <v>527</v>
      </c>
      <c r="B208" s="52" t="s">
        <v>528</v>
      </c>
      <c r="C208" s="51" t="s">
        <v>529</v>
      </c>
      <c r="D208" s="51" t="str">
        <f>'Riesgo Corrupción'!C58</f>
        <v xml:space="preserve">Posibilidad de daño reputacional por la dilatación del trámite o la manipulación en favor de terceros del proceso de autorización de aglomeraciones de público o solicitudes de prestámo de la plaza de Bolivar </v>
      </c>
      <c r="E208" s="52" t="s">
        <v>532</v>
      </c>
      <c r="F208" s="50" t="s">
        <v>131</v>
      </c>
      <c r="G208" s="50" t="s">
        <v>132</v>
      </c>
      <c r="H208" s="70" t="s">
        <v>533</v>
      </c>
      <c r="I208" s="136" t="s">
        <v>133</v>
      </c>
      <c r="J208" s="50" t="s">
        <v>147</v>
      </c>
      <c r="K208" s="70" t="s">
        <v>487</v>
      </c>
      <c r="L208" s="52" t="s">
        <v>136</v>
      </c>
      <c r="M208" s="52" t="s">
        <v>136</v>
      </c>
      <c r="N208" s="52" t="s">
        <v>136</v>
      </c>
      <c r="O208" s="52" t="s">
        <v>136</v>
      </c>
      <c r="P208" s="52" t="s">
        <v>136</v>
      </c>
      <c r="Q208" s="52" t="s">
        <v>135</v>
      </c>
      <c r="R208" s="52" t="s">
        <v>135</v>
      </c>
      <c r="S208" s="52" t="s">
        <v>135</v>
      </c>
      <c r="T208" s="52" t="s">
        <v>136</v>
      </c>
      <c r="U208" s="52" t="s">
        <v>136</v>
      </c>
      <c r="V208" s="52" t="s">
        <v>136</v>
      </c>
      <c r="W208" s="52" t="s">
        <v>136</v>
      </c>
      <c r="X208" s="52" t="s">
        <v>135</v>
      </c>
      <c r="Y208" s="52" t="s">
        <v>136</v>
      </c>
      <c r="Z208" s="52" t="s">
        <v>136</v>
      </c>
      <c r="AA208" s="52" t="s">
        <v>135</v>
      </c>
      <c r="AB208" s="52" t="s">
        <v>135</v>
      </c>
      <c r="AC208" s="52" t="s">
        <v>135</v>
      </c>
      <c r="AD208" s="52" t="s">
        <v>135</v>
      </c>
      <c r="AE208" s="50">
        <f>COUNTIF(L208:AD213, "SI")</f>
        <v>11</v>
      </c>
      <c r="AF208" s="52" t="s">
        <v>149</v>
      </c>
      <c r="AG208" s="50"/>
      <c r="AH208" s="50" t="str">
        <f>+IF(OR(AE208=1,AE208&lt;=5),"Moderado",IF(OR(AE208=6,AE208&lt;=11),"Mayor","Catastrófico"))</f>
        <v>Mayor</v>
      </c>
      <c r="AI208" s="92"/>
      <c r="AJ208" s="49" t="str">
        <f>IF(AND(AF208&lt;&gt;"",AH208&lt;&gt;""),VLOOKUP(AF208&amp;AH208,Listados!$M$3:$N$27,2,FALSE),"")</f>
        <v>Alto</v>
      </c>
      <c r="AK208" s="51" t="str">
        <f>'Descripción del Control '!B33</f>
        <v>El/La Director/a Jurídico/a delega al profesional lider del grupo de Aglomeraciones la verificación y el control del listado de chequeo de documentos y exigencias requeridas para que una persona natural o jurídica pueda obtener un acto administrativo de AUTORIZACIÓN de realización del evento o aglomeración de público, teniendo en cuenta el aforo, la póliza de seguro, la estructura del evento, la necesidad de un puesto de mando unificado así como la definición de la complejidad de la aglomeración. Cada solicitud para la realización de un evento es aignada por reparto a los profesionales del grupo de Aglomeraciones a través de ORFEO/Correo Electrónico y a través de estos mismos canales se efectua el control permanente de la proyección y posterior emisión del acto administrativo. 
Previo a la firma de la Resolución de APROBACIÖN/NEGACIÖN de la solicitud de AGLOMERACION por parte de la DIRECTOR JURIDICA, se presentan al menos dos revisiones del proceso, los documentos, la naturaleza del evento y el cumplimiento de la totalidad de requisitos contenidos en el SUGA (Sistema Único de Gestión para el Registro, Evaluación y Autorización de Actividades de Aglomeración de Publico en el Distrito Capital), lo anterior porque la Resolución expedida está debidamente motivada y obedece a las características, atributos y especificaciones técnicas del evento/solicitud atendida en particular. 
Evidencia: Lista de Chequeo documentos y exigencias para realizar aglomeraciones en el Distrito Capital: (No codificada), está contenida en el Capíotulo II, Artículo 7 de la Resoulición 569 de 2014
Periodicidad del Control: Permanente, a demanda según el flujo o recepción de solicitudes de autorización de aglomeraciones de público</v>
      </c>
      <c r="AL208" s="51" t="str">
        <f>H208</f>
        <v>El trámite y procedimiento tanto para la autorización de aglomeraciones de público, la habilitación de escenarios y el prestámo de la plaza de Bolivar podría llegar a verse influenciado por presiones indebidas de los organizadores de los eventos, presión política (concejales) u eventuales ofrecimientos para agilizar los trámites o simplificar los requisitos listados en el sistema SUGA y en la normatividad vigente (Decreto 599/2013 y 622 de 2016)</v>
      </c>
      <c r="AM208" s="136" t="s">
        <v>138</v>
      </c>
      <c r="AN208" s="136" t="s">
        <v>136</v>
      </c>
      <c r="AO208" s="44">
        <f>+IF(AN208="si",15,"")</f>
        <v>15</v>
      </c>
      <c r="AP208" s="136" t="s">
        <v>136</v>
      </c>
      <c r="AQ208" s="44">
        <f>+IF(AP208="si",15,"")</f>
        <v>15</v>
      </c>
      <c r="AR208" s="136" t="s">
        <v>136</v>
      </c>
      <c r="AS208" s="44">
        <f>+IF(AR208="si",15,"")</f>
        <v>15</v>
      </c>
      <c r="AT208" s="136" t="s">
        <v>139</v>
      </c>
      <c r="AU208" s="44">
        <f>+IF(AT208="Prevenir",15,IF(AT208="Detectar",10,""))</f>
        <v>15</v>
      </c>
      <c r="AV208" s="136" t="s">
        <v>136</v>
      </c>
      <c r="AW208" s="44">
        <f>+IF(AV208="si",15,"")</f>
        <v>15</v>
      </c>
      <c r="AX208" s="136" t="s">
        <v>136</v>
      </c>
      <c r="AY208" s="44">
        <f>+IF(AX208="si",15,"")</f>
        <v>15</v>
      </c>
      <c r="AZ208" s="136" t="s">
        <v>140</v>
      </c>
      <c r="BA208" s="44">
        <f>+IF(AZ208="Completa",10,IF(AZ208="Incompleta",5,""))</f>
        <v>10</v>
      </c>
      <c r="BB208" s="197">
        <f>IF((SUM(AO208,AQ208,AS208,AU208,AW208,AY208,BA208)=0),"",(SUM(AO208,AQ208,AS208,AU208,AW208,AY208,BA208)))</f>
        <v>100</v>
      </c>
      <c r="BC208" s="197" t="str">
        <f>IF(BB208&lt;=85,"Débil",IF(BB208&lt;=95,"Moderado",IF(BB208=100,"Fuerte","")))</f>
        <v>Fuerte</v>
      </c>
      <c r="BD208" s="136" t="s">
        <v>141</v>
      </c>
      <c r="BE208" s="197" t="str">
        <f>+IF(BD208="siempre","Fuerte",IF(BD208="Algunas veces","Moderado","Débil"))</f>
        <v>Fuerte</v>
      </c>
      <c r="BF208" s="197" t="str">
        <f>IF(AND(BC208="Fuerte",BE208="Fuerte"),"Fuerte",IF(AND(BC208="Fuerte",BE208="Moderado"),"Moderado",IF(AND(BC208="Moderado",BE208="Fuerte"),"Moderado",IF(AND(BC208="Moderado",BE208="Moderado"),"Moderado","Débil"))))</f>
        <v>Fuerte</v>
      </c>
      <c r="BG208" s="197">
        <f t="shared" ref="BG208" si="58">IF(ISBLANK(BF208),"",IF(BF208="Débil", 0, IF(BF208="Moderado",50,100)))</f>
        <v>100</v>
      </c>
      <c r="BH208" s="198">
        <f>AVERAGE(BG208:BG213)</f>
        <v>100</v>
      </c>
      <c r="BI208" s="47" t="str">
        <f>IF(BH208&lt;=50, "Débil", IF(BH208&lt;=99,"Moderado","Fuerte"))</f>
        <v>Fuerte</v>
      </c>
      <c r="BJ208" s="48">
        <f>+IF(BI208="Fuerte",2,IF(BI208="Moderado",1,0))</f>
        <v>2</v>
      </c>
      <c r="BK208" s="48"/>
      <c r="BL208" s="47" t="str">
        <f>+VLOOKUP(BK208,Listados!$J$18:$K$24,2,TRUE)</f>
        <v>Rara Vez</v>
      </c>
      <c r="BM208" s="47" t="str">
        <f>IF(ISBLANK(AH208),"",AH208)</f>
        <v>Mayor</v>
      </c>
      <c r="BN208" s="49" t="str">
        <f>IF(AND(BL208&lt;&gt;"",BM208&lt;&gt;""),VLOOKUP(BL208&amp;BM208,Listados!$M$3:$N$27,2,FALSE),"")</f>
        <v>Alto</v>
      </c>
      <c r="BO208" s="50" t="str">
        <f>+VLOOKUP(BN208,Listados!$P$3:$Q$6,2,FALSE)</f>
        <v>Reducir el riesgo</v>
      </c>
      <c r="BP208" s="199"/>
      <c r="BQ208" s="199"/>
      <c r="BR208" s="199"/>
      <c r="BS208" s="199"/>
      <c r="BT208" s="199"/>
      <c r="BU208" s="199"/>
      <c r="BV208" s="199"/>
      <c r="BW208" s="199"/>
      <c r="BX208" s="199"/>
      <c r="BY208" s="199"/>
      <c r="BZ208" s="199"/>
      <c r="CA208" s="199"/>
      <c r="CB208" s="199"/>
      <c r="CC208" s="199"/>
      <c r="CD208" s="199"/>
      <c r="CE208" s="192" t="s">
        <v>8</v>
      </c>
      <c r="CF208" s="192" t="s">
        <v>8</v>
      </c>
      <c r="CG208" s="192" t="s">
        <v>8</v>
      </c>
      <c r="CH208" s="192" t="s">
        <v>8</v>
      </c>
      <c r="CI208" s="192" t="s">
        <v>8</v>
      </c>
      <c r="CJ208" s="192" t="s">
        <v>8</v>
      </c>
    </row>
    <row r="209" spans="1:88" ht="55.5" customHeight="1" x14ac:dyDescent="0.25">
      <c r="A209" s="188"/>
      <c r="B209" s="52"/>
      <c r="C209" s="51"/>
      <c r="D209" s="51"/>
      <c r="E209" s="52"/>
      <c r="F209" s="50"/>
      <c r="G209" s="50"/>
      <c r="H209" s="70"/>
      <c r="I209" s="137"/>
      <c r="J209" s="50"/>
      <c r="K209" s="70"/>
      <c r="L209" s="52"/>
      <c r="M209" s="52"/>
      <c r="N209" s="52"/>
      <c r="O209" s="52"/>
      <c r="P209" s="52"/>
      <c r="Q209" s="52"/>
      <c r="R209" s="52"/>
      <c r="S209" s="52"/>
      <c r="T209" s="52"/>
      <c r="U209" s="52"/>
      <c r="V209" s="52"/>
      <c r="W209" s="52"/>
      <c r="X209" s="52"/>
      <c r="Y209" s="52"/>
      <c r="Z209" s="52"/>
      <c r="AA209" s="52"/>
      <c r="AB209" s="52"/>
      <c r="AC209" s="52"/>
      <c r="AD209" s="52"/>
      <c r="AE209" s="50"/>
      <c r="AF209" s="52"/>
      <c r="AG209" s="202"/>
      <c r="AH209" s="50" t="str">
        <f>+IF(OR(AF209=1,AF209&lt;=5),"Moderado",IF(OR(AF209=6,AF209&lt;=11),"Mayor","Catastrófico"))</f>
        <v>Moderado</v>
      </c>
      <c r="AI209" s="202"/>
      <c r="AJ209" s="49"/>
      <c r="AK209" s="51"/>
      <c r="AL209" s="51"/>
      <c r="AM209" s="137"/>
      <c r="AN209" s="137"/>
      <c r="AO209" s="44"/>
      <c r="AP209" s="137"/>
      <c r="AQ209" s="44"/>
      <c r="AR209" s="137"/>
      <c r="AS209" s="44"/>
      <c r="AT209" s="137"/>
      <c r="AU209" s="44"/>
      <c r="AV209" s="137"/>
      <c r="AW209" s="44"/>
      <c r="AX209" s="137"/>
      <c r="AY209" s="44"/>
      <c r="AZ209" s="137"/>
      <c r="BA209" s="44"/>
      <c r="BB209" s="200"/>
      <c r="BC209" s="200"/>
      <c r="BD209" s="137"/>
      <c r="BE209" s="200"/>
      <c r="BF209" s="200"/>
      <c r="BG209" s="200"/>
      <c r="BH209" s="198"/>
      <c r="BI209" s="47"/>
      <c r="BJ209" s="48"/>
      <c r="BK209" s="203"/>
      <c r="BL209" s="47"/>
      <c r="BM209" s="47"/>
      <c r="BN209" s="49"/>
      <c r="BO209" s="50"/>
      <c r="BP209" s="199"/>
      <c r="BQ209" s="199"/>
      <c r="BR209" s="199"/>
      <c r="BS209" s="199"/>
      <c r="BT209" s="199"/>
      <c r="BU209" s="199"/>
      <c r="BV209" s="199"/>
      <c r="BW209" s="199"/>
      <c r="BX209" s="199"/>
      <c r="BY209" s="199"/>
      <c r="BZ209" s="199"/>
      <c r="CA209" s="199"/>
      <c r="CB209" s="199"/>
      <c r="CC209" s="199"/>
      <c r="CD209" s="199"/>
      <c r="CE209" s="192"/>
      <c r="CF209" s="192"/>
      <c r="CG209" s="192"/>
      <c r="CH209" s="192"/>
      <c r="CI209" s="192"/>
      <c r="CJ209" s="192"/>
    </row>
    <row r="210" spans="1:88" ht="41.25" customHeight="1" x14ac:dyDescent="0.25">
      <c r="A210" s="188"/>
      <c r="B210" s="52"/>
      <c r="C210" s="51"/>
      <c r="D210" s="51"/>
      <c r="E210" s="52"/>
      <c r="F210" s="50"/>
      <c r="G210" s="50"/>
      <c r="H210" s="70"/>
      <c r="I210" s="137"/>
      <c r="J210" s="50"/>
      <c r="K210" s="70" t="s">
        <v>142</v>
      </c>
      <c r="L210" s="52"/>
      <c r="M210" s="52"/>
      <c r="N210" s="52"/>
      <c r="O210" s="52"/>
      <c r="P210" s="52"/>
      <c r="Q210" s="52"/>
      <c r="R210" s="52"/>
      <c r="S210" s="52"/>
      <c r="T210" s="52"/>
      <c r="U210" s="52"/>
      <c r="V210" s="52"/>
      <c r="W210" s="52"/>
      <c r="X210" s="52"/>
      <c r="Y210" s="52"/>
      <c r="Z210" s="52"/>
      <c r="AA210" s="52"/>
      <c r="AB210" s="52"/>
      <c r="AC210" s="52"/>
      <c r="AD210" s="52"/>
      <c r="AE210" s="50"/>
      <c r="AF210" s="52"/>
      <c r="AG210" s="202"/>
      <c r="AH210" s="50" t="str">
        <f>+IF(OR(AF210=1,AF210&lt;=5),"Moderado",IF(OR(AF210=6,AF210&lt;=11),"Mayor","Catastrófico"))</f>
        <v>Moderado</v>
      </c>
      <c r="AI210" s="202"/>
      <c r="AJ210" s="49"/>
      <c r="AK210" s="51"/>
      <c r="AL210" s="51"/>
      <c r="AM210" s="137"/>
      <c r="AN210" s="137"/>
      <c r="AO210" s="44"/>
      <c r="AP210" s="137"/>
      <c r="AQ210" s="44"/>
      <c r="AR210" s="137"/>
      <c r="AS210" s="44"/>
      <c r="AT210" s="137"/>
      <c r="AU210" s="44"/>
      <c r="AV210" s="137"/>
      <c r="AW210" s="44"/>
      <c r="AX210" s="137"/>
      <c r="AY210" s="44"/>
      <c r="AZ210" s="137"/>
      <c r="BA210" s="44"/>
      <c r="BB210" s="200"/>
      <c r="BC210" s="200"/>
      <c r="BD210" s="137"/>
      <c r="BE210" s="200"/>
      <c r="BF210" s="200"/>
      <c r="BG210" s="200"/>
      <c r="BH210" s="198"/>
      <c r="BI210" s="47"/>
      <c r="BJ210" s="48"/>
      <c r="BK210" s="203"/>
      <c r="BL210" s="47"/>
      <c r="BM210" s="47"/>
      <c r="BN210" s="49"/>
      <c r="BO210" s="50"/>
      <c r="BP210" s="199"/>
      <c r="BQ210" s="199"/>
      <c r="BR210" s="199"/>
      <c r="BS210" s="199"/>
      <c r="BT210" s="199"/>
      <c r="BU210" s="199"/>
      <c r="BV210" s="199"/>
      <c r="BW210" s="199"/>
      <c r="BX210" s="199"/>
      <c r="BY210" s="199"/>
      <c r="BZ210" s="199"/>
      <c r="CA210" s="199"/>
      <c r="CB210" s="199"/>
      <c r="CC210" s="199"/>
      <c r="CD210" s="199"/>
      <c r="CE210" s="192"/>
      <c r="CF210" s="192"/>
      <c r="CG210" s="192"/>
      <c r="CH210" s="192"/>
      <c r="CI210" s="192"/>
      <c r="CJ210" s="192"/>
    </row>
    <row r="211" spans="1:88" ht="51.75" customHeight="1" x14ac:dyDescent="0.25">
      <c r="A211" s="188"/>
      <c r="B211" s="52"/>
      <c r="C211" s="51"/>
      <c r="D211" s="51"/>
      <c r="E211" s="52"/>
      <c r="F211" s="50"/>
      <c r="G211" s="50"/>
      <c r="H211" s="70"/>
      <c r="I211" s="137"/>
      <c r="J211" s="50"/>
      <c r="K211" s="70"/>
      <c r="L211" s="52"/>
      <c r="M211" s="52"/>
      <c r="N211" s="52"/>
      <c r="O211" s="52"/>
      <c r="P211" s="52"/>
      <c r="Q211" s="52"/>
      <c r="R211" s="52"/>
      <c r="S211" s="52"/>
      <c r="T211" s="52"/>
      <c r="U211" s="52"/>
      <c r="V211" s="52"/>
      <c r="W211" s="52"/>
      <c r="X211" s="52"/>
      <c r="Y211" s="52"/>
      <c r="Z211" s="52"/>
      <c r="AA211" s="52"/>
      <c r="AB211" s="52"/>
      <c r="AC211" s="52"/>
      <c r="AD211" s="52"/>
      <c r="AE211" s="50"/>
      <c r="AF211" s="52"/>
      <c r="AG211" s="202"/>
      <c r="AH211" s="50" t="str">
        <f>+IF(OR(AF211=1,AF211&lt;=5),"Moderado",IF(OR(AF211=6,AF211&lt;=11),"Mayor","Catastrófico"))</f>
        <v>Moderado</v>
      </c>
      <c r="AI211" s="202"/>
      <c r="AJ211" s="49"/>
      <c r="AK211" s="51"/>
      <c r="AL211" s="51"/>
      <c r="AM211" s="137"/>
      <c r="AN211" s="137"/>
      <c r="AO211" s="44"/>
      <c r="AP211" s="137"/>
      <c r="AQ211" s="44"/>
      <c r="AR211" s="137"/>
      <c r="AS211" s="44"/>
      <c r="AT211" s="137"/>
      <c r="AU211" s="44"/>
      <c r="AV211" s="137"/>
      <c r="AW211" s="44"/>
      <c r="AX211" s="137"/>
      <c r="AY211" s="44"/>
      <c r="AZ211" s="137"/>
      <c r="BA211" s="44"/>
      <c r="BB211" s="200"/>
      <c r="BC211" s="200"/>
      <c r="BD211" s="137"/>
      <c r="BE211" s="200"/>
      <c r="BF211" s="200"/>
      <c r="BG211" s="200"/>
      <c r="BH211" s="198"/>
      <c r="BI211" s="47"/>
      <c r="BJ211" s="48"/>
      <c r="BK211" s="203"/>
      <c r="BL211" s="47"/>
      <c r="BM211" s="47"/>
      <c r="BN211" s="49"/>
      <c r="BO211" s="50"/>
      <c r="BP211" s="199"/>
      <c r="BQ211" s="199"/>
      <c r="BR211" s="199"/>
      <c r="BS211" s="199"/>
      <c r="BT211" s="199"/>
      <c r="BU211" s="199"/>
      <c r="BV211" s="199"/>
      <c r="BW211" s="199"/>
      <c r="BX211" s="199"/>
      <c r="BY211" s="199"/>
      <c r="BZ211" s="199"/>
      <c r="CA211" s="199"/>
      <c r="CB211" s="199"/>
      <c r="CC211" s="199"/>
      <c r="CD211" s="199"/>
      <c r="CE211" s="192"/>
      <c r="CF211" s="192"/>
      <c r="CG211" s="192"/>
      <c r="CH211" s="192"/>
      <c r="CI211" s="192"/>
      <c r="CJ211" s="192"/>
    </row>
    <row r="212" spans="1:88" ht="48.75" customHeight="1" x14ac:dyDescent="0.25">
      <c r="A212" s="188"/>
      <c r="B212" s="52"/>
      <c r="C212" s="51"/>
      <c r="D212" s="51"/>
      <c r="E212" s="52"/>
      <c r="F212" s="50"/>
      <c r="G212" s="50"/>
      <c r="H212" s="70"/>
      <c r="I212" s="137"/>
      <c r="J212" s="50"/>
      <c r="K212" s="70" t="s">
        <v>534</v>
      </c>
      <c r="L212" s="52"/>
      <c r="M212" s="52"/>
      <c r="N212" s="52"/>
      <c r="O212" s="52"/>
      <c r="P212" s="52"/>
      <c r="Q212" s="52"/>
      <c r="R212" s="52"/>
      <c r="S212" s="52"/>
      <c r="T212" s="52"/>
      <c r="U212" s="52"/>
      <c r="V212" s="52"/>
      <c r="W212" s="52"/>
      <c r="X212" s="52"/>
      <c r="Y212" s="52"/>
      <c r="Z212" s="52"/>
      <c r="AA212" s="52"/>
      <c r="AB212" s="52"/>
      <c r="AC212" s="52"/>
      <c r="AD212" s="52"/>
      <c r="AE212" s="50"/>
      <c r="AF212" s="52"/>
      <c r="AG212" s="202"/>
      <c r="AH212" s="50" t="str">
        <f>+IF(OR(AF212=1,AF212&lt;=5),"Moderado",IF(OR(AF212=6,AF212&lt;=11),"Mayor","Catastrófico"))</f>
        <v>Moderado</v>
      </c>
      <c r="AI212" s="202"/>
      <c r="AJ212" s="49"/>
      <c r="AK212" s="51"/>
      <c r="AL212" s="51"/>
      <c r="AM212" s="137"/>
      <c r="AN212" s="137"/>
      <c r="AO212" s="44"/>
      <c r="AP212" s="137"/>
      <c r="AQ212" s="44"/>
      <c r="AR212" s="137"/>
      <c r="AS212" s="44"/>
      <c r="AT212" s="137"/>
      <c r="AU212" s="44"/>
      <c r="AV212" s="137"/>
      <c r="AW212" s="44"/>
      <c r="AX212" s="137"/>
      <c r="AY212" s="44"/>
      <c r="AZ212" s="137"/>
      <c r="BA212" s="44"/>
      <c r="BB212" s="200"/>
      <c r="BC212" s="200"/>
      <c r="BD212" s="137"/>
      <c r="BE212" s="200"/>
      <c r="BF212" s="200"/>
      <c r="BG212" s="200"/>
      <c r="BH212" s="198"/>
      <c r="BI212" s="47"/>
      <c r="BJ212" s="48"/>
      <c r="BK212" s="203"/>
      <c r="BL212" s="47"/>
      <c r="BM212" s="47"/>
      <c r="BN212" s="49"/>
      <c r="BO212" s="50"/>
      <c r="BP212" s="199"/>
      <c r="BQ212" s="199"/>
      <c r="BR212" s="199"/>
      <c r="BS212" s="199"/>
      <c r="BT212" s="199"/>
      <c r="BU212" s="199"/>
      <c r="BV212" s="199"/>
      <c r="BW212" s="199"/>
      <c r="BX212" s="199"/>
      <c r="BY212" s="199"/>
      <c r="BZ212" s="199"/>
      <c r="CA212" s="199"/>
      <c r="CB212" s="199"/>
      <c r="CC212" s="199"/>
      <c r="CD212" s="199"/>
      <c r="CE212" s="192"/>
      <c r="CF212" s="192"/>
      <c r="CG212" s="192"/>
      <c r="CH212" s="192"/>
      <c r="CI212" s="192"/>
      <c r="CJ212" s="192"/>
    </row>
    <row r="213" spans="1:88" ht="37.5" customHeight="1" x14ac:dyDescent="0.25">
      <c r="A213" s="188"/>
      <c r="B213" s="52"/>
      <c r="C213" s="51"/>
      <c r="D213" s="51"/>
      <c r="E213" s="52"/>
      <c r="F213" s="50"/>
      <c r="G213" s="50"/>
      <c r="H213" s="70"/>
      <c r="I213" s="84"/>
      <c r="J213" s="50"/>
      <c r="K213" s="70"/>
      <c r="L213" s="52"/>
      <c r="M213" s="52"/>
      <c r="N213" s="52"/>
      <c r="O213" s="52"/>
      <c r="P213" s="52"/>
      <c r="Q213" s="52"/>
      <c r="R213" s="52"/>
      <c r="S213" s="52"/>
      <c r="T213" s="52"/>
      <c r="U213" s="52"/>
      <c r="V213" s="52"/>
      <c r="W213" s="52"/>
      <c r="X213" s="52"/>
      <c r="Y213" s="52"/>
      <c r="Z213" s="52"/>
      <c r="AA213" s="52"/>
      <c r="AB213" s="52"/>
      <c r="AC213" s="52"/>
      <c r="AD213" s="52"/>
      <c r="AE213" s="50"/>
      <c r="AF213" s="52"/>
      <c r="AH213" s="50" t="str">
        <f>+IF(OR(AF213=1,AF213&lt;=5),"Moderado",IF(OR(AF213=6,AF213&lt;=11),"Mayor","Catastrófico"))</f>
        <v>Moderado</v>
      </c>
      <c r="AJ213" s="49"/>
      <c r="AK213" s="51"/>
      <c r="AL213" s="51"/>
      <c r="AM213" s="84"/>
      <c r="AN213" s="84"/>
      <c r="AO213" s="177"/>
      <c r="AP213" s="84"/>
      <c r="AQ213" s="177"/>
      <c r="AR213" s="84"/>
      <c r="AS213" s="177"/>
      <c r="AT213" s="84"/>
      <c r="AU213" s="177"/>
      <c r="AV213" s="84"/>
      <c r="AW213" s="177"/>
      <c r="AX213" s="84"/>
      <c r="AY213" s="177"/>
      <c r="AZ213" s="84"/>
      <c r="BA213" s="177"/>
      <c r="BB213" s="201"/>
      <c r="BC213" s="201"/>
      <c r="BD213" s="84"/>
      <c r="BE213" s="201"/>
      <c r="BF213" s="201"/>
      <c r="BG213" s="201"/>
      <c r="BH213" s="198"/>
      <c r="BI213" s="47"/>
      <c r="BJ213" s="48"/>
      <c r="BL213" s="47"/>
      <c r="BM213" s="47"/>
      <c r="BN213" s="49"/>
      <c r="BO213" s="50"/>
      <c r="CE213" s="192"/>
      <c r="CF213" s="192"/>
      <c r="CG213" s="192"/>
      <c r="CH213" s="192"/>
      <c r="CI213" s="192"/>
      <c r="CJ213" s="192"/>
    </row>
  </sheetData>
  <sheetProtection selectLockedCells="1"/>
  <autoFilter ref="A36:CC135" xr:uid="{00000000-0009-0000-0000-000000000000}"/>
  <mergeCells count="2083">
    <mergeCell ref="K164:K165"/>
    <mergeCell ref="K161:K163"/>
    <mergeCell ref="CE61:CE62"/>
    <mergeCell ref="CF61:CF62"/>
    <mergeCell ref="CG61:CG62"/>
    <mergeCell ref="CH61:CH62"/>
    <mergeCell ref="BG190:BG195"/>
    <mergeCell ref="BH190:BH195"/>
    <mergeCell ref="BI190:BI195"/>
    <mergeCell ref="BJ190:BJ195"/>
    <mergeCell ref="BL190:BL195"/>
    <mergeCell ref="BM190:BM195"/>
    <mergeCell ref="BN190:BN195"/>
    <mergeCell ref="BO190:BO195"/>
    <mergeCell ref="CE190:CE195"/>
    <mergeCell ref="CF190:CF195"/>
    <mergeCell ref="CG190:CG195"/>
    <mergeCell ref="CH190:CH195"/>
    <mergeCell ref="CI190:CI195"/>
    <mergeCell ref="BH178:BH183"/>
    <mergeCell ref="BI178:BI183"/>
    <mergeCell ref="BJ178:BJ183"/>
    <mergeCell ref="BK178:BK183"/>
    <mergeCell ref="BL178:BL183"/>
    <mergeCell ref="BM178:BM183"/>
    <mergeCell ref="BN178:BN183"/>
    <mergeCell ref="BO178:BO183"/>
    <mergeCell ref="CE178:CE183"/>
    <mergeCell ref="CF178:CF183"/>
    <mergeCell ref="CG178:CG183"/>
    <mergeCell ref="CH178:CH183"/>
    <mergeCell ref="CI178:CI183"/>
    <mergeCell ref="BG160:BG165"/>
    <mergeCell ref="BH160:BH165"/>
    <mergeCell ref="CJ190:CJ195"/>
    <mergeCell ref="AH190:AH195"/>
    <mergeCell ref="AJ190:AJ195"/>
    <mergeCell ref="AK190:AK195"/>
    <mergeCell ref="AL190:AL195"/>
    <mergeCell ref="AM190:AM195"/>
    <mergeCell ref="AN190:AN195"/>
    <mergeCell ref="AP190:AP195"/>
    <mergeCell ref="AR190:AR195"/>
    <mergeCell ref="AT190:AT195"/>
    <mergeCell ref="AV190:AV195"/>
    <mergeCell ref="AX190:AX195"/>
    <mergeCell ref="AZ190:AZ195"/>
    <mergeCell ref="BB190:BB195"/>
    <mergeCell ref="BC190:BC195"/>
    <mergeCell ref="BD190:BD195"/>
    <mergeCell ref="BE190:BE195"/>
    <mergeCell ref="BF190:BF195"/>
    <mergeCell ref="BK190:BK194"/>
    <mergeCell ref="A190:A195"/>
    <mergeCell ref="B190:B195"/>
    <mergeCell ref="C190:C195"/>
    <mergeCell ref="D190:D195"/>
    <mergeCell ref="E190:E195"/>
    <mergeCell ref="F190:F195"/>
    <mergeCell ref="G190:G195"/>
    <mergeCell ref="H190:H195"/>
    <mergeCell ref="I190:I195"/>
    <mergeCell ref="J190:J195"/>
    <mergeCell ref="L190:L195"/>
    <mergeCell ref="M190:M195"/>
    <mergeCell ref="N190:N195"/>
    <mergeCell ref="O190:O195"/>
    <mergeCell ref="P190:P195"/>
    <mergeCell ref="K190:K191"/>
    <mergeCell ref="AI190:AI194"/>
    <mergeCell ref="AG190:AG194"/>
    <mergeCell ref="R190:R195"/>
    <mergeCell ref="S190:S195"/>
    <mergeCell ref="T190:T195"/>
    <mergeCell ref="U190:U195"/>
    <mergeCell ref="V190:V195"/>
    <mergeCell ref="W190:W195"/>
    <mergeCell ref="X190:X195"/>
    <mergeCell ref="Y190:Y195"/>
    <mergeCell ref="Z190:Z195"/>
    <mergeCell ref="AA190:AA195"/>
    <mergeCell ref="AB190:AB195"/>
    <mergeCell ref="AC190:AC195"/>
    <mergeCell ref="AD190:AD195"/>
    <mergeCell ref="AE190:AE195"/>
    <mergeCell ref="AF190:AF195"/>
    <mergeCell ref="K192:K193"/>
    <mergeCell ref="K194:K195"/>
    <mergeCell ref="Q190:Q195"/>
    <mergeCell ref="H188:H189"/>
    <mergeCell ref="K188:K189"/>
    <mergeCell ref="I184:I189"/>
    <mergeCell ref="K184:K187"/>
    <mergeCell ref="AK184:AK189"/>
    <mergeCell ref="AL184:AL189"/>
    <mergeCell ref="AM184:AM189"/>
    <mergeCell ref="AN184:AN189"/>
    <mergeCell ref="AP184:AP189"/>
    <mergeCell ref="AR184:AR189"/>
    <mergeCell ref="AT184:AT189"/>
    <mergeCell ref="AV184:AV189"/>
    <mergeCell ref="AX184:AX189"/>
    <mergeCell ref="AA184:AA189"/>
    <mergeCell ref="AB184:AB189"/>
    <mergeCell ref="AC184:AC189"/>
    <mergeCell ref="AD184:AD189"/>
    <mergeCell ref="AE184:AE189"/>
    <mergeCell ref="AF184:AF189"/>
    <mergeCell ref="AG184:AG189"/>
    <mergeCell ref="AH184:AH189"/>
    <mergeCell ref="AI184:AI189"/>
    <mergeCell ref="AJ184:AJ189"/>
    <mergeCell ref="BB184:BB189"/>
    <mergeCell ref="CE184:CE189"/>
    <mergeCell ref="CF184:CF189"/>
    <mergeCell ref="CG184:CG189"/>
    <mergeCell ref="CH184:CH189"/>
    <mergeCell ref="CI184:CI189"/>
    <mergeCell ref="CJ184:CJ189"/>
    <mergeCell ref="BC184:BC189"/>
    <mergeCell ref="BD184:BD189"/>
    <mergeCell ref="BE184:BE189"/>
    <mergeCell ref="BF184:BF189"/>
    <mergeCell ref="BG184:BG189"/>
    <mergeCell ref="BH184:BH189"/>
    <mergeCell ref="BI184:BI189"/>
    <mergeCell ref="BJ184:BJ189"/>
    <mergeCell ref="BK184:BK189"/>
    <mergeCell ref="BL184:BL189"/>
    <mergeCell ref="BM184:BM189"/>
    <mergeCell ref="BN184:BN189"/>
    <mergeCell ref="BO184:BO189"/>
    <mergeCell ref="BF178:BF180"/>
    <mergeCell ref="BF181:BF183"/>
    <mergeCell ref="BG178:BG180"/>
    <mergeCell ref="BG181:BG183"/>
    <mergeCell ref="A184:A189"/>
    <mergeCell ref="B184:B189"/>
    <mergeCell ref="C184:C189"/>
    <mergeCell ref="D184:D189"/>
    <mergeCell ref="E184:E189"/>
    <mergeCell ref="F184:F189"/>
    <mergeCell ref="G184:G189"/>
    <mergeCell ref="H184:H187"/>
    <mergeCell ref="J184:J189"/>
    <mergeCell ref="L184:L189"/>
    <mergeCell ref="M184:M189"/>
    <mergeCell ref="N184:N189"/>
    <mergeCell ref="O184:O189"/>
    <mergeCell ref="P184:P189"/>
    <mergeCell ref="Q184:Q189"/>
    <mergeCell ref="R184:R189"/>
    <mergeCell ref="S184:S189"/>
    <mergeCell ref="T184:T189"/>
    <mergeCell ref="U184:U189"/>
    <mergeCell ref="V184:V189"/>
    <mergeCell ref="W184:W189"/>
    <mergeCell ref="X184:X189"/>
    <mergeCell ref="Y184:Y189"/>
    <mergeCell ref="Z184:Z189"/>
    <mergeCell ref="AT178:AT180"/>
    <mergeCell ref="AT181:AT183"/>
    <mergeCell ref="AV178:AV180"/>
    <mergeCell ref="AZ184:AZ189"/>
    <mergeCell ref="CJ178:CJ183"/>
    <mergeCell ref="H182:H183"/>
    <mergeCell ref="I182:I183"/>
    <mergeCell ref="K178:K179"/>
    <mergeCell ref="K180:K181"/>
    <mergeCell ref="K182:K183"/>
    <mergeCell ref="AK178:AK180"/>
    <mergeCell ref="AK181:AK183"/>
    <mergeCell ref="AL178:AL180"/>
    <mergeCell ref="AL181:AL183"/>
    <mergeCell ref="AM178:AM180"/>
    <mergeCell ref="AM181:AM183"/>
    <mergeCell ref="AN178:AN180"/>
    <mergeCell ref="AN181:AN183"/>
    <mergeCell ref="AP178:AP180"/>
    <mergeCell ref="AP181:AP183"/>
    <mergeCell ref="AR178:AR180"/>
    <mergeCell ref="AR181:AR183"/>
    <mergeCell ref="AJ178:AJ183"/>
    <mergeCell ref="AV181:AV183"/>
    <mergeCell ref="AX178:AX180"/>
    <mergeCell ref="AX181:AX183"/>
    <mergeCell ref="AZ178:AZ180"/>
    <mergeCell ref="AZ181:AZ183"/>
    <mergeCell ref="BB178:BB180"/>
    <mergeCell ref="BB181:BB183"/>
    <mergeCell ref="BC178:BC180"/>
    <mergeCell ref="BC181:BC183"/>
    <mergeCell ref="BD178:BD180"/>
    <mergeCell ref="BD181:BD183"/>
    <mergeCell ref="BE178:BE180"/>
    <mergeCell ref="S178:S183"/>
    <mergeCell ref="T178:T183"/>
    <mergeCell ref="U178:U183"/>
    <mergeCell ref="V178:V183"/>
    <mergeCell ref="W178:W183"/>
    <mergeCell ref="X178:X183"/>
    <mergeCell ref="Y178:Y183"/>
    <mergeCell ref="Z178:Z183"/>
    <mergeCell ref="AA178:AA183"/>
    <mergeCell ref="AB178:AB183"/>
    <mergeCell ref="AC178:AC183"/>
    <mergeCell ref="AD178:AD183"/>
    <mergeCell ref="AE178:AE183"/>
    <mergeCell ref="AF178:AF183"/>
    <mergeCell ref="AG178:AG183"/>
    <mergeCell ref="AH178:AH183"/>
    <mergeCell ref="AI178:AI183"/>
    <mergeCell ref="BE181:BE183"/>
    <mergeCell ref="AZ37:AZ39"/>
    <mergeCell ref="AZ40:AZ42"/>
    <mergeCell ref="BB37:BB39"/>
    <mergeCell ref="BB40:BB42"/>
    <mergeCell ref="BC37:BC39"/>
    <mergeCell ref="BC40:BC42"/>
    <mergeCell ref="BD37:BD39"/>
    <mergeCell ref="BD40:BD42"/>
    <mergeCell ref="BE37:BE39"/>
    <mergeCell ref="BE40:BE42"/>
    <mergeCell ref="BF37:BF39"/>
    <mergeCell ref="BF40:BF42"/>
    <mergeCell ref="BG37:BG39"/>
    <mergeCell ref="BG40:BG42"/>
    <mergeCell ref="A178:A183"/>
    <mergeCell ref="B178:B183"/>
    <mergeCell ref="C178:C183"/>
    <mergeCell ref="D178:D183"/>
    <mergeCell ref="E178:E183"/>
    <mergeCell ref="F178:F183"/>
    <mergeCell ref="G178:G183"/>
    <mergeCell ref="H178:H181"/>
    <mergeCell ref="I178:I181"/>
    <mergeCell ref="J178:J183"/>
    <mergeCell ref="L178:L183"/>
    <mergeCell ref="M178:M183"/>
    <mergeCell ref="N178:N183"/>
    <mergeCell ref="O178:O183"/>
    <mergeCell ref="P178:P183"/>
    <mergeCell ref="Q178:Q183"/>
    <mergeCell ref="R178:R183"/>
    <mergeCell ref="AK37:AK39"/>
    <mergeCell ref="AK40:AK42"/>
    <mergeCell ref="AM37:AM39"/>
    <mergeCell ref="AM40:AM42"/>
    <mergeCell ref="AN37:AN39"/>
    <mergeCell ref="AN40:AN42"/>
    <mergeCell ref="AP37:AP39"/>
    <mergeCell ref="AP40:AP42"/>
    <mergeCell ref="AR37:AR39"/>
    <mergeCell ref="AR40:AR42"/>
    <mergeCell ref="AT37:AT39"/>
    <mergeCell ref="AT40:AT42"/>
    <mergeCell ref="AV37:AV39"/>
    <mergeCell ref="AV40:AV42"/>
    <mergeCell ref="AX37:AX39"/>
    <mergeCell ref="AX40:AX42"/>
    <mergeCell ref="AM97:AM102"/>
    <mergeCell ref="AN97:AN102"/>
    <mergeCell ref="AP97:AP102"/>
    <mergeCell ref="AX97:AX102"/>
    <mergeCell ref="AP73:AP78"/>
    <mergeCell ref="AR73:AR78"/>
    <mergeCell ref="AT73:AT78"/>
    <mergeCell ref="AV73:AV78"/>
    <mergeCell ref="AX73:AX78"/>
    <mergeCell ref="AZ73:AZ78"/>
    <mergeCell ref="BB73:BB78"/>
    <mergeCell ref="BC73:BC78"/>
    <mergeCell ref="O79:O84"/>
    <mergeCell ref="Q79:Q84"/>
    <mergeCell ref="R79:R84"/>
    <mergeCell ref="AZ79:AZ84"/>
    <mergeCell ref="BB79:BB84"/>
    <mergeCell ref="BC79:BC84"/>
    <mergeCell ref="AM93:AM96"/>
    <mergeCell ref="AE79:AE84"/>
    <mergeCell ref="AF79:AF84"/>
    <mergeCell ref="AG79:AG84"/>
    <mergeCell ref="AH79:AH84"/>
    <mergeCell ref="AI79:AI84"/>
    <mergeCell ref="AJ79:AJ84"/>
    <mergeCell ref="AK79:AK84"/>
    <mergeCell ref="AM79:AM84"/>
    <mergeCell ref="AL79:AL84"/>
    <mergeCell ref="AN79:AN84"/>
    <mergeCell ref="AP79:AP84"/>
    <mergeCell ref="AR79:AR84"/>
    <mergeCell ref="AT79:AT84"/>
    <mergeCell ref="AB73:AB78"/>
    <mergeCell ref="AK73:AK78"/>
    <mergeCell ref="AL73:AL78"/>
    <mergeCell ref="AC73:AC78"/>
    <mergeCell ref="I29:AM29"/>
    <mergeCell ref="I30:AM30"/>
    <mergeCell ref="AL37:AL42"/>
    <mergeCell ref="V37:V42"/>
    <mergeCell ref="W37:W42"/>
    <mergeCell ref="AK55:AK60"/>
    <mergeCell ref="AD73:AD78"/>
    <mergeCell ref="S73:S78"/>
    <mergeCell ref="T73:T78"/>
    <mergeCell ref="Q73:Q78"/>
    <mergeCell ref="R73:R78"/>
    <mergeCell ref="Y67:Y72"/>
    <mergeCell ref="Z67:Z72"/>
    <mergeCell ref="AA67:AA72"/>
    <mergeCell ref="AA73:AA78"/>
    <mergeCell ref="AC49:AC54"/>
    <mergeCell ref="Y37:Y42"/>
    <mergeCell ref="Z37:Z42"/>
    <mergeCell ref="H43:H48"/>
    <mergeCell ref="I43:I48"/>
    <mergeCell ref="K44:K48"/>
    <mergeCell ref="AK43:AK48"/>
    <mergeCell ref="AL43:AL48"/>
    <mergeCell ref="AM43:AM48"/>
    <mergeCell ref="AN43:AN48"/>
    <mergeCell ref="AP43:AP48"/>
    <mergeCell ref="AR43:AR48"/>
    <mergeCell ref="AT43:AT48"/>
    <mergeCell ref="AV43:AV48"/>
    <mergeCell ref="AX43:AX48"/>
    <mergeCell ref="AZ43:AZ48"/>
    <mergeCell ref="BB43:BB48"/>
    <mergeCell ref="BC43:BC48"/>
    <mergeCell ref="BD43:BD48"/>
    <mergeCell ref="AE43:AE48"/>
    <mergeCell ref="AF43:AF48"/>
    <mergeCell ref="AD43:AD48"/>
    <mergeCell ref="L43:L48"/>
    <mergeCell ref="M43:M48"/>
    <mergeCell ref="N43:N48"/>
    <mergeCell ref="O43:O48"/>
    <mergeCell ref="AH43:AH48"/>
    <mergeCell ref="X43:X48"/>
    <mergeCell ref="Y43:Y48"/>
    <mergeCell ref="BI160:BI165"/>
    <mergeCell ref="BJ160:BJ165"/>
    <mergeCell ref="BK160:BK165"/>
    <mergeCell ref="BL160:BL165"/>
    <mergeCell ref="BM160:BM165"/>
    <mergeCell ref="BN160:BN165"/>
    <mergeCell ref="BO160:BO165"/>
    <mergeCell ref="CE160:CE165"/>
    <mergeCell ref="CF160:CF165"/>
    <mergeCell ref="CG160:CG165"/>
    <mergeCell ref="CH160:CH165"/>
    <mergeCell ref="CI160:CI165"/>
    <mergeCell ref="CJ160:CJ165"/>
    <mergeCell ref="AI160:AI165"/>
    <mergeCell ref="AJ160:AJ165"/>
    <mergeCell ref="AK160:AK165"/>
    <mergeCell ref="AL160:AL165"/>
    <mergeCell ref="AM160:AM165"/>
    <mergeCell ref="AN160:AN165"/>
    <mergeCell ref="AP160:AP165"/>
    <mergeCell ref="AR160:AR165"/>
    <mergeCell ref="AT160:AT165"/>
    <mergeCell ref="AV160:AV165"/>
    <mergeCell ref="AX160:AX165"/>
    <mergeCell ref="AZ160:AZ165"/>
    <mergeCell ref="BB160:BB165"/>
    <mergeCell ref="BC160:BC165"/>
    <mergeCell ref="BD160:BD165"/>
    <mergeCell ref="BE160:BE165"/>
    <mergeCell ref="BF160:BF165"/>
    <mergeCell ref="R160:R165"/>
    <mergeCell ref="S160:S165"/>
    <mergeCell ref="T160:T165"/>
    <mergeCell ref="U160:U165"/>
    <mergeCell ref="V160:V165"/>
    <mergeCell ref="W160:W165"/>
    <mergeCell ref="X160:X165"/>
    <mergeCell ref="Y160:Y165"/>
    <mergeCell ref="Z160:Z165"/>
    <mergeCell ref="AA160:AA165"/>
    <mergeCell ref="AB160:AB165"/>
    <mergeCell ref="AC160:AC165"/>
    <mergeCell ref="AD160:AD165"/>
    <mergeCell ref="AE160:AE165"/>
    <mergeCell ref="AF160:AF165"/>
    <mergeCell ref="AG160:AG165"/>
    <mergeCell ref="AH160:AH165"/>
    <mergeCell ref="BH154:BH159"/>
    <mergeCell ref="BI154:BI159"/>
    <mergeCell ref="BJ154:BJ159"/>
    <mergeCell ref="BK154:BK159"/>
    <mergeCell ref="BL154:BL159"/>
    <mergeCell ref="BM154:BM159"/>
    <mergeCell ref="BN154:BN159"/>
    <mergeCell ref="BO154:BO159"/>
    <mergeCell ref="CE154:CE159"/>
    <mergeCell ref="CF154:CF159"/>
    <mergeCell ref="CG154:CG159"/>
    <mergeCell ref="CH154:CH159"/>
    <mergeCell ref="CI154:CI159"/>
    <mergeCell ref="CJ154:CJ159"/>
    <mergeCell ref="K155:K156"/>
    <mergeCell ref="K157:K159"/>
    <mergeCell ref="A160:A165"/>
    <mergeCell ref="B160:B165"/>
    <mergeCell ref="C160:C165"/>
    <mergeCell ref="D160:D165"/>
    <mergeCell ref="E160:E165"/>
    <mergeCell ref="F160:F165"/>
    <mergeCell ref="G160:G165"/>
    <mergeCell ref="H160:H165"/>
    <mergeCell ref="I160:I165"/>
    <mergeCell ref="J160:J165"/>
    <mergeCell ref="L160:L165"/>
    <mergeCell ref="M160:M165"/>
    <mergeCell ref="N160:N165"/>
    <mergeCell ref="O160:O165"/>
    <mergeCell ref="P160:P165"/>
    <mergeCell ref="Q160:Q165"/>
    <mergeCell ref="AJ154:AJ159"/>
    <mergeCell ref="AK154:AK159"/>
    <mergeCell ref="AL154:AL159"/>
    <mergeCell ref="AM154:AM159"/>
    <mergeCell ref="AN154:AN159"/>
    <mergeCell ref="AP154:AP159"/>
    <mergeCell ref="AR154:AR159"/>
    <mergeCell ref="AT154:AT159"/>
    <mergeCell ref="AV154:AV159"/>
    <mergeCell ref="AX154:AX159"/>
    <mergeCell ref="AZ154:AZ159"/>
    <mergeCell ref="BB154:BB159"/>
    <mergeCell ref="BC154:BC159"/>
    <mergeCell ref="BD154:BD159"/>
    <mergeCell ref="BE154:BE159"/>
    <mergeCell ref="BF154:BF159"/>
    <mergeCell ref="BG154:BG159"/>
    <mergeCell ref="S154:S159"/>
    <mergeCell ref="T154:T159"/>
    <mergeCell ref="U154:U159"/>
    <mergeCell ref="V154:V159"/>
    <mergeCell ref="W154:W159"/>
    <mergeCell ref="X154:X159"/>
    <mergeCell ref="Y154:Y159"/>
    <mergeCell ref="Z154:Z159"/>
    <mergeCell ref="AA154:AA159"/>
    <mergeCell ref="AB154:AB159"/>
    <mergeCell ref="AC154:AC159"/>
    <mergeCell ref="AD154:AD159"/>
    <mergeCell ref="AE154:AE159"/>
    <mergeCell ref="AF154:AF159"/>
    <mergeCell ref="AG154:AG159"/>
    <mergeCell ref="AH154:AH159"/>
    <mergeCell ref="AI154:AI159"/>
    <mergeCell ref="A154:A159"/>
    <mergeCell ref="B154:B159"/>
    <mergeCell ref="C154:C159"/>
    <mergeCell ref="D154:D159"/>
    <mergeCell ref="E154:E159"/>
    <mergeCell ref="F154:F159"/>
    <mergeCell ref="G154:G159"/>
    <mergeCell ref="H154:H159"/>
    <mergeCell ref="I154:I159"/>
    <mergeCell ref="J154:J159"/>
    <mergeCell ref="L154:L159"/>
    <mergeCell ref="M154:M159"/>
    <mergeCell ref="N154:N159"/>
    <mergeCell ref="O154:O159"/>
    <mergeCell ref="P154:P159"/>
    <mergeCell ref="Q154:Q159"/>
    <mergeCell ref="R154:R159"/>
    <mergeCell ref="BG148:BG153"/>
    <mergeCell ref="BH148:BH153"/>
    <mergeCell ref="BI148:BI153"/>
    <mergeCell ref="BJ148:BJ153"/>
    <mergeCell ref="BK148:BK153"/>
    <mergeCell ref="BL148:BL153"/>
    <mergeCell ref="BM148:BM153"/>
    <mergeCell ref="BN148:BN153"/>
    <mergeCell ref="BO148:BO153"/>
    <mergeCell ref="CE148:CE153"/>
    <mergeCell ref="CF148:CF153"/>
    <mergeCell ref="CG148:CG153"/>
    <mergeCell ref="CH148:CH153"/>
    <mergeCell ref="CI148:CI153"/>
    <mergeCell ref="CJ148:CJ153"/>
    <mergeCell ref="K151:K153"/>
    <mergeCell ref="K149:K150"/>
    <mergeCell ref="AI148:AI153"/>
    <mergeCell ref="AJ148:AJ153"/>
    <mergeCell ref="AK148:AK153"/>
    <mergeCell ref="AL148:AL153"/>
    <mergeCell ref="AM148:AM153"/>
    <mergeCell ref="AN148:AN153"/>
    <mergeCell ref="AP148:AP153"/>
    <mergeCell ref="AR148:AR153"/>
    <mergeCell ref="AT148:AT153"/>
    <mergeCell ref="AV148:AV153"/>
    <mergeCell ref="AX148:AX153"/>
    <mergeCell ref="AZ148:AZ153"/>
    <mergeCell ref="BB148:BB153"/>
    <mergeCell ref="BC148:BC153"/>
    <mergeCell ref="BD148:BD153"/>
    <mergeCell ref="BE148:BE153"/>
    <mergeCell ref="BF148:BF153"/>
    <mergeCell ref="R148:R153"/>
    <mergeCell ref="S148:S153"/>
    <mergeCell ref="T148:T153"/>
    <mergeCell ref="U148:U153"/>
    <mergeCell ref="V148:V153"/>
    <mergeCell ref="W148:W153"/>
    <mergeCell ref="X148:X153"/>
    <mergeCell ref="Y148:Y153"/>
    <mergeCell ref="Z148:Z153"/>
    <mergeCell ref="AA148:AA153"/>
    <mergeCell ref="AB148:AB153"/>
    <mergeCell ref="AC148:AC153"/>
    <mergeCell ref="AD148:AD153"/>
    <mergeCell ref="AE148:AE153"/>
    <mergeCell ref="AF148:AF153"/>
    <mergeCell ref="AG148:AG153"/>
    <mergeCell ref="AH148:AH153"/>
    <mergeCell ref="A148:A153"/>
    <mergeCell ref="B148:B153"/>
    <mergeCell ref="C148:C153"/>
    <mergeCell ref="D148:D153"/>
    <mergeCell ref="E148:E153"/>
    <mergeCell ref="F148:F153"/>
    <mergeCell ref="G148:G153"/>
    <mergeCell ref="H148:H153"/>
    <mergeCell ref="I148:I153"/>
    <mergeCell ref="J148:J153"/>
    <mergeCell ref="L148:L153"/>
    <mergeCell ref="M148:M153"/>
    <mergeCell ref="N148:N153"/>
    <mergeCell ref="O148:O153"/>
    <mergeCell ref="P148:P153"/>
    <mergeCell ref="Q148:Q153"/>
    <mergeCell ref="BF142:BF147"/>
    <mergeCell ref="BD142:BD147"/>
    <mergeCell ref="BE142:BE147"/>
    <mergeCell ref="Q142:Q147"/>
    <mergeCell ref="R142:R147"/>
    <mergeCell ref="S142:S147"/>
    <mergeCell ref="T142:T147"/>
    <mergeCell ref="U142:U147"/>
    <mergeCell ref="V142:V147"/>
    <mergeCell ref="W142:W147"/>
    <mergeCell ref="X142:X147"/>
    <mergeCell ref="Y142:Y147"/>
    <mergeCell ref="Z142:Z147"/>
    <mergeCell ref="AA142:AA147"/>
    <mergeCell ref="AB142:AB147"/>
    <mergeCell ref="AC142:AC147"/>
    <mergeCell ref="BG142:BG147"/>
    <mergeCell ref="BH142:BH147"/>
    <mergeCell ref="BI142:BI147"/>
    <mergeCell ref="BJ142:BJ147"/>
    <mergeCell ref="BK142:BK147"/>
    <mergeCell ref="BL142:BL147"/>
    <mergeCell ref="BM142:BM147"/>
    <mergeCell ref="BN142:BN147"/>
    <mergeCell ref="BO142:BO147"/>
    <mergeCell ref="CE142:CE147"/>
    <mergeCell ref="CF142:CF147"/>
    <mergeCell ref="CG142:CG147"/>
    <mergeCell ref="CH142:CH147"/>
    <mergeCell ref="CI142:CI147"/>
    <mergeCell ref="CJ142:CJ147"/>
    <mergeCell ref="K142:K144"/>
    <mergeCell ref="K145:K147"/>
    <mergeCell ref="AH142:AH147"/>
    <mergeCell ref="AI142:AI147"/>
    <mergeCell ref="AJ142:AJ147"/>
    <mergeCell ref="AK142:AK147"/>
    <mergeCell ref="AL142:AL147"/>
    <mergeCell ref="AM142:AM147"/>
    <mergeCell ref="AN142:AN147"/>
    <mergeCell ref="AP142:AP147"/>
    <mergeCell ref="AR142:AR147"/>
    <mergeCell ref="AT142:AT147"/>
    <mergeCell ref="AV142:AV147"/>
    <mergeCell ref="AX142:AX147"/>
    <mergeCell ref="AZ142:AZ147"/>
    <mergeCell ref="BB142:BB147"/>
    <mergeCell ref="BC142:BC147"/>
    <mergeCell ref="AD142:AD147"/>
    <mergeCell ref="AE142:AE147"/>
    <mergeCell ref="AF142:AF147"/>
    <mergeCell ref="AG142:AG147"/>
    <mergeCell ref="BF136:BF141"/>
    <mergeCell ref="BG136:BG141"/>
    <mergeCell ref="A142:A147"/>
    <mergeCell ref="B142:B147"/>
    <mergeCell ref="C142:C147"/>
    <mergeCell ref="D142:D147"/>
    <mergeCell ref="E142:E147"/>
    <mergeCell ref="F142:F147"/>
    <mergeCell ref="G142:G147"/>
    <mergeCell ref="H142:H147"/>
    <mergeCell ref="I142:I147"/>
    <mergeCell ref="J142:J147"/>
    <mergeCell ref="L142:L147"/>
    <mergeCell ref="M142:M147"/>
    <mergeCell ref="N142:N147"/>
    <mergeCell ref="O142:O147"/>
    <mergeCell ref="P142:P147"/>
    <mergeCell ref="BB136:BB141"/>
    <mergeCell ref="BC136:BC141"/>
    <mergeCell ref="BD136:BD141"/>
    <mergeCell ref="BE136:BE141"/>
    <mergeCell ref="P136:P141"/>
    <mergeCell ref="Q136:Q141"/>
    <mergeCell ref="R136:R141"/>
    <mergeCell ref="S136:S141"/>
    <mergeCell ref="T136:T141"/>
    <mergeCell ref="U136:U141"/>
    <mergeCell ref="V136:V141"/>
    <mergeCell ref="CJ136:CJ141"/>
    <mergeCell ref="K140:K141"/>
    <mergeCell ref="H136:H141"/>
    <mergeCell ref="I136:I141"/>
    <mergeCell ref="K138:K139"/>
    <mergeCell ref="AK136:AK141"/>
    <mergeCell ref="AL136:AL141"/>
    <mergeCell ref="AM136:AM141"/>
    <mergeCell ref="AN136:AN141"/>
    <mergeCell ref="AP136:AP141"/>
    <mergeCell ref="AG136:AG141"/>
    <mergeCell ref="AH136:AH141"/>
    <mergeCell ref="AI136:AI141"/>
    <mergeCell ref="AJ136:AJ141"/>
    <mergeCell ref="BH136:BH141"/>
    <mergeCell ref="BI136:BI141"/>
    <mergeCell ref="BJ136:BJ141"/>
    <mergeCell ref="BK136:BK141"/>
    <mergeCell ref="BL136:BL141"/>
    <mergeCell ref="BM136:BM141"/>
    <mergeCell ref="BN136:BN141"/>
    <mergeCell ref="BO136:BO141"/>
    <mergeCell ref="CE136:CE141"/>
    <mergeCell ref="CF136:CF141"/>
    <mergeCell ref="CG136:CG141"/>
    <mergeCell ref="CH136:CH141"/>
    <mergeCell ref="CI136:CI141"/>
    <mergeCell ref="AR136:AR141"/>
    <mergeCell ref="AT136:AT141"/>
    <mergeCell ref="AV136:AV141"/>
    <mergeCell ref="AX136:AX141"/>
    <mergeCell ref="AZ136:AZ141"/>
    <mergeCell ref="W136:W141"/>
    <mergeCell ref="X136:X141"/>
    <mergeCell ref="Y136:Y141"/>
    <mergeCell ref="Z136:Z141"/>
    <mergeCell ref="AA136:AA141"/>
    <mergeCell ref="AB136:AB141"/>
    <mergeCell ref="AC136:AC141"/>
    <mergeCell ref="AD136:AD141"/>
    <mergeCell ref="AE136:AE141"/>
    <mergeCell ref="AF136:AF141"/>
    <mergeCell ref="K37:K38"/>
    <mergeCell ref="A136:A141"/>
    <mergeCell ref="B136:B141"/>
    <mergeCell ref="C136:C141"/>
    <mergeCell ref="D136:D141"/>
    <mergeCell ref="E136:E141"/>
    <mergeCell ref="F136:F141"/>
    <mergeCell ref="G136:G141"/>
    <mergeCell ref="J136:J141"/>
    <mergeCell ref="K136:K137"/>
    <mergeCell ref="L136:L141"/>
    <mergeCell ref="M136:M141"/>
    <mergeCell ref="N136:N141"/>
    <mergeCell ref="O136:O141"/>
    <mergeCell ref="I56:I60"/>
    <mergeCell ref="E55:E60"/>
    <mergeCell ref="E61:E66"/>
    <mergeCell ref="E67:E72"/>
    <mergeCell ref="E73:E78"/>
    <mergeCell ref="E79:E84"/>
    <mergeCell ref="E103:E108"/>
    <mergeCell ref="E37:E42"/>
    <mergeCell ref="CE130:CE135"/>
    <mergeCell ref="CF130:CF135"/>
    <mergeCell ref="CG130:CG135"/>
    <mergeCell ref="CH130:CH135"/>
    <mergeCell ref="CI130:CI135"/>
    <mergeCell ref="CJ130:CJ135"/>
    <mergeCell ref="BB133:BB135"/>
    <mergeCell ref="BC133:BC135"/>
    <mergeCell ref="BE133:BE135"/>
    <mergeCell ref="BF133:BF135"/>
    <mergeCell ref="BG133:BG135"/>
    <mergeCell ref="CE124:CE129"/>
    <mergeCell ref="CF124:CF129"/>
    <mergeCell ref="CG124:CG129"/>
    <mergeCell ref="CH124:CH129"/>
    <mergeCell ref="CI124:CI129"/>
    <mergeCell ref="CJ124:CJ129"/>
    <mergeCell ref="BO124:BO129"/>
    <mergeCell ref="BN130:BN135"/>
    <mergeCell ref="BI130:BI135"/>
    <mergeCell ref="BJ130:BJ135"/>
    <mergeCell ref="BK130:BK135"/>
    <mergeCell ref="BL130:BL135"/>
    <mergeCell ref="BM130:BM135"/>
    <mergeCell ref="BH124:BH129"/>
    <mergeCell ref="BI124:BI129"/>
    <mergeCell ref="BJ124:BJ129"/>
    <mergeCell ref="BK124:BK129"/>
    <mergeCell ref="BL124:BL129"/>
    <mergeCell ref="BM124:BM129"/>
    <mergeCell ref="BH130:BH135"/>
    <mergeCell ref="BF124:BF129"/>
    <mergeCell ref="CG97:CG102"/>
    <mergeCell ref="CH97:CH102"/>
    <mergeCell ref="CI97:CI102"/>
    <mergeCell ref="CJ97:CJ102"/>
    <mergeCell ref="CE115:CE123"/>
    <mergeCell ref="CF115:CF123"/>
    <mergeCell ref="CG115:CG123"/>
    <mergeCell ref="CH115:CH123"/>
    <mergeCell ref="CI115:CI123"/>
    <mergeCell ref="CJ115:CJ123"/>
    <mergeCell ref="E130:E135"/>
    <mergeCell ref="H130:H131"/>
    <mergeCell ref="H132:H133"/>
    <mergeCell ref="H134:H135"/>
    <mergeCell ref="I130:I131"/>
    <mergeCell ref="I132:I133"/>
    <mergeCell ref="I134:I135"/>
    <mergeCell ref="K130:K131"/>
    <mergeCell ref="K134:K135"/>
    <mergeCell ref="AK133:AK135"/>
    <mergeCell ref="AL133:AL135"/>
    <mergeCell ref="AM133:AM135"/>
    <mergeCell ref="AN133:AN135"/>
    <mergeCell ref="AP133:AP135"/>
    <mergeCell ref="AR133:AR135"/>
    <mergeCell ref="AT133:AT135"/>
    <mergeCell ref="AV133:AV135"/>
    <mergeCell ref="BO130:BO135"/>
    <mergeCell ref="M130:M135"/>
    <mergeCell ref="N130:N135"/>
    <mergeCell ref="O130:O135"/>
    <mergeCell ref="Z124:Z129"/>
    <mergeCell ref="CE79:CE84"/>
    <mergeCell ref="CF79:CF84"/>
    <mergeCell ref="CG79:CG84"/>
    <mergeCell ref="CH79:CH84"/>
    <mergeCell ref="CI79:CI84"/>
    <mergeCell ref="CJ79:CJ84"/>
    <mergeCell ref="CE103:CE108"/>
    <mergeCell ref="CF103:CF108"/>
    <mergeCell ref="CG103:CG108"/>
    <mergeCell ref="CH103:CH108"/>
    <mergeCell ref="CI103:CI108"/>
    <mergeCell ref="CJ103:CJ108"/>
    <mergeCell ref="CE109:CE114"/>
    <mergeCell ref="CF109:CF114"/>
    <mergeCell ref="CG109:CG114"/>
    <mergeCell ref="CH109:CH114"/>
    <mergeCell ref="CI109:CI114"/>
    <mergeCell ref="CJ109:CJ114"/>
    <mergeCell ref="CE85:CE90"/>
    <mergeCell ref="CF85:CF90"/>
    <mergeCell ref="CG85:CG90"/>
    <mergeCell ref="CH85:CH90"/>
    <mergeCell ref="CI85:CI90"/>
    <mergeCell ref="CJ85:CJ90"/>
    <mergeCell ref="CE91:CE96"/>
    <mergeCell ref="CF91:CF96"/>
    <mergeCell ref="CG91:CG96"/>
    <mergeCell ref="CH91:CH96"/>
    <mergeCell ref="CI91:CI96"/>
    <mergeCell ref="CJ91:CJ96"/>
    <mergeCell ref="CE97:CE102"/>
    <mergeCell ref="CF97:CF102"/>
    <mergeCell ref="CJ49:CJ54"/>
    <mergeCell ref="AT103:AT108"/>
    <mergeCell ref="CE55:CE60"/>
    <mergeCell ref="CF55:CF60"/>
    <mergeCell ref="CG55:CG60"/>
    <mergeCell ref="CH55:CH60"/>
    <mergeCell ref="CI55:CI60"/>
    <mergeCell ref="CJ55:CJ60"/>
    <mergeCell ref="CE67:CE72"/>
    <mergeCell ref="CF67:CF72"/>
    <mergeCell ref="CG67:CG72"/>
    <mergeCell ref="CH67:CH72"/>
    <mergeCell ref="CI67:CI72"/>
    <mergeCell ref="CJ67:CJ72"/>
    <mergeCell ref="CE73:CE78"/>
    <mergeCell ref="CF73:CF78"/>
    <mergeCell ref="CG73:CG78"/>
    <mergeCell ref="CH73:CH78"/>
    <mergeCell ref="CI73:CI78"/>
    <mergeCell ref="CJ73:CJ78"/>
    <mergeCell ref="CE63:CE66"/>
    <mergeCell ref="CI61:CI62"/>
    <mergeCell ref="CJ61:CJ62"/>
    <mergeCell ref="CF63:CF66"/>
    <mergeCell ref="CG63:CG66"/>
    <mergeCell ref="CH63:CH66"/>
    <mergeCell ref="CI63:CI66"/>
    <mergeCell ref="CJ63:CJ66"/>
    <mergeCell ref="BO97:BO102"/>
    <mergeCell ref="BN97:BN102"/>
    <mergeCell ref="BN85:BN90"/>
    <mergeCell ref="BO91:BO96"/>
    <mergeCell ref="E43:E48"/>
    <mergeCell ref="E109:E114"/>
    <mergeCell ref="E115:E123"/>
    <mergeCell ref="E124:E129"/>
    <mergeCell ref="CE34:CJ35"/>
    <mergeCell ref="CE37:CE42"/>
    <mergeCell ref="CF37:CF42"/>
    <mergeCell ref="CG37:CG42"/>
    <mergeCell ref="CH37:CH42"/>
    <mergeCell ref="CI37:CI42"/>
    <mergeCell ref="CJ37:CJ42"/>
    <mergeCell ref="CE43:CE48"/>
    <mergeCell ref="CF43:CF48"/>
    <mergeCell ref="CG43:CG48"/>
    <mergeCell ref="CH43:CH48"/>
    <mergeCell ref="CI43:CI48"/>
    <mergeCell ref="CJ43:CJ48"/>
    <mergeCell ref="CE49:CE54"/>
    <mergeCell ref="CF49:CF54"/>
    <mergeCell ref="CG49:CG54"/>
    <mergeCell ref="BF94:BF96"/>
    <mergeCell ref="BG94:BG96"/>
    <mergeCell ref="AV85:AV90"/>
    <mergeCell ref="H50:H51"/>
    <mergeCell ref="H52:H54"/>
    <mergeCell ref="AP115:AP118"/>
    <mergeCell ref="AR115:AR118"/>
    <mergeCell ref="AT115:AT118"/>
    <mergeCell ref="AV115:AV118"/>
    <mergeCell ref="CH49:CH54"/>
    <mergeCell ref="CI49:CI54"/>
    <mergeCell ref="BG124:BG129"/>
    <mergeCell ref="K111:K114"/>
    <mergeCell ref="K103:K108"/>
    <mergeCell ref="H124:H129"/>
    <mergeCell ref="I124:I129"/>
    <mergeCell ref="AK115:AK118"/>
    <mergeCell ref="AM115:AM118"/>
    <mergeCell ref="AN115:AN118"/>
    <mergeCell ref="BF85:BF90"/>
    <mergeCell ref="BG85:BG90"/>
    <mergeCell ref="AV94:AV96"/>
    <mergeCell ref="AX94:AX96"/>
    <mergeCell ref="AZ94:AZ96"/>
    <mergeCell ref="AX109:AX114"/>
    <mergeCell ref="AZ109:AZ114"/>
    <mergeCell ref="BB109:BB114"/>
    <mergeCell ref="BD85:BD90"/>
    <mergeCell ref="BF109:BF114"/>
    <mergeCell ref="BG109:BG114"/>
    <mergeCell ref="BD103:BD108"/>
    <mergeCell ref="BE103:BE108"/>
    <mergeCell ref="BF103:BF108"/>
    <mergeCell ref="BG103:BG108"/>
    <mergeCell ref="Z85:Z90"/>
    <mergeCell ref="J103:J108"/>
    <mergeCell ref="AC124:AC129"/>
    <mergeCell ref="AD124:AD129"/>
    <mergeCell ref="W115:W123"/>
    <mergeCell ref="BB124:BB129"/>
    <mergeCell ref="AZ97:AZ102"/>
    <mergeCell ref="BB97:BB102"/>
    <mergeCell ref="BC97:BC102"/>
    <mergeCell ref="BD97:BD102"/>
    <mergeCell ref="BC124:BC129"/>
    <mergeCell ref="BD124:BD129"/>
    <mergeCell ref="BE124:BE129"/>
    <mergeCell ref="I26:AM26"/>
    <mergeCell ref="H115:H117"/>
    <mergeCell ref="H118:H123"/>
    <mergeCell ref="I115:I117"/>
    <mergeCell ref="I118:I123"/>
    <mergeCell ref="K115:K117"/>
    <mergeCell ref="K118:K123"/>
    <mergeCell ref="AL115:AL118"/>
    <mergeCell ref="I27:AM27"/>
    <mergeCell ref="K70:K72"/>
    <mergeCell ref="AV103:AV108"/>
    <mergeCell ref="AX103:AX108"/>
    <mergeCell ref="AZ103:AZ108"/>
    <mergeCell ref="BB103:BB108"/>
    <mergeCell ref="BC103:BC108"/>
    <mergeCell ref="AI91:AI96"/>
    <mergeCell ref="AJ91:AJ96"/>
    <mergeCell ref="O115:O123"/>
    <mergeCell ref="P115:P123"/>
    <mergeCell ref="Q115:Q123"/>
    <mergeCell ref="R115:R123"/>
    <mergeCell ref="T109:T114"/>
    <mergeCell ref="AK109:AK114"/>
    <mergeCell ref="AL109:AL114"/>
    <mergeCell ref="P73:P78"/>
    <mergeCell ref="AM73:AM78"/>
    <mergeCell ref="AN73:AN78"/>
    <mergeCell ref="AZ115:AZ118"/>
    <mergeCell ref="BB119:BB123"/>
    <mergeCell ref="AX133:AX135"/>
    <mergeCell ref="AZ133:AZ135"/>
    <mergeCell ref="BD133:BD135"/>
    <mergeCell ref="AF130:AF135"/>
    <mergeCell ref="AV79:AV84"/>
    <mergeCell ref="AX79:AX84"/>
    <mergeCell ref="L79:L84"/>
    <mergeCell ref="BC115:BC118"/>
    <mergeCell ref="AP124:AP129"/>
    <mergeCell ref="AR124:AR129"/>
    <mergeCell ref="AE124:AE129"/>
    <mergeCell ref="X130:X135"/>
    <mergeCell ref="AG130:AG135"/>
    <mergeCell ref="AH130:AH135"/>
    <mergeCell ref="AI130:AI135"/>
    <mergeCell ref="AJ130:AJ135"/>
    <mergeCell ref="AA124:AA129"/>
    <mergeCell ref="AB124:AB129"/>
    <mergeCell ref="AX124:AX129"/>
    <mergeCell ref="AZ124:AZ129"/>
    <mergeCell ref="AM109:AM114"/>
    <mergeCell ref="T103:T108"/>
    <mergeCell ref="M97:M102"/>
    <mergeCell ref="N97:N102"/>
    <mergeCell ref="S91:S96"/>
    <mergeCell ref="S124:S129"/>
    <mergeCell ref="T124:T129"/>
    <mergeCell ref="U124:U129"/>
    <mergeCell ref="R124:R129"/>
    <mergeCell ref="AT124:AT129"/>
    <mergeCell ref="AV124:AV129"/>
    <mergeCell ref="AX115:AX118"/>
    <mergeCell ref="A130:A135"/>
    <mergeCell ref="B130:B135"/>
    <mergeCell ref="C130:C135"/>
    <mergeCell ref="D130:D135"/>
    <mergeCell ref="L130:L135"/>
    <mergeCell ref="M124:M129"/>
    <mergeCell ref="N124:N129"/>
    <mergeCell ref="O124:O129"/>
    <mergeCell ref="P124:P129"/>
    <mergeCell ref="Q124:Q129"/>
    <mergeCell ref="AF124:AF129"/>
    <mergeCell ref="AG124:AG129"/>
    <mergeCell ref="AH124:AH129"/>
    <mergeCell ref="AI124:AI129"/>
    <mergeCell ref="AJ124:AJ129"/>
    <mergeCell ref="Y124:Y129"/>
    <mergeCell ref="AA130:AA135"/>
    <mergeCell ref="AB130:AB135"/>
    <mergeCell ref="AC130:AC135"/>
    <mergeCell ref="AD130:AD135"/>
    <mergeCell ref="S130:S135"/>
    <mergeCell ref="T130:T135"/>
    <mergeCell ref="U130:U135"/>
    <mergeCell ref="V130:V135"/>
    <mergeCell ref="W130:W135"/>
    <mergeCell ref="P130:P135"/>
    <mergeCell ref="Q130:Q135"/>
    <mergeCell ref="R130:R135"/>
    <mergeCell ref="X124:X129"/>
    <mergeCell ref="Y130:Y135"/>
    <mergeCell ref="Z130:Z135"/>
    <mergeCell ref="AE130:AE135"/>
    <mergeCell ref="A124:A129"/>
    <mergeCell ref="B124:B129"/>
    <mergeCell ref="C124:C129"/>
    <mergeCell ref="D124:D129"/>
    <mergeCell ref="L124:L129"/>
    <mergeCell ref="BN124:BN129"/>
    <mergeCell ref="BK115:BK123"/>
    <mergeCell ref="AE115:AE123"/>
    <mergeCell ref="AF115:AF123"/>
    <mergeCell ref="AG115:AG123"/>
    <mergeCell ref="AH115:AH123"/>
    <mergeCell ref="AI115:AI123"/>
    <mergeCell ref="AJ115:AJ123"/>
    <mergeCell ref="Y115:Y123"/>
    <mergeCell ref="Z115:Z123"/>
    <mergeCell ref="AA115:AA123"/>
    <mergeCell ref="AB115:AB123"/>
    <mergeCell ref="AC115:AC123"/>
    <mergeCell ref="A115:A123"/>
    <mergeCell ref="B115:B123"/>
    <mergeCell ref="C115:C123"/>
    <mergeCell ref="D115:D123"/>
    <mergeCell ref="L115:L123"/>
    <mergeCell ref="X115:X123"/>
    <mergeCell ref="M115:M123"/>
    <mergeCell ref="N115:N123"/>
    <mergeCell ref="V124:V129"/>
    <mergeCell ref="W124:W129"/>
    <mergeCell ref="AK124:AK129"/>
    <mergeCell ref="AL124:AL129"/>
    <mergeCell ref="AM124:AM129"/>
    <mergeCell ref="AN124:AN129"/>
    <mergeCell ref="T115:T123"/>
    <mergeCell ref="U115:U123"/>
    <mergeCell ref="V115:V123"/>
    <mergeCell ref="AR109:AR114"/>
    <mergeCell ref="AT109:AT114"/>
    <mergeCell ref="AV109:AV114"/>
    <mergeCell ref="S109:S114"/>
    <mergeCell ref="AD115:AD123"/>
    <mergeCell ref="BN115:BN123"/>
    <mergeCell ref="BO115:BO123"/>
    <mergeCell ref="AN119:AN123"/>
    <mergeCell ref="AP119:AP123"/>
    <mergeCell ref="AK119:AK123"/>
    <mergeCell ref="AL120:AL123"/>
    <mergeCell ref="AM119:AM123"/>
    <mergeCell ref="BB115:BB118"/>
    <mergeCell ref="BD115:BD118"/>
    <mergeCell ref="BE115:BE118"/>
    <mergeCell ref="BC109:BC114"/>
    <mergeCell ref="BD109:BD114"/>
    <mergeCell ref="BE109:BE114"/>
    <mergeCell ref="AR119:AR123"/>
    <mergeCell ref="AT119:AT123"/>
    <mergeCell ref="AV119:AV123"/>
    <mergeCell ref="AX119:AX123"/>
    <mergeCell ref="AZ119:AZ123"/>
    <mergeCell ref="BH115:BH123"/>
    <mergeCell ref="BI115:BI123"/>
    <mergeCell ref="BJ115:BJ123"/>
    <mergeCell ref="BL115:BL123"/>
    <mergeCell ref="BM115:BM123"/>
    <mergeCell ref="BN109:BN114"/>
    <mergeCell ref="BO109:BO114"/>
    <mergeCell ref="BF119:BF123"/>
    <mergeCell ref="BG119:BG123"/>
    <mergeCell ref="BF115:BF118"/>
    <mergeCell ref="BG115:BG118"/>
    <mergeCell ref="BI103:BI108"/>
    <mergeCell ref="BJ103:BJ108"/>
    <mergeCell ref="BK103:BK108"/>
    <mergeCell ref="BL103:BL108"/>
    <mergeCell ref="BM103:BM108"/>
    <mergeCell ref="AK103:AK108"/>
    <mergeCell ref="AL103:AL108"/>
    <mergeCell ref="AM103:AM108"/>
    <mergeCell ref="AN103:AN108"/>
    <mergeCell ref="AP103:AP108"/>
    <mergeCell ref="AR103:AR108"/>
    <mergeCell ref="BC119:BC123"/>
    <mergeCell ref="BD119:BD123"/>
    <mergeCell ref="BE119:BE123"/>
    <mergeCell ref="BN103:BN108"/>
    <mergeCell ref="BO103:BO108"/>
    <mergeCell ref="Q109:Q114"/>
    <mergeCell ref="U103:U108"/>
    <mergeCell ref="P103:P108"/>
    <mergeCell ref="Q103:Q108"/>
    <mergeCell ref="R103:R108"/>
    <mergeCell ref="BH109:BH114"/>
    <mergeCell ref="BI109:BI114"/>
    <mergeCell ref="BJ109:BJ114"/>
    <mergeCell ref="BK109:BK114"/>
    <mergeCell ref="BL109:BL114"/>
    <mergeCell ref="BM109:BM114"/>
    <mergeCell ref="AE109:AE114"/>
    <mergeCell ref="AF109:AF114"/>
    <mergeCell ref="AG109:AG114"/>
    <mergeCell ref="AH109:AH114"/>
    <mergeCell ref="AI109:AI114"/>
    <mergeCell ref="AJ109:AJ114"/>
    <mergeCell ref="C109:C114"/>
    <mergeCell ref="D109:D114"/>
    <mergeCell ref="L109:L114"/>
    <mergeCell ref="BH103:BH108"/>
    <mergeCell ref="AE103:AE108"/>
    <mergeCell ref="AF103:AF108"/>
    <mergeCell ref="AG103:AG108"/>
    <mergeCell ref="AH103:AH108"/>
    <mergeCell ref="AI103:AI108"/>
    <mergeCell ref="AJ103:AJ108"/>
    <mergeCell ref="Y103:Y108"/>
    <mergeCell ref="Z103:Z108"/>
    <mergeCell ref="AA103:AA108"/>
    <mergeCell ref="AB103:AB108"/>
    <mergeCell ref="AC103:AC108"/>
    <mergeCell ref="AD103:AD108"/>
    <mergeCell ref="S103:S108"/>
    <mergeCell ref="AC109:AC114"/>
    <mergeCell ref="AD109:AD114"/>
    <mergeCell ref="O103:O108"/>
    <mergeCell ref="Y109:Y114"/>
    <mergeCell ref="Z109:Z114"/>
    <mergeCell ref="AA109:AA114"/>
    <mergeCell ref="AB109:AB114"/>
    <mergeCell ref="U109:U114"/>
    <mergeCell ref="V109:V114"/>
    <mergeCell ref="W109:W114"/>
    <mergeCell ref="X109:X114"/>
    <mergeCell ref="H109:H114"/>
    <mergeCell ref="I109:I114"/>
    <mergeCell ref="AN109:AN114"/>
    <mergeCell ref="AP109:AP114"/>
    <mergeCell ref="A103:A108"/>
    <mergeCell ref="B103:B108"/>
    <mergeCell ref="C103:C108"/>
    <mergeCell ref="D103:D108"/>
    <mergeCell ref="L103:L108"/>
    <mergeCell ref="BH97:BH102"/>
    <mergeCell ref="BI97:BI102"/>
    <mergeCell ref="BJ97:BJ102"/>
    <mergeCell ref="BK97:BK102"/>
    <mergeCell ref="BL97:BL102"/>
    <mergeCell ref="BM97:BM102"/>
    <mergeCell ref="AE97:AE102"/>
    <mergeCell ref="AF97:AF102"/>
    <mergeCell ref="AG97:AG102"/>
    <mergeCell ref="AH97:AH102"/>
    <mergeCell ref="AI97:AI102"/>
    <mergeCell ref="AJ97:AJ102"/>
    <mergeCell ref="Y97:Y102"/>
    <mergeCell ref="Z97:Z102"/>
    <mergeCell ref="AA97:AA102"/>
    <mergeCell ref="AB97:AB102"/>
    <mergeCell ref="AC97:AC102"/>
    <mergeCell ref="AD97:AD102"/>
    <mergeCell ref="X103:X108"/>
    <mergeCell ref="M103:M108"/>
    <mergeCell ref="N103:N108"/>
    <mergeCell ref="X97:X102"/>
    <mergeCell ref="V103:V108"/>
    <mergeCell ref="W103:W108"/>
    <mergeCell ref="H104:H108"/>
    <mergeCell ref="I104:I108"/>
    <mergeCell ref="BE97:BE102"/>
    <mergeCell ref="M91:M96"/>
    <mergeCell ref="N91:N96"/>
    <mergeCell ref="O91:O96"/>
    <mergeCell ref="P91:P96"/>
    <mergeCell ref="Q91:Q96"/>
    <mergeCell ref="R91:R96"/>
    <mergeCell ref="O97:O102"/>
    <mergeCell ref="P97:P102"/>
    <mergeCell ref="Q97:Q102"/>
    <mergeCell ref="R97:R102"/>
    <mergeCell ref="BN91:BN96"/>
    <mergeCell ref="BH91:BH96"/>
    <mergeCell ref="BI91:BI96"/>
    <mergeCell ref="BJ91:BJ96"/>
    <mergeCell ref="BK91:BK96"/>
    <mergeCell ref="BL91:BL96"/>
    <mergeCell ref="BM91:BM96"/>
    <mergeCell ref="AE91:AE96"/>
    <mergeCell ref="S97:S102"/>
    <mergeCell ref="T97:T102"/>
    <mergeCell ref="U97:U102"/>
    <mergeCell ref="V97:V102"/>
    <mergeCell ref="W97:W102"/>
    <mergeCell ref="AR97:AR102"/>
    <mergeCell ref="AT97:AT102"/>
    <mergeCell ref="AV97:AV102"/>
    <mergeCell ref="BF97:BF102"/>
    <mergeCell ref="BG97:BG102"/>
    <mergeCell ref="AK93:AK96"/>
    <mergeCell ref="AL93:AL96"/>
    <mergeCell ref="AK97:AK102"/>
    <mergeCell ref="AL97:AL102"/>
    <mergeCell ref="Q85:Q90"/>
    <mergeCell ref="R85:R90"/>
    <mergeCell ref="A91:A96"/>
    <mergeCell ref="B91:B96"/>
    <mergeCell ref="C91:C96"/>
    <mergeCell ref="D91:D96"/>
    <mergeCell ref="L91:L96"/>
    <mergeCell ref="BH85:BH90"/>
    <mergeCell ref="BI85:BI90"/>
    <mergeCell ref="BJ85:BJ90"/>
    <mergeCell ref="BK85:BK90"/>
    <mergeCell ref="AX85:AX90"/>
    <mergeCell ref="AZ85:AZ90"/>
    <mergeCell ref="BC85:BC90"/>
    <mergeCell ref="AN94:AN96"/>
    <mergeCell ref="AP94:AP96"/>
    <mergeCell ref="AR94:AR96"/>
    <mergeCell ref="AT94:AT96"/>
    <mergeCell ref="BB94:BB96"/>
    <mergeCell ref="BC94:BC96"/>
    <mergeCell ref="E85:E90"/>
    <mergeCell ref="E91:E96"/>
    <mergeCell ref="AF85:AF90"/>
    <mergeCell ref="BE85:BE90"/>
    <mergeCell ref="AT85:AT90"/>
    <mergeCell ref="AD91:AD96"/>
    <mergeCell ref="A85:A90"/>
    <mergeCell ref="T91:T96"/>
    <mergeCell ref="U91:U96"/>
    <mergeCell ref="V91:V96"/>
    <mergeCell ref="W91:W96"/>
    <mergeCell ref="X91:X96"/>
    <mergeCell ref="B85:B90"/>
    <mergeCell ref="C85:C90"/>
    <mergeCell ref="L85:L90"/>
    <mergeCell ref="E97:E102"/>
    <mergeCell ref="F85:F90"/>
    <mergeCell ref="F97:F102"/>
    <mergeCell ref="J85:J90"/>
    <mergeCell ref="J91:J96"/>
    <mergeCell ref="J97:J102"/>
    <mergeCell ref="G85:G90"/>
    <mergeCell ref="G91:G96"/>
    <mergeCell ref="G97:G102"/>
    <mergeCell ref="H86:H88"/>
    <mergeCell ref="H89:H90"/>
    <mergeCell ref="I86:I88"/>
    <mergeCell ref="I89:I90"/>
    <mergeCell ref="K86:K88"/>
    <mergeCell ref="H93:H94"/>
    <mergeCell ref="H91:H92"/>
    <mergeCell ref="H97:H98"/>
    <mergeCell ref="H99:H102"/>
    <mergeCell ref="D85:D90"/>
    <mergeCell ref="I97:I102"/>
    <mergeCell ref="K89:K90"/>
    <mergeCell ref="I91:I96"/>
    <mergeCell ref="K93:K96"/>
    <mergeCell ref="K91:K92"/>
    <mergeCell ref="K97:K102"/>
    <mergeCell ref="BO85:BO90"/>
    <mergeCell ref="AA85:AA90"/>
    <mergeCell ref="AB85:AB90"/>
    <mergeCell ref="AC85:AC90"/>
    <mergeCell ref="AD85:AD90"/>
    <mergeCell ref="S85:S90"/>
    <mergeCell ref="T85:T90"/>
    <mergeCell ref="U85:U90"/>
    <mergeCell ref="V85:V90"/>
    <mergeCell ref="W85:W90"/>
    <mergeCell ref="AK85:AK90"/>
    <mergeCell ref="AL85:AL90"/>
    <mergeCell ref="AM85:AM90"/>
    <mergeCell ref="AN85:AN90"/>
    <mergeCell ref="AP85:AP90"/>
    <mergeCell ref="AR85:AR90"/>
    <mergeCell ref="BD94:BD96"/>
    <mergeCell ref="BE94:BE96"/>
    <mergeCell ref="BB85:BB90"/>
    <mergeCell ref="BL85:BL90"/>
    <mergeCell ref="BM85:BM90"/>
    <mergeCell ref="AE85:AE90"/>
    <mergeCell ref="AG85:AG90"/>
    <mergeCell ref="AH85:AH90"/>
    <mergeCell ref="AI85:AI90"/>
    <mergeCell ref="AJ85:AJ90"/>
    <mergeCell ref="Y85:Y90"/>
    <mergeCell ref="AF91:AF96"/>
    <mergeCell ref="AG91:AG96"/>
    <mergeCell ref="AH91:AH96"/>
    <mergeCell ref="AC91:AC96"/>
    <mergeCell ref="X85:X90"/>
    <mergeCell ref="A79:A84"/>
    <mergeCell ref="B79:B84"/>
    <mergeCell ref="C79:C84"/>
    <mergeCell ref="D79:D84"/>
    <mergeCell ref="BO79:BO84"/>
    <mergeCell ref="Y79:Y84"/>
    <mergeCell ref="Z79:Z84"/>
    <mergeCell ref="AA79:AA84"/>
    <mergeCell ref="AB79:AB84"/>
    <mergeCell ref="AC79:AC84"/>
    <mergeCell ref="AD79:AD84"/>
    <mergeCell ref="S79:S84"/>
    <mergeCell ref="T79:T84"/>
    <mergeCell ref="U79:U84"/>
    <mergeCell ref="V79:V84"/>
    <mergeCell ref="W79:W84"/>
    <mergeCell ref="BE61:BE66"/>
    <mergeCell ref="AC61:AC66"/>
    <mergeCell ref="AD61:AD66"/>
    <mergeCell ref="BD61:BD66"/>
    <mergeCell ref="BO73:BO78"/>
    <mergeCell ref="BH73:BH78"/>
    <mergeCell ref="BI73:BI78"/>
    <mergeCell ref="BJ73:BJ78"/>
    <mergeCell ref="BD79:BD84"/>
    <mergeCell ref="BE79:BE84"/>
    <mergeCell ref="BN79:BN84"/>
    <mergeCell ref="X79:X84"/>
    <mergeCell ref="BF79:BF84"/>
    <mergeCell ref="BG79:BG84"/>
    <mergeCell ref="BH79:BH84"/>
    <mergeCell ref="BI79:BI84"/>
    <mergeCell ref="BJ79:BJ84"/>
    <mergeCell ref="BK79:BK84"/>
    <mergeCell ref="BL79:BL84"/>
    <mergeCell ref="BM79:BM84"/>
    <mergeCell ref="BL73:BL78"/>
    <mergeCell ref="BM73:BM78"/>
    <mergeCell ref="AE73:AE78"/>
    <mergeCell ref="AF73:AF78"/>
    <mergeCell ref="AG73:AG78"/>
    <mergeCell ref="AH73:AH78"/>
    <mergeCell ref="AI73:AI78"/>
    <mergeCell ref="AJ73:AJ78"/>
    <mergeCell ref="AR67:AR72"/>
    <mergeCell ref="AT67:AT72"/>
    <mergeCell ref="AV67:AV72"/>
    <mergeCell ref="AX67:AX72"/>
    <mergeCell ref="BO67:BO72"/>
    <mergeCell ref="BF67:BF72"/>
    <mergeCell ref="BG67:BG72"/>
    <mergeCell ref="AK67:AK72"/>
    <mergeCell ref="AL67:AL72"/>
    <mergeCell ref="AM67:AM72"/>
    <mergeCell ref="AN67:AN72"/>
    <mergeCell ref="BK73:BK78"/>
    <mergeCell ref="BN73:BN78"/>
    <mergeCell ref="AZ67:AZ72"/>
    <mergeCell ref="BB67:BB72"/>
    <mergeCell ref="BC67:BC72"/>
    <mergeCell ref="BD67:BD72"/>
    <mergeCell ref="BE67:BE72"/>
    <mergeCell ref="BD73:BD78"/>
    <mergeCell ref="BE73:BE78"/>
    <mergeCell ref="A67:A72"/>
    <mergeCell ref="B67:B72"/>
    <mergeCell ref="C67:C72"/>
    <mergeCell ref="D67:D72"/>
    <mergeCell ref="G67:G72"/>
    <mergeCell ref="G73:G78"/>
    <mergeCell ref="R67:R72"/>
    <mergeCell ref="H67:H72"/>
    <mergeCell ref="I67:I72"/>
    <mergeCell ref="U73:U78"/>
    <mergeCell ref="V73:V78"/>
    <mergeCell ref="W73:W78"/>
    <mergeCell ref="X73:X78"/>
    <mergeCell ref="L67:L72"/>
    <mergeCell ref="M67:M72"/>
    <mergeCell ref="N67:N72"/>
    <mergeCell ref="X67:X72"/>
    <mergeCell ref="I73:I78"/>
    <mergeCell ref="H73:H78"/>
    <mergeCell ref="O73:O78"/>
    <mergeCell ref="BN61:BN66"/>
    <mergeCell ref="AD67:AD72"/>
    <mergeCell ref="S67:S72"/>
    <mergeCell ref="T67:T72"/>
    <mergeCell ref="U67:U72"/>
    <mergeCell ref="V67:V72"/>
    <mergeCell ref="W67:W72"/>
    <mergeCell ref="O67:O72"/>
    <mergeCell ref="P67:P72"/>
    <mergeCell ref="Q67:Q72"/>
    <mergeCell ref="AR61:AR66"/>
    <mergeCell ref="AT61:AT66"/>
    <mergeCell ref="AV61:AV66"/>
    <mergeCell ref="BH67:BH72"/>
    <mergeCell ref="BI67:BI72"/>
    <mergeCell ref="BJ67:BJ72"/>
    <mergeCell ref="BK67:BK72"/>
    <mergeCell ref="BL67:BL72"/>
    <mergeCell ref="BB61:BB66"/>
    <mergeCell ref="BC61:BC66"/>
    <mergeCell ref="BM61:BM66"/>
    <mergeCell ref="AE61:AE66"/>
    <mergeCell ref="AF61:AF66"/>
    <mergeCell ref="BF61:BF66"/>
    <mergeCell ref="AB61:AB66"/>
    <mergeCell ref="BG61:BG66"/>
    <mergeCell ref="AP67:AP72"/>
    <mergeCell ref="AZ61:AZ66"/>
    <mergeCell ref="AC67:AC72"/>
    <mergeCell ref="BF73:BF78"/>
    <mergeCell ref="BG73:BG78"/>
    <mergeCell ref="AA61:AA66"/>
    <mergeCell ref="M61:M66"/>
    <mergeCell ref="N61:N66"/>
    <mergeCell ref="O61:O66"/>
    <mergeCell ref="P61:P66"/>
    <mergeCell ref="Q61:Q66"/>
    <mergeCell ref="R61:R66"/>
    <mergeCell ref="AD49:AD54"/>
    <mergeCell ref="G55:G60"/>
    <mergeCell ref="T55:T60"/>
    <mergeCell ref="U55:U60"/>
    <mergeCell ref="V55:V60"/>
    <mergeCell ref="W55:W60"/>
    <mergeCell ref="AX61:AX66"/>
    <mergeCell ref="AF49:AF54"/>
    <mergeCell ref="Y49:Y54"/>
    <mergeCell ref="Z49:Z54"/>
    <mergeCell ref="AE49:AE54"/>
    <mergeCell ref="V61:V66"/>
    <mergeCell ref="AG61:AG66"/>
    <mergeCell ref="AH61:AH66"/>
    <mergeCell ref="AI61:AI66"/>
    <mergeCell ref="AJ61:AJ66"/>
    <mergeCell ref="Y61:Y66"/>
    <mergeCell ref="Z61:Z66"/>
    <mergeCell ref="X61:X66"/>
    <mergeCell ref="AN55:AN60"/>
    <mergeCell ref="AP55:AP60"/>
    <mergeCell ref="AA49:AA54"/>
    <mergeCell ref="AB49:AB54"/>
    <mergeCell ref="BL55:BL60"/>
    <mergeCell ref="BM55:BM60"/>
    <mergeCell ref="AE55:AE60"/>
    <mergeCell ref="AF55:AF60"/>
    <mergeCell ref="AG55:AG60"/>
    <mergeCell ref="AH55:AH60"/>
    <mergeCell ref="AI55:AI60"/>
    <mergeCell ref="AJ55:AJ60"/>
    <mergeCell ref="Y55:Y60"/>
    <mergeCell ref="Z55:Z60"/>
    <mergeCell ref="AA55:AA60"/>
    <mergeCell ref="AB55:AB60"/>
    <mergeCell ref="AC55:AC60"/>
    <mergeCell ref="BG55:BG60"/>
    <mergeCell ref="BC55:BC60"/>
    <mergeCell ref="BD55:BD60"/>
    <mergeCell ref="BE55:BE60"/>
    <mergeCell ref="BF55:BF60"/>
    <mergeCell ref="AZ55:AZ60"/>
    <mergeCell ref="BB55:BB60"/>
    <mergeCell ref="AR55:AR60"/>
    <mergeCell ref="AT55:AT60"/>
    <mergeCell ref="AV55:AV60"/>
    <mergeCell ref="AX55:AX60"/>
    <mergeCell ref="AM55:AM60"/>
    <mergeCell ref="BO61:BO66"/>
    <mergeCell ref="BN67:BN72"/>
    <mergeCell ref="BH61:BH66"/>
    <mergeCell ref="BI61:BI66"/>
    <mergeCell ref="BJ61:BJ66"/>
    <mergeCell ref="BK61:BK66"/>
    <mergeCell ref="BL61:BL66"/>
    <mergeCell ref="BN55:BN60"/>
    <mergeCell ref="X55:X60"/>
    <mergeCell ref="M55:M60"/>
    <mergeCell ref="N55:N60"/>
    <mergeCell ref="O55:O60"/>
    <mergeCell ref="BO55:BO60"/>
    <mergeCell ref="W49:W54"/>
    <mergeCell ref="AK61:AK66"/>
    <mergeCell ref="AL61:AL66"/>
    <mergeCell ref="AM61:AM66"/>
    <mergeCell ref="AN61:AN66"/>
    <mergeCell ref="AP61:AP66"/>
    <mergeCell ref="BM67:BM72"/>
    <mergeCell ref="AE67:AE72"/>
    <mergeCell ref="AF67:AF72"/>
    <mergeCell ref="AG67:AG72"/>
    <mergeCell ref="AH67:AH72"/>
    <mergeCell ref="AI67:AI72"/>
    <mergeCell ref="AJ67:AJ72"/>
    <mergeCell ref="AB67:AB72"/>
    <mergeCell ref="BO49:BO54"/>
    <mergeCell ref="BH55:BH60"/>
    <mergeCell ref="BI55:BI60"/>
    <mergeCell ref="BJ55:BJ60"/>
    <mergeCell ref="BK55:BK60"/>
    <mergeCell ref="BO43:BO48"/>
    <mergeCell ref="BN43:BN48"/>
    <mergeCell ref="BN49:BN54"/>
    <mergeCell ref="AI43:AI48"/>
    <mergeCell ref="AJ43:AJ48"/>
    <mergeCell ref="BH43:BH48"/>
    <mergeCell ref="BF50:BF54"/>
    <mergeCell ref="BG50:BG54"/>
    <mergeCell ref="BJ49:BJ54"/>
    <mergeCell ref="BK49:BK54"/>
    <mergeCell ref="BL49:BL54"/>
    <mergeCell ref="BM49:BM54"/>
    <mergeCell ref="AZ50:AZ54"/>
    <mergeCell ref="BB50:BB54"/>
    <mergeCell ref="BC50:BC54"/>
    <mergeCell ref="BD50:BD54"/>
    <mergeCell ref="BE50:BE54"/>
    <mergeCell ref="AI49:AI54"/>
    <mergeCell ref="AJ49:AJ54"/>
    <mergeCell ref="BF43:BF48"/>
    <mergeCell ref="BG43:BG48"/>
    <mergeCell ref="AK50:AK54"/>
    <mergeCell ref="AL50:AL54"/>
    <mergeCell ref="AM50:AM54"/>
    <mergeCell ref="AN50:AN54"/>
    <mergeCell ref="AP50:AP54"/>
    <mergeCell ref="AR50:AR54"/>
    <mergeCell ref="AT50:AT54"/>
    <mergeCell ref="AV50:AV54"/>
    <mergeCell ref="AX50:AX54"/>
    <mergeCell ref="BE43:BE48"/>
    <mergeCell ref="BO34:BO35"/>
    <mergeCell ref="L35:AE35"/>
    <mergeCell ref="AF35:AJ35"/>
    <mergeCell ref="AK35:AM35"/>
    <mergeCell ref="AN35:BC35"/>
    <mergeCell ref="BD35:BE35"/>
    <mergeCell ref="BF35:BG35"/>
    <mergeCell ref="Q37:Q42"/>
    <mergeCell ref="R37:R42"/>
    <mergeCell ref="S37:S42"/>
    <mergeCell ref="T37:T42"/>
    <mergeCell ref="BH35:BI35"/>
    <mergeCell ref="BL35:BN35"/>
    <mergeCell ref="BJ37:BJ42"/>
    <mergeCell ref="BK37:BK42"/>
    <mergeCell ref="BL37:BL42"/>
    <mergeCell ref="BM37:BM42"/>
    <mergeCell ref="BN37:BN42"/>
    <mergeCell ref="BO37:BO42"/>
    <mergeCell ref="AG37:AG42"/>
    <mergeCell ref="AH37:AH42"/>
    <mergeCell ref="AI37:AI42"/>
    <mergeCell ref="AJ37:AJ42"/>
    <mergeCell ref="BH37:BH42"/>
    <mergeCell ref="BI37:BI42"/>
    <mergeCell ref="AA37:AA42"/>
    <mergeCell ref="AB37:AB42"/>
    <mergeCell ref="AC37:AC42"/>
    <mergeCell ref="AD37:AD42"/>
    <mergeCell ref="AE37:AE42"/>
    <mergeCell ref="AF37:AF42"/>
    <mergeCell ref="X37:X42"/>
    <mergeCell ref="B37:B42"/>
    <mergeCell ref="C37:C42"/>
    <mergeCell ref="D37:D42"/>
    <mergeCell ref="M37:M42"/>
    <mergeCell ref="G43:G48"/>
    <mergeCell ref="U43:U48"/>
    <mergeCell ref="V43:V48"/>
    <mergeCell ref="B43:B48"/>
    <mergeCell ref="C43:C48"/>
    <mergeCell ref="D43:D48"/>
    <mergeCell ref="B49:B54"/>
    <mergeCell ref="C49:C54"/>
    <mergeCell ref="D49:D54"/>
    <mergeCell ref="R43:R48"/>
    <mergeCell ref="I50:I51"/>
    <mergeCell ref="I52:I54"/>
    <mergeCell ref="E49:E54"/>
    <mergeCell ref="U37:U42"/>
    <mergeCell ref="G49:G54"/>
    <mergeCell ref="K52:K54"/>
    <mergeCell ref="M49:M54"/>
    <mergeCell ref="N49:N54"/>
    <mergeCell ref="O49:O54"/>
    <mergeCell ref="P49:P54"/>
    <mergeCell ref="Q49:Q54"/>
    <mergeCell ref="R49:R54"/>
    <mergeCell ref="L49:L54"/>
    <mergeCell ref="S49:S54"/>
    <mergeCell ref="T49:T54"/>
    <mergeCell ref="U49:U54"/>
    <mergeCell ref="V49:V54"/>
    <mergeCell ref="P43:P48"/>
    <mergeCell ref="A1:AO1"/>
    <mergeCell ref="AP1:BW1"/>
    <mergeCell ref="C4:G4"/>
    <mergeCell ref="C5:G5"/>
    <mergeCell ref="G8:AM8"/>
    <mergeCell ref="I9:AM9"/>
    <mergeCell ref="I18:AM18"/>
    <mergeCell ref="I19:AM19"/>
    <mergeCell ref="I20:AM20"/>
    <mergeCell ref="F37:F42"/>
    <mergeCell ref="F43:F48"/>
    <mergeCell ref="F49:F54"/>
    <mergeCell ref="F55:F60"/>
    <mergeCell ref="F61:F66"/>
    <mergeCell ref="F67:F72"/>
    <mergeCell ref="F73:F78"/>
    <mergeCell ref="F79:F84"/>
    <mergeCell ref="BJ34:BN34"/>
    <mergeCell ref="BJ35:BK35"/>
    <mergeCell ref="BI43:BI48"/>
    <mergeCell ref="BJ43:BJ48"/>
    <mergeCell ref="BK43:BK48"/>
    <mergeCell ref="BL43:BL48"/>
    <mergeCell ref="BM43:BM48"/>
    <mergeCell ref="A43:A48"/>
    <mergeCell ref="I23:AM23"/>
    <mergeCell ref="I10:AM10"/>
    <mergeCell ref="I11:AM11"/>
    <mergeCell ref="I12:AM12"/>
    <mergeCell ref="I13:AM13"/>
    <mergeCell ref="I14:AM14"/>
    <mergeCell ref="I15:AM15"/>
    <mergeCell ref="I16:AM16"/>
    <mergeCell ref="I17:AM17"/>
    <mergeCell ref="I21:AM21"/>
    <mergeCell ref="I25:AM25"/>
    <mergeCell ref="Z43:Z48"/>
    <mergeCell ref="AA43:AA48"/>
    <mergeCell ref="AB43:AB48"/>
    <mergeCell ref="AL55:AL60"/>
    <mergeCell ref="AD55:AD60"/>
    <mergeCell ref="AG43:AG48"/>
    <mergeCell ref="I24:AM24"/>
    <mergeCell ref="I22:AM22"/>
    <mergeCell ref="L37:L42"/>
    <mergeCell ref="N37:N42"/>
    <mergeCell ref="A34:K35"/>
    <mergeCell ref="L34:AJ34"/>
    <mergeCell ref="G37:G42"/>
    <mergeCell ref="J37:J42"/>
    <mergeCell ref="W43:W48"/>
    <mergeCell ref="H37:H42"/>
    <mergeCell ref="I37:I42"/>
    <mergeCell ref="S43:S48"/>
    <mergeCell ref="T43:T48"/>
    <mergeCell ref="A37:A42"/>
    <mergeCell ref="AK34:BI34"/>
    <mergeCell ref="A55:A60"/>
    <mergeCell ref="B55:B60"/>
    <mergeCell ref="C55:C60"/>
    <mergeCell ref="D55:D60"/>
    <mergeCell ref="L55:L60"/>
    <mergeCell ref="BH49:BH54"/>
    <mergeCell ref="BI49:BI54"/>
    <mergeCell ref="J109:J114"/>
    <mergeCell ref="J115:J123"/>
    <mergeCell ref="H56:H60"/>
    <mergeCell ref="H64:H66"/>
    <mergeCell ref="G79:G84"/>
    <mergeCell ref="AG49:AG54"/>
    <mergeCell ref="AH49:AH54"/>
    <mergeCell ref="AC43:AC48"/>
    <mergeCell ref="Y91:Y96"/>
    <mergeCell ref="Z91:Z96"/>
    <mergeCell ref="AA91:AA96"/>
    <mergeCell ref="AB91:AB96"/>
    <mergeCell ref="O37:O42"/>
    <mergeCell ref="P37:P42"/>
    <mergeCell ref="Q43:Q48"/>
    <mergeCell ref="S55:S60"/>
    <mergeCell ref="S115:S123"/>
    <mergeCell ref="J43:J48"/>
    <mergeCell ref="J49:J54"/>
    <mergeCell ref="J61:J66"/>
    <mergeCell ref="J67:J72"/>
    <mergeCell ref="H79:H84"/>
    <mergeCell ref="I79:I84"/>
    <mergeCell ref="K79:K80"/>
    <mergeCell ref="Y73:Y78"/>
    <mergeCell ref="Z73:Z78"/>
    <mergeCell ref="M79:M84"/>
    <mergeCell ref="N79:N84"/>
    <mergeCell ref="M85:M90"/>
    <mergeCell ref="N85:N90"/>
    <mergeCell ref="O85:O90"/>
    <mergeCell ref="P85:P90"/>
    <mergeCell ref="G124:G129"/>
    <mergeCell ref="G130:G135"/>
    <mergeCell ref="F103:F108"/>
    <mergeCell ref="F109:F114"/>
    <mergeCell ref="J73:J78"/>
    <mergeCell ref="J79:J84"/>
    <mergeCell ref="X49:X54"/>
    <mergeCell ref="K55:K60"/>
    <mergeCell ref="K81:K82"/>
    <mergeCell ref="K83:K84"/>
    <mergeCell ref="J124:J129"/>
    <mergeCell ref="J130:J135"/>
    <mergeCell ref="W61:W66"/>
    <mergeCell ref="G61:G66"/>
    <mergeCell ref="L73:L78"/>
    <mergeCell ref="P79:P84"/>
    <mergeCell ref="P55:P60"/>
    <mergeCell ref="Q55:Q60"/>
    <mergeCell ref="R55:R60"/>
    <mergeCell ref="K124:K126"/>
    <mergeCell ref="K127:K129"/>
    <mergeCell ref="K73:K78"/>
    <mergeCell ref="S61:S66"/>
    <mergeCell ref="T61:T66"/>
    <mergeCell ref="U61:U66"/>
    <mergeCell ref="M73:M78"/>
    <mergeCell ref="N73:N78"/>
    <mergeCell ref="J55:J60"/>
    <mergeCell ref="M109:M114"/>
    <mergeCell ref="N109:N114"/>
    <mergeCell ref="O109:O114"/>
    <mergeCell ref="P109:P114"/>
    <mergeCell ref="A49:A54"/>
    <mergeCell ref="I64:I66"/>
    <mergeCell ref="K63:K66"/>
    <mergeCell ref="A61:A66"/>
    <mergeCell ref="B61:B66"/>
    <mergeCell ref="C61:C66"/>
    <mergeCell ref="D61:D66"/>
    <mergeCell ref="L61:L66"/>
    <mergeCell ref="G103:G108"/>
    <mergeCell ref="G109:G114"/>
    <mergeCell ref="G115:G123"/>
    <mergeCell ref="H170:H171"/>
    <mergeCell ref="H168:H169"/>
    <mergeCell ref="I170:I171"/>
    <mergeCell ref="I168:I169"/>
    <mergeCell ref="K166:K171"/>
    <mergeCell ref="R109:R114"/>
    <mergeCell ref="F115:F123"/>
    <mergeCell ref="F124:F129"/>
    <mergeCell ref="F130:F135"/>
    <mergeCell ref="A73:A78"/>
    <mergeCell ref="B73:B78"/>
    <mergeCell ref="C73:C78"/>
    <mergeCell ref="D73:D78"/>
    <mergeCell ref="A97:A102"/>
    <mergeCell ref="B97:B102"/>
    <mergeCell ref="C97:C102"/>
    <mergeCell ref="D97:D102"/>
    <mergeCell ref="L97:L102"/>
    <mergeCell ref="F91:F96"/>
    <mergeCell ref="A109:A114"/>
    <mergeCell ref="B109:B114"/>
    <mergeCell ref="U166:U171"/>
    <mergeCell ref="V166:V171"/>
    <mergeCell ref="W166:W171"/>
    <mergeCell ref="X166:X171"/>
    <mergeCell ref="Y166:Y171"/>
    <mergeCell ref="Z166:Z171"/>
    <mergeCell ref="AA166:AA171"/>
    <mergeCell ref="AB166:AB171"/>
    <mergeCell ref="A166:A171"/>
    <mergeCell ref="B166:B171"/>
    <mergeCell ref="C166:C171"/>
    <mergeCell ref="D166:D171"/>
    <mergeCell ref="E166:E171"/>
    <mergeCell ref="F166:F171"/>
    <mergeCell ref="G166:G171"/>
    <mergeCell ref="J166:J171"/>
    <mergeCell ref="L166:L171"/>
    <mergeCell ref="M166:M171"/>
    <mergeCell ref="N166:N171"/>
    <mergeCell ref="O166:O171"/>
    <mergeCell ref="P166:P171"/>
    <mergeCell ref="Q166:Q171"/>
    <mergeCell ref="R166:R171"/>
    <mergeCell ref="AN166:AN167"/>
    <mergeCell ref="AJ166:AJ171"/>
    <mergeCell ref="AN168:AN169"/>
    <mergeCell ref="AN170:AN171"/>
    <mergeCell ref="BI166:BI171"/>
    <mergeCell ref="BJ166:BJ171"/>
    <mergeCell ref="BK166:BK171"/>
    <mergeCell ref="AV170:AV171"/>
    <mergeCell ref="AX166:AX167"/>
    <mergeCell ref="AX168:AX169"/>
    <mergeCell ref="AX170:AX171"/>
    <mergeCell ref="AC166:AC171"/>
    <mergeCell ref="AD166:AD171"/>
    <mergeCell ref="AE166:AE171"/>
    <mergeCell ref="AF166:AF171"/>
    <mergeCell ref="AG166:AG171"/>
    <mergeCell ref="AH166:AH171"/>
    <mergeCell ref="AI166:AI171"/>
    <mergeCell ref="BE166:BE167"/>
    <mergeCell ref="BE168:BE169"/>
    <mergeCell ref="BE170:BE171"/>
    <mergeCell ref="BF166:BF167"/>
    <mergeCell ref="BF168:BF169"/>
    <mergeCell ref="BF170:BF171"/>
    <mergeCell ref="BH166:BH171"/>
    <mergeCell ref="AK166:AK167"/>
    <mergeCell ref="AK168:AK169"/>
    <mergeCell ref="AK170:AK171"/>
    <mergeCell ref="AL166:AL167"/>
    <mergeCell ref="AL168:AL169"/>
    <mergeCell ref="AL170:AL171"/>
    <mergeCell ref="AM166:AM167"/>
    <mergeCell ref="CH166:CH171"/>
    <mergeCell ref="CI166:CI171"/>
    <mergeCell ref="CJ166:CJ171"/>
    <mergeCell ref="AP166:AP167"/>
    <mergeCell ref="AP168:AP169"/>
    <mergeCell ref="AP170:AP171"/>
    <mergeCell ref="AR166:AR167"/>
    <mergeCell ref="T172:T177"/>
    <mergeCell ref="BL166:BL171"/>
    <mergeCell ref="BM166:BM171"/>
    <mergeCell ref="BN166:BN171"/>
    <mergeCell ref="BO166:BO171"/>
    <mergeCell ref="CE166:CE171"/>
    <mergeCell ref="CF166:CF171"/>
    <mergeCell ref="CG166:CG171"/>
    <mergeCell ref="AZ168:AZ169"/>
    <mergeCell ref="AZ170:AZ171"/>
    <mergeCell ref="BB166:BB167"/>
    <mergeCell ref="BB168:BB169"/>
    <mergeCell ref="BB170:BB171"/>
    <mergeCell ref="BC166:BC167"/>
    <mergeCell ref="BC168:BC169"/>
    <mergeCell ref="BD166:BD167"/>
    <mergeCell ref="BD168:BD169"/>
    <mergeCell ref="BD170:BD171"/>
    <mergeCell ref="AR168:AR169"/>
    <mergeCell ref="AR170:AR171"/>
    <mergeCell ref="AT166:AT167"/>
    <mergeCell ref="AT168:AT169"/>
    <mergeCell ref="AT170:AT171"/>
    <mergeCell ref="AV166:AV167"/>
    <mergeCell ref="AV168:AV169"/>
    <mergeCell ref="AN172:AN177"/>
    <mergeCell ref="AP172:AP177"/>
    <mergeCell ref="AR172:AR177"/>
    <mergeCell ref="AT172:AT177"/>
    <mergeCell ref="BE172:BE177"/>
    <mergeCell ref="AV172:AV177"/>
    <mergeCell ref="AX172:AX177"/>
    <mergeCell ref="AZ172:AZ177"/>
    <mergeCell ref="BB172:BB177"/>
    <mergeCell ref="BC172:BC177"/>
    <mergeCell ref="BD172:BD177"/>
    <mergeCell ref="A172:A177"/>
    <mergeCell ref="B172:B177"/>
    <mergeCell ref="C172:C177"/>
    <mergeCell ref="D172:D177"/>
    <mergeCell ref="E172:E177"/>
    <mergeCell ref="F172:F177"/>
    <mergeCell ref="G172:G177"/>
    <mergeCell ref="J172:J177"/>
    <mergeCell ref="K172:K177"/>
    <mergeCell ref="L172:L177"/>
    <mergeCell ref="M172:M177"/>
    <mergeCell ref="N172:N177"/>
    <mergeCell ref="O172:O177"/>
    <mergeCell ref="P172:P177"/>
    <mergeCell ref="Q172:Q177"/>
    <mergeCell ref="R172:R177"/>
    <mergeCell ref="S172:S177"/>
    <mergeCell ref="H176:H177"/>
    <mergeCell ref="I176:I177"/>
    <mergeCell ref="H172:H175"/>
    <mergeCell ref="I172:I175"/>
    <mergeCell ref="I28:AM28"/>
    <mergeCell ref="CI172:CI177"/>
    <mergeCell ref="CJ172:CJ177"/>
    <mergeCell ref="BG166:BG167"/>
    <mergeCell ref="BG168:BG169"/>
    <mergeCell ref="BG170:BG171"/>
    <mergeCell ref="BC170:BC171"/>
    <mergeCell ref="U172:U177"/>
    <mergeCell ref="V172:V177"/>
    <mergeCell ref="W172:W177"/>
    <mergeCell ref="X172:X177"/>
    <mergeCell ref="Y172:Y177"/>
    <mergeCell ref="Z172:Z177"/>
    <mergeCell ref="AA172:AA177"/>
    <mergeCell ref="AB172:AB177"/>
    <mergeCell ref="AC172:AC177"/>
    <mergeCell ref="AD172:AD177"/>
    <mergeCell ref="AZ166:AZ167"/>
    <mergeCell ref="BH172:BH177"/>
    <mergeCell ref="BI172:BI177"/>
    <mergeCell ref="BJ172:BJ177"/>
    <mergeCell ref="BK172:BK177"/>
    <mergeCell ref="BL172:BL177"/>
    <mergeCell ref="BM172:BM177"/>
    <mergeCell ref="BN172:BN177"/>
    <mergeCell ref="BO172:BO177"/>
    <mergeCell ref="CE172:CE177"/>
    <mergeCell ref="CF172:CF177"/>
    <mergeCell ref="CG172:CG177"/>
    <mergeCell ref="CH172:CH177"/>
    <mergeCell ref="BF172:BF177"/>
    <mergeCell ref="BG172:BG177"/>
    <mergeCell ref="A196:A201"/>
    <mergeCell ref="B196:B201"/>
    <mergeCell ref="C196:C201"/>
    <mergeCell ref="D196:D201"/>
    <mergeCell ref="E196:E201"/>
    <mergeCell ref="F196:F201"/>
    <mergeCell ref="G196:G201"/>
    <mergeCell ref="H196:H201"/>
    <mergeCell ref="I196:I201"/>
    <mergeCell ref="J196:J201"/>
    <mergeCell ref="L196:L201"/>
    <mergeCell ref="M196:M201"/>
    <mergeCell ref="N196:N201"/>
    <mergeCell ref="O196:O201"/>
    <mergeCell ref="P196:P201"/>
    <mergeCell ref="Q196:Q201"/>
    <mergeCell ref="I31:AM31"/>
    <mergeCell ref="K41:K42"/>
    <mergeCell ref="K39:K40"/>
    <mergeCell ref="AE172:AE177"/>
    <mergeCell ref="AF172:AF177"/>
    <mergeCell ref="AG172:AG177"/>
    <mergeCell ref="AH172:AH177"/>
    <mergeCell ref="AI172:AI177"/>
    <mergeCell ref="AJ172:AJ177"/>
    <mergeCell ref="AK172:AK177"/>
    <mergeCell ref="AL172:AL177"/>
    <mergeCell ref="AM172:AM177"/>
    <mergeCell ref="AM168:AM169"/>
    <mergeCell ref="AM170:AM171"/>
    <mergeCell ref="S166:S171"/>
    <mergeCell ref="T166:T171"/>
    <mergeCell ref="BI196:BI201"/>
    <mergeCell ref="BJ196:BJ201"/>
    <mergeCell ref="BK196:BK200"/>
    <mergeCell ref="BL196:BL201"/>
    <mergeCell ref="BM196:BM201"/>
    <mergeCell ref="BN196:BN201"/>
    <mergeCell ref="BO196:BO201"/>
    <mergeCell ref="CE196:CE201"/>
    <mergeCell ref="CF196:CF201"/>
    <mergeCell ref="CG196:CG201"/>
    <mergeCell ref="CH196:CH201"/>
    <mergeCell ref="CI196:CI201"/>
    <mergeCell ref="CJ196:CJ201"/>
    <mergeCell ref="K196:K201"/>
    <mergeCell ref="AI196:AI200"/>
    <mergeCell ref="AJ196:AJ201"/>
    <mergeCell ref="AK196:AK201"/>
    <mergeCell ref="AL196:AL201"/>
    <mergeCell ref="AM196:AM201"/>
    <mergeCell ref="AN196:AN201"/>
    <mergeCell ref="AP196:AP201"/>
    <mergeCell ref="AR196:AR201"/>
    <mergeCell ref="AT196:AT201"/>
    <mergeCell ref="AV196:AV201"/>
    <mergeCell ref="AX196:AX201"/>
    <mergeCell ref="AZ196:AZ201"/>
    <mergeCell ref="BB196:BB201"/>
    <mergeCell ref="BC196:BC201"/>
    <mergeCell ref="BD196:BD201"/>
    <mergeCell ref="BE196:BE201"/>
    <mergeCell ref="BF196:BF201"/>
    <mergeCell ref="AG196:AG200"/>
    <mergeCell ref="BG196:BG201"/>
    <mergeCell ref="R196:R201"/>
    <mergeCell ref="S196:S201"/>
    <mergeCell ref="T196:T201"/>
    <mergeCell ref="U196:U201"/>
    <mergeCell ref="V196:V201"/>
    <mergeCell ref="W196:W201"/>
    <mergeCell ref="X196:X201"/>
    <mergeCell ref="Y196:Y201"/>
    <mergeCell ref="Z196:Z201"/>
    <mergeCell ref="AA196:AA201"/>
    <mergeCell ref="AB196:AB201"/>
    <mergeCell ref="AC196:AC201"/>
    <mergeCell ref="AD196:AD201"/>
    <mergeCell ref="AE196:AE201"/>
    <mergeCell ref="AF196:AF201"/>
    <mergeCell ref="BH196:BH201"/>
    <mergeCell ref="AH196:AH201"/>
    <mergeCell ref="AF202:AF207"/>
    <mergeCell ref="AG202:AG206"/>
    <mergeCell ref="A202:A207"/>
    <mergeCell ref="B202:B207"/>
    <mergeCell ref="C202:C207"/>
    <mergeCell ref="D202:D207"/>
    <mergeCell ref="E202:E207"/>
    <mergeCell ref="F202:F207"/>
    <mergeCell ref="G202:G207"/>
    <mergeCell ref="H202:H207"/>
    <mergeCell ref="I202:I207"/>
    <mergeCell ref="J202:J207"/>
    <mergeCell ref="K202:K207"/>
    <mergeCell ref="L202:L207"/>
    <mergeCell ref="M202:M207"/>
    <mergeCell ref="N202:N207"/>
    <mergeCell ref="O202:O207"/>
    <mergeCell ref="P202:P207"/>
    <mergeCell ref="BH202:BH207"/>
    <mergeCell ref="BI202:BI207"/>
    <mergeCell ref="BJ202:BJ207"/>
    <mergeCell ref="BK202:BK206"/>
    <mergeCell ref="BL202:BL207"/>
    <mergeCell ref="BM202:BM207"/>
    <mergeCell ref="BN202:BN207"/>
    <mergeCell ref="BO202:BO207"/>
    <mergeCell ref="CE202:CE207"/>
    <mergeCell ref="CF202:CF207"/>
    <mergeCell ref="CG202:CG207"/>
    <mergeCell ref="CH202:CH207"/>
    <mergeCell ref="CI202:CI207"/>
    <mergeCell ref="CJ202:CJ207"/>
    <mergeCell ref="AH202:AH207"/>
    <mergeCell ref="AI202:AI206"/>
    <mergeCell ref="AJ202:AJ207"/>
    <mergeCell ref="AK202:AK207"/>
    <mergeCell ref="AL202:AL207"/>
    <mergeCell ref="AM202:AM207"/>
    <mergeCell ref="AN202:AN207"/>
    <mergeCell ref="AP202:AP207"/>
    <mergeCell ref="AR202:AR207"/>
    <mergeCell ref="AT202:AT207"/>
    <mergeCell ref="AV202:AV207"/>
    <mergeCell ref="AX202:AX207"/>
    <mergeCell ref="AZ202:AZ207"/>
    <mergeCell ref="BB202:BB207"/>
    <mergeCell ref="BC202:BC207"/>
    <mergeCell ref="BD202:BD207"/>
    <mergeCell ref="BE202:BE207"/>
    <mergeCell ref="A208:A213"/>
    <mergeCell ref="B208:B213"/>
    <mergeCell ref="C208:C213"/>
    <mergeCell ref="D208:D213"/>
    <mergeCell ref="E208:E213"/>
    <mergeCell ref="F208:F213"/>
    <mergeCell ref="G208:G213"/>
    <mergeCell ref="H208:H213"/>
    <mergeCell ref="I208:I213"/>
    <mergeCell ref="J208:J213"/>
    <mergeCell ref="L208:L213"/>
    <mergeCell ref="M208:M213"/>
    <mergeCell ref="N208:N213"/>
    <mergeCell ref="O208:O213"/>
    <mergeCell ref="P208:P213"/>
    <mergeCell ref="BF202:BF207"/>
    <mergeCell ref="BG202:BG207"/>
    <mergeCell ref="Q202:Q207"/>
    <mergeCell ref="R202:R207"/>
    <mergeCell ref="S202:S207"/>
    <mergeCell ref="T202:T207"/>
    <mergeCell ref="U202:U207"/>
    <mergeCell ref="V202:V207"/>
    <mergeCell ref="W202:W207"/>
    <mergeCell ref="X202:X207"/>
    <mergeCell ref="Y202:Y207"/>
    <mergeCell ref="Z202:Z207"/>
    <mergeCell ref="AA202:AA207"/>
    <mergeCell ref="AB202:AB207"/>
    <mergeCell ref="AC202:AC207"/>
    <mergeCell ref="AD202:AD207"/>
    <mergeCell ref="AE202:AE207"/>
    <mergeCell ref="BB208:BB213"/>
    <mergeCell ref="BC208:BC213"/>
    <mergeCell ref="BD208:BD213"/>
    <mergeCell ref="BE208:BE213"/>
    <mergeCell ref="Q208:Q213"/>
    <mergeCell ref="R208:R213"/>
    <mergeCell ref="S208:S213"/>
    <mergeCell ref="T208:T213"/>
    <mergeCell ref="U208:U213"/>
    <mergeCell ref="V208:V213"/>
    <mergeCell ref="W208:W213"/>
    <mergeCell ref="X208:X213"/>
    <mergeCell ref="Y208:Y213"/>
    <mergeCell ref="Z208:Z213"/>
    <mergeCell ref="AA208:AA213"/>
    <mergeCell ref="AB208:AB213"/>
    <mergeCell ref="AC208:AC213"/>
    <mergeCell ref="AD208:AD213"/>
    <mergeCell ref="AE208:AE213"/>
    <mergeCell ref="AF208:AF213"/>
    <mergeCell ref="AG208:AG212"/>
    <mergeCell ref="BF208:BF213"/>
    <mergeCell ref="BG208:BG213"/>
    <mergeCell ref="BH208:BH213"/>
    <mergeCell ref="BI208:BI213"/>
    <mergeCell ref="BJ208:BJ213"/>
    <mergeCell ref="BK208:BK212"/>
    <mergeCell ref="BL208:BL213"/>
    <mergeCell ref="BM208:BM213"/>
    <mergeCell ref="BN208:BN213"/>
    <mergeCell ref="BO208:BO213"/>
    <mergeCell ref="CE208:CE213"/>
    <mergeCell ref="CF208:CF213"/>
    <mergeCell ref="CG208:CG213"/>
    <mergeCell ref="CH208:CH213"/>
    <mergeCell ref="CI208:CI213"/>
    <mergeCell ref="CJ208:CJ213"/>
    <mergeCell ref="K212:K213"/>
    <mergeCell ref="K210:K211"/>
    <mergeCell ref="K208:K209"/>
    <mergeCell ref="AH208:AH213"/>
    <mergeCell ref="AI208:AI212"/>
    <mergeCell ref="AJ208:AJ213"/>
    <mergeCell ref="AK208:AK213"/>
    <mergeCell ref="AL208:AL213"/>
    <mergeCell ref="AM208:AM213"/>
    <mergeCell ref="AN208:AN213"/>
    <mergeCell ref="AP208:AP213"/>
    <mergeCell ref="AR208:AR213"/>
    <mergeCell ref="AT208:AT213"/>
    <mergeCell ref="AV208:AV213"/>
    <mergeCell ref="AX208:AX213"/>
    <mergeCell ref="AZ208:AZ213"/>
  </mergeCells>
  <phoneticPr fontId="4" type="noConversion"/>
  <conditionalFormatting sqref="AJ37 AJ43 AJ49 AJ55 AJ61 AJ67 AJ73 AJ79 AJ85 AJ91 AJ97 AJ103 AJ109 AJ115 AJ124 AJ130 AJ136 AJ142 AJ148 AJ154">
    <cfRule type="cellIs" dxfId="51" priority="184" operator="equal">
      <formula>"Bajo"</formula>
    </cfRule>
    <cfRule type="cellIs" dxfId="50" priority="181" operator="equal">
      <formula>"Extremo"</formula>
    </cfRule>
    <cfRule type="cellIs" dxfId="49" priority="182" operator="equal">
      <formula>"Alto"</formula>
    </cfRule>
    <cfRule type="cellIs" dxfId="48" priority="183" operator="equal">
      <formula>"Moderado"</formula>
    </cfRule>
  </conditionalFormatting>
  <conditionalFormatting sqref="AJ160 AJ166">
    <cfRule type="cellIs" dxfId="47" priority="97" operator="equal">
      <formula>"Extremo"</formula>
    </cfRule>
    <cfRule type="cellIs" dxfId="46" priority="98" operator="equal">
      <formula>"Alto"</formula>
    </cfRule>
    <cfRule type="cellIs" dxfId="45" priority="99" operator="equal">
      <formula>"Moderado"</formula>
    </cfRule>
    <cfRule type="cellIs" dxfId="44" priority="100" operator="equal">
      <formula>"Bajo"</formula>
    </cfRule>
  </conditionalFormatting>
  <conditionalFormatting sqref="AJ172 AJ178 AJ184 AJ190 AJ196 AJ202 AJ208">
    <cfRule type="cellIs" dxfId="43" priority="71" operator="equal">
      <formula>"Moderado"</formula>
    </cfRule>
    <cfRule type="cellIs" dxfId="42" priority="69" operator="equal">
      <formula>"Extremo"</formula>
    </cfRule>
    <cfRule type="cellIs" dxfId="41" priority="70" operator="equal">
      <formula>"Alto"</formula>
    </cfRule>
    <cfRule type="cellIs" dxfId="40" priority="72" operator="equal">
      <formula>"Bajo"</formula>
    </cfRule>
  </conditionalFormatting>
  <conditionalFormatting sqref="BK19">
    <cfRule type="cellIs" dxfId="39" priority="163" stopIfTrue="1" operator="between">
      <formula>21</formula>
      <formula>30</formula>
    </cfRule>
    <cfRule type="cellIs" dxfId="38" priority="162" stopIfTrue="1" operator="between">
      <formula>31</formula>
      <formula>60</formula>
    </cfRule>
    <cfRule type="cellIs" dxfId="37" priority="164" stopIfTrue="1" operator="between">
      <formula>11</formula>
      <formula>20</formula>
    </cfRule>
  </conditionalFormatting>
  <conditionalFormatting sqref="BK20:BK22">
    <cfRule type="cellIs" dxfId="36" priority="161" stopIfTrue="1" operator="equal">
      <formula>"ACEPTABLE"</formula>
    </cfRule>
    <cfRule type="cellIs" dxfId="35" priority="160" stopIfTrue="1" operator="equal">
      <formula>"TOLERABLE"</formula>
    </cfRule>
    <cfRule type="cellIs" dxfId="34" priority="159" stopIfTrue="1" operator="equal">
      <formula>"MODERADO"</formula>
    </cfRule>
    <cfRule type="cellIs" dxfId="33" priority="158" stopIfTrue="1" operator="equal">
      <formula>"IMPORTANTE"</formula>
    </cfRule>
    <cfRule type="cellIs" dxfId="32" priority="157" stopIfTrue="1" operator="equal">
      <formula>"INACEPTABLE"</formula>
    </cfRule>
  </conditionalFormatting>
  <conditionalFormatting sqref="BN37 BN43 BN49 BN55 BN61 BN67 BN73 BN79 BN85 BN91 BN97 BN103 BN109 BN115 BN124 BN130">
    <cfRule type="cellIs" dxfId="31" priority="177" operator="equal">
      <formula>"Extremo"</formula>
    </cfRule>
    <cfRule type="cellIs" dxfId="30" priority="179" operator="equal">
      <formula>"Moderado"</formula>
    </cfRule>
    <cfRule type="cellIs" dxfId="29" priority="180" operator="equal">
      <formula>"Bajo"</formula>
    </cfRule>
    <cfRule type="cellIs" dxfId="28" priority="178" operator="equal">
      <formula>"Alto"</formula>
    </cfRule>
  </conditionalFormatting>
  <conditionalFormatting sqref="BN136">
    <cfRule type="cellIs" dxfId="27" priority="148" operator="equal">
      <formula>"Bajo"</formula>
    </cfRule>
    <cfRule type="cellIs" dxfId="26" priority="147" operator="equal">
      <formula>"Moderado"</formula>
    </cfRule>
    <cfRule type="cellIs" dxfId="25" priority="146" operator="equal">
      <formula>"Alto"</formula>
    </cfRule>
    <cfRule type="cellIs" dxfId="24" priority="145" operator="equal">
      <formula>"Extremo"</formula>
    </cfRule>
  </conditionalFormatting>
  <conditionalFormatting sqref="BN142">
    <cfRule type="cellIs" dxfId="23" priority="136" operator="equal">
      <formula>"Bajo"</formula>
    </cfRule>
    <cfRule type="cellIs" dxfId="22" priority="135" operator="equal">
      <formula>"Moderado"</formula>
    </cfRule>
    <cfRule type="cellIs" dxfId="21" priority="134" operator="equal">
      <formula>"Alto"</formula>
    </cfRule>
    <cfRule type="cellIs" dxfId="20" priority="133" operator="equal">
      <formula>"Extremo"</formula>
    </cfRule>
  </conditionalFormatting>
  <conditionalFormatting sqref="BN148">
    <cfRule type="cellIs" dxfId="19" priority="121" operator="equal">
      <formula>"Extremo"</formula>
    </cfRule>
    <cfRule type="cellIs" dxfId="18" priority="122" operator="equal">
      <formula>"Alto"</formula>
    </cfRule>
    <cfRule type="cellIs" dxfId="17" priority="123" operator="equal">
      <formula>"Moderado"</formula>
    </cfRule>
    <cfRule type="cellIs" dxfId="16" priority="124" operator="equal">
      <formula>"Bajo"</formula>
    </cfRule>
  </conditionalFormatting>
  <conditionalFormatting sqref="BN154">
    <cfRule type="cellIs" dxfId="15" priority="112" operator="equal">
      <formula>"Bajo"</formula>
    </cfRule>
    <cfRule type="cellIs" dxfId="14" priority="111" operator="equal">
      <formula>"Moderado"</formula>
    </cfRule>
    <cfRule type="cellIs" dxfId="13" priority="110" operator="equal">
      <formula>"Alto"</formula>
    </cfRule>
    <cfRule type="cellIs" dxfId="12" priority="109" operator="equal">
      <formula>"Extremo"</formula>
    </cfRule>
  </conditionalFormatting>
  <conditionalFormatting sqref="BN160">
    <cfRule type="cellIs" dxfId="11" priority="93" operator="equal">
      <formula>"Extremo"</formula>
    </cfRule>
    <cfRule type="cellIs" dxfId="10" priority="96" operator="equal">
      <formula>"Bajo"</formula>
    </cfRule>
    <cfRule type="cellIs" dxfId="9" priority="95" operator="equal">
      <formula>"Moderado"</formula>
    </cfRule>
    <cfRule type="cellIs" dxfId="8" priority="94" operator="equal">
      <formula>"Alto"</formula>
    </cfRule>
  </conditionalFormatting>
  <conditionalFormatting sqref="BN166">
    <cfRule type="cellIs" dxfId="7" priority="84" operator="equal">
      <formula>"Bajo"</formula>
    </cfRule>
    <cfRule type="cellIs" dxfId="6" priority="83" operator="equal">
      <formula>"Moderado"</formula>
    </cfRule>
    <cfRule type="cellIs" dxfId="5" priority="82" operator="equal">
      <formula>"Alto"</formula>
    </cfRule>
    <cfRule type="cellIs" dxfId="4" priority="81" operator="equal">
      <formula>"Extremo"</formula>
    </cfRule>
  </conditionalFormatting>
  <conditionalFormatting sqref="BN172 BN178 BN184 BN190 BN196 BN202 BN208">
    <cfRule type="cellIs" dxfId="3" priority="68" operator="equal">
      <formula>"Bajo"</formula>
    </cfRule>
    <cfRule type="cellIs" dxfId="2" priority="67" operator="equal">
      <formula>"Moderado"</formula>
    </cfRule>
    <cfRule type="cellIs" dxfId="1" priority="66" operator="equal">
      <formula>"Alto"</formula>
    </cfRule>
    <cfRule type="cellIs" dxfId="0" priority="65" operator="equal">
      <formula>"Extremo"</formula>
    </cfRule>
  </conditionalFormatting>
  <dataValidations count="40">
    <dataValidation type="list" allowBlank="1" showInputMessage="1" showErrorMessage="1" sqref="AL130:AL133" xr:uid="{00000000-0002-0000-0000-00000B000000}">
      <formula1>$H$130:$H$135</formula1>
    </dataValidation>
    <dataValidation type="list" allowBlank="1" showInputMessage="1" showErrorMessage="1" sqref="AL124" xr:uid="{00000000-0002-0000-0000-00000C000000}">
      <formula1>$H$124:$H$129</formula1>
    </dataValidation>
    <dataValidation type="list" allowBlank="1" showInputMessage="1" showErrorMessage="1" sqref="AL109" xr:uid="{00000000-0002-0000-0000-00000F000000}">
      <formula1>$H$109:$H$114</formula1>
    </dataValidation>
    <dataValidation type="list" allowBlank="1" showInputMessage="1" showErrorMessage="1" sqref="AL103" xr:uid="{00000000-0002-0000-0000-000010000000}">
      <formula1>$H$103:$H$108</formula1>
    </dataValidation>
    <dataValidation type="list" allowBlank="1" showInputMessage="1" showErrorMessage="1" sqref="AL97:AL102" xr:uid="{00000000-0002-0000-0000-000011000000}">
      <formula1>$H$97:$H$102</formula1>
    </dataValidation>
    <dataValidation type="list" allowBlank="1" showInputMessage="1" showErrorMessage="1" sqref="AL91:AL93" xr:uid="{00000000-0002-0000-0000-000012000000}">
      <formula1>$H$91:$H$96</formula1>
    </dataValidation>
    <dataValidation type="list" allowBlank="1" showInputMessage="1" showErrorMessage="1" sqref="AL85" xr:uid="{00000000-0002-0000-0000-000013000000}">
      <formula1>$H$85:$H$90</formula1>
    </dataValidation>
    <dataValidation type="list" allowBlank="1" showInputMessage="1" showErrorMessage="1" sqref="AL73" xr:uid="{00000000-0002-0000-0000-000017000000}">
      <formula1>$H$73:$H$78</formula1>
    </dataValidation>
    <dataValidation type="list" allowBlank="1" showInputMessage="1" showErrorMessage="1" sqref="AL67" xr:uid="{00000000-0002-0000-0000-000018000000}">
      <formula1>$H$67:$H$72</formula1>
    </dataValidation>
    <dataValidation type="list" allowBlank="1" showInputMessage="1" showErrorMessage="1" sqref="AL61" xr:uid="{00000000-0002-0000-0000-000019000000}">
      <formula1>$H$61:$H$66</formula1>
    </dataValidation>
    <dataValidation type="list" allowBlank="1" showInputMessage="1" showErrorMessage="1" sqref="AL55" xr:uid="{00000000-0002-0000-0000-00001B000000}">
      <formula1>$H$55:$H$60</formula1>
    </dataValidation>
    <dataValidation type="list" allowBlank="1" showInputMessage="1" showErrorMessage="1" sqref="AL49:AL50" xr:uid="{00000000-0002-0000-0000-00001C000000}">
      <formula1>$H$49:$H$54</formula1>
    </dataValidation>
    <dataValidation allowBlank="1" showInputMessage="1" showErrorMessage="1" prompt="Casi Seguro (5): Se espera que evento ocurra en la mayoría _x000a_Probable (4): Es viable que el evento ocurra en la mayoría_x000a_Posible (3): Puede ocurrir en algún momento. Últimos 2 años_x000a_Improbable (2): Puede Ocurrir en algún momento. Últimos 5 años_x000a_Rara Vez (1)" sqref="AF36" xr:uid="{00000000-0002-0000-0000-00001E000000}"/>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AE36 AG36:AI36" xr:uid="{00000000-0002-0000-0000-00001F000000}"/>
    <dataValidation allowBlank="1" showInputMessage="1" showErrorMessage="1" prompt="Si el resultado de las calificaciones del control o promedio en el diseño de los controles, está por debajo de 96%, se debe establecer un plan de acción que permita tener un control bien diseñado" sqref="BB36" xr:uid="{00000000-0002-0000-0000-000020000000}"/>
    <dataValidation allowBlank="1" showInputMessage="1" showErrorMessage="1" prompt="Fuerte+Fuerte=Fuerte_x000a_Fuerte+Moderado=Moderado_x000a_Fuerte+Débil=Débil_x000a_Moderado+Fuerte=Moderado_x000a_Moderado+Moderado=Moderado_x000a_Moderado+Débil=Débil_x000a_Débil+Fuerte=Débil_x000a_Débil+Moderado=Débil_x000a_Débil+Débil=Débil" sqref="BF36" xr:uid="{00000000-0002-0000-0000-000021000000}"/>
    <dataValidation allowBlank="1" showInputMessage="1" showErrorMessage="1" prompt="Promedio entre el diseño Total de Control y Total Solidez Individual " sqref="BH36" xr:uid="{00000000-0002-0000-0000-000022000000}"/>
    <dataValidation allowBlank="1" showInputMessage="1" showErrorMessage="1" prompt="- Adecuado (15)_x000a__x000a_- Inadecuado (0)_x000a_" sqref="AP36:AQ36" xr:uid="{00000000-0002-0000-0000-000023000000}"/>
    <dataValidation allowBlank="1" showInputMessage="1" showErrorMessage="1" prompt="- Se investigan y se resuelven Oportunamente (15)_x000a__x000a_- No se investigan y resuelven Oportunamente (0)_x000a_" sqref="AX36:AY36" xr:uid="{00000000-0002-0000-0000-000024000000}"/>
    <dataValidation allowBlank="1" showInputMessage="1" showErrorMessage="1" prompt="Completa (10)_x000a__x000a_Incompleta (5)_x000a__x000a_No esxiste (0)" sqref="AZ36:BA36" xr:uid="{00000000-0002-0000-0000-000025000000}"/>
    <dataValidation allowBlank="1" showInputMessage="1" showErrorMessage="1" prompt="Preventivo: Diseñados para evitar un evento no deseado en el momento que se produce, es decir intenta evitar la ocurrencia_x000a__x000a_Detectivos: Diseñados para identificar un evento o resultado no previsto después de que se haya producido, es decir corregir " sqref="AM36" xr:uid="{00000000-0002-0000-0000-000026000000}"/>
    <dataValidation allowBlank="1" showInputMessage="1" showErrorMessage="1" prompt="- Asignado (15)_x000a__x000a_- No Asignado (0)" sqref="AN36:AO36" xr:uid="{00000000-0002-0000-0000-000027000000}"/>
    <dataValidation allowBlank="1" showInputMessage="1" showErrorMessage="1" prompt="- Oportuna (15)_x000a__x000a_- Inoportuna (0)_x000a_" sqref="AR36:AS36" xr:uid="{00000000-0002-0000-0000-000028000000}"/>
    <dataValidation allowBlank="1" showInputMessage="1" showErrorMessage="1" prompt="- Prevenir (15)_x000a__x000a_- Detectar (10)_x000a__x000a_- No es un Control (0)" sqref="AT36:AU36" xr:uid="{00000000-0002-0000-0000-000029000000}"/>
    <dataValidation allowBlank="1" showInputMessage="1" showErrorMessage="1" prompt="- Confiable (15)_x000a__x000a_- No Confiable (0)_x000a_" sqref="AV36:AW36" xr:uid="{00000000-0002-0000-0000-00002A000000}"/>
    <dataValidation allowBlank="1" showInputMessage="1" showErrorMessage="1" prompt="Fuerte: Calificación entre 96 y 100_x000a__x000a_Moderado: Calificación entre 86 y 95_x000a__x000a_Débil: Calificación entre 0 y 85" sqref="BC36" xr:uid="{00000000-0002-0000-0000-00002B000000}"/>
    <dataValidation allowBlank="1" showInputMessage="1" showErrorMessage="1" prompt="Fuerte: Siempre se ejecuta_x000a__x000a_Moderado: Algunas veces_x000a__x000a_Débil: No se ejecuta " sqref="BD36:BE36" xr:uid="{00000000-0002-0000-0000-00002C000000}"/>
    <dataValidation allowBlank="1" showInputMessage="1" showErrorMessage="1" prompt="Fuerte: 100_x000a__x000a_Moderado: 50_x000a__x000a_Débil: 0" sqref="BG36" xr:uid="{00000000-0002-0000-0000-00002D000000}"/>
    <dataValidation allowBlank="1" showInputMessage="1" showErrorMessage="1" prompt="Fuerte: 100_x000a__x000a_Moderado: Entre 50 y 99_x000a__x000a_Débil: Menor a 50" sqref="BI36" xr:uid="{00000000-0002-0000-0000-00002E000000}"/>
    <dataValidation type="list" allowBlank="1" showInputMessage="1" showErrorMessage="1" sqref="AL43" xr:uid="{00000000-0002-0000-0000-000030000000}">
      <formula1>$H$43:$H$48</formula1>
    </dataValidation>
    <dataValidation type="list" allowBlank="1" showInputMessage="1" showErrorMessage="1" sqref="BG4:BI4" xr:uid="{00000000-0002-0000-0000-00002F000000}">
      <formula1>#REF!</formula1>
    </dataValidation>
    <dataValidation type="list" allowBlank="1" showInputMessage="1" showErrorMessage="1" sqref="AL136:AL141" xr:uid="{2D6EC704-41A3-4E60-92A3-E437233BD2CA}">
      <formula1>$H$136</formula1>
    </dataValidation>
    <dataValidation type="list" allowBlank="1" showInputMessage="1" showErrorMessage="1" sqref="AL115:AL123" xr:uid="{8C68381F-627E-4B85-AECE-05EB866FC0C1}">
      <formula1>$H$115:$H$123</formula1>
    </dataValidation>
    <dataValidation type="list" allowBlank="1" showInputMessage="1" showErrorMessage="1" sqref="AL142:AL147" xr:uid="{81879253-3414-4D36-BF7B-F56C5B85050A}">
      <formula1>$H$142</formula1>
    </dataValidation>
    <dataValidation type="list" allowBlank="1" showInputMessage="1" showErrorMessage="1" sqref="AL148:AL153" xr:uid="{D6457DCD-3DBC-4B4F-9A14-7DC637C780E3}">
      <formula1>$H$148</formula1>
    </dataValidation>
    <dataValidation type="list" allowBlank="1" showInputMessage="1" showErrorMessage="1" sqref="AL154:AL159" xr:uid="{D76A9113-2661-48CC-9CF4-B3B70EC5C863}">
      <formula1>$H$154</formula1>
    </dataValidation>
    <dataValidation type="list" allowBlank="1" showInputMessage="1" showErrorMessage="1" sqref="AL160:AL165" xr:uid="{9BE46BEA-0DA5-452D-A63D-71CD633E4B5D}">
      <formula1>$H$160</formula1>
    </dataValidation>
    <dataValidation type="list" allowBlank="1" showInputMessage="1" showErrorMessage="1" sqref="AL166:AL171" xr:uid="{956BE47F-F2B8-4CC2-BD4E-198B6BD7E9DE}">
      <formula1>$H$166:$H$171</formula1>
    </dataValidation>
    <dataValidation type="list" allowBlank="1" showInputMessage="1" showErrorMessage="1" sqref="AL172:AL177" xr:uid="{04BEEC9D-0DCE-4CD5-B7FA-61B74EF2F08F}">
      <formula1>$K$172</formula1>
    </dataValidation>
    <dataValidation type="list" allowBlank="1" showInputMessage="1" showErrorMessage="1" sqref="AL79:AL84" xr:uid="{BB0B2E7A-FA5C-41C7-9CBD-AFF577E76E52}">
      <formula1>$H$79</formula1>
    </dataValidation>
  </dataValidations>
  <printOptions horizontalCentered="1"/>
  <pageMargins left="0" right="0" top="0.35433070866141736" bottom="0.35433070866141736" header="0.31496062992125984" footer="0.31496062992125984"/>
  <pageSetup paperSize="5" scale="50" pageOrder="overThenDown" orientation="portrait" r:id="rId1"/>
  <headerFooter>
    <oddFooter>&amp;CPág. &amp;P de &amp;N</oddFooter>
  </headerFooter>
  <ignoredErrors>
    <ignoredError sqref="D103 D109 D73 D79 D124 BB94:BC94 BE94:BG94 AK97 AK93 BE124:BG124 BB124 D37 D43 D61 AK43 D55 AK55 AK61 AK67 AK73 AK79 BB79:BC79 BE79:BG79 D85 AK85 BB85:BC85 BE85:BG85 D91 D97 AK103 BB103:BC103 BE103:BG103 BB109:BC109 BE109:BG109 AK124 AK109 D136 AK136 AK130:AK133 AL119 D49 D142 AK142 D148 AK148 D154 AK154 D160 D166 AK166 AK168 AK170 D172 D130 D115 D67" unlockedFormula="1"/>
    <ignoredError sqref="AL181" formula="1"/>
  </ignoredError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E2149336-A755-4851-93A7-D612D8D9E092}">
          <x14:formula1>
            <xm:f>Listados!$B$26:$B$27</xm:f>
          </x14:formula1>
          <xm:sqref>AN37 AP37 AR37 AV37 AX37 AX103:AX114 AN43 AP43 AR43 AV43 AN49:AN50 AP49:AP50 AR49:AR50 AV49:AV50 AX49:AX50 AN55 AP55 AR55 AV55 AX55 AN61 AP61 AR61 AV61 AX61 AN67 AP67 AR67 AV67 AX67 AX43 AN73 AP73 AR73 AV73 AN91:AN94 AX73 AN79:AN85 AV103:AV114 AR103:AR114 AP103:AP114 AN103:AN109 AV124:AV133 AR124:AR133 AN124:AN133 AP124:AP133 AX124:AX133 AV136 AP136 AR136 AX136 AN136 AX170 AP142 AR142 AN142 AV142 AX142 AP148 AR148 AN148 AV148 AX148 AP154 AR154 AN154 AV154 AX154 AP160 AR160 AN160 AV160 AX160 AP166 AR166 AN166 AV166 AX166 AN168 AN170 AP168 AP170 AR168 AR170 AV168 AV170 AX168 AX172 AN172 AP172 AR172 AV172 AN97 AP79:AP97 AR79:AR97 AV79:AV97 AX79:AX97 AN40 AP40 AR40 AV40 AX40 AN178 AN181 AP178 AP181 AR178 AR181 AV178 AV181 AX178 AX181 AN184 AP184 AR184 AV184 AX184 AX190 AN190 AP190 AR190 AV190 AX196 AN196 AP196 AR196 AV196 AX202 AN202 AP202 AR202 AV202 L37:AD213 AN208 AP208 AR208 AV208 AX208</xm:sqref>
        </x14:dataValidation>
        <x14:dataValidation type="list" allowBlank="1" showInputMessage="1" showErrorMessage="1" xr:uid="{D8099DEB-4210-49C7-AB0E-C06AC2F4F968}">
          <x14:formula1>
            <xm:f>Listados!$K$3:$K$7</xm:f>
          </x14:formula1>
          <xm:sqref>AF124:AF213 AF37:AF114</xm:sqref>
        </x14:dataValidation>
        <x14:dataValidation type="list" allowBlank="1" showInputMessage="1" showErrorMessage="1" xr:uid="{B6A69BC3-927A-4E1A-BD6E-180750C06B35}">
          <x14:formula1>
            <xm:f>Listados!$C$26:$C$28</xm:f>
          </x14:formula1>
          <xm:sqref>AZ37 AZ172 AZ49:AZ50 AZ55 AZ61 AZ67 AZ43 AZ73 AZ124:AZ133 AZ136 AZ142 AZ148 AZ154 AZ160 AZ166 AZ168 AZ170 AZ79:AZ97 AZ103:AZ114 AZ40 AZ178 AZ181 AZ184 AZ190 AZ196 AZ202 AZ208</xm:sqref>
        </x14:dataValidation>
        <x14:dataValidation type="list" allowBlank="1" showInputMessage="1" showErrorMessage="1" xr:uid="{F08E2552-2D99-4D04-9C49-0BF28CF012C4}">
          <x14:formula1>
            <xm:f>Listados!$D$26:$D$28</xm:f>
          </x14:formula1>
          <xm:sqref>AT37 AT172 AT49:AT50 AT55 AT61 AT67 AT43 AT73 AT124:AT133 AT136 AT142 AT148 AT154 AT160 AT166 AT168 AT170 AT79:AT97 AT103:AT114 AT40 AT178 AT181 AT184 AT190 AT196 AT202 AT208</xm:sqref>
        </x14:dataValidation>
        <x14:dataValidation type="list" allowBlank="1" showInputMessage="1" showErrorMessage="1" xr:uid="{71D05E18-5889-457C-A7A6-28561DA7D181}">
          <x14:formula1>
            <xm:f>Listados!$E$26:$E$28</xm:f>
          </x14:formula1>
          <xm:sqref>BD37 BD73 BD49:BD50 BD55 BD61 BD67 BD43 BD124:BD133 BD136 BD142 BD148 BD154 BD160 BD166 BD168 BD170 BD172 BD79:BD97 BD103:BD114 BD40 BD178 BD181 BD184 BD190 BD196 BD202 BD208</xm:sqref>
        </x14:dataValidation>
        <x14:dataValidation type="list" allowBlank="1" showInputMessage="1" showErrorMessage="1" xr:uid="{9A4EFE01-871E-4278-BF0C-806ABF1F35A7}">
          <x14:formula1>
            <xm:f>Listados!$G$26:$G$27</xm:f>
          </x14:formula1>
          <xm:sqref>AM37 AM172 AM49:AM50 AM55 AM61 AM67 AM43 AM79 AM73 AM91:AM93 AM103 AM85 AM109 AM124 AM130:AM133 AM136 AM142 AM148 AM154 AM160 AM166 AM168 AM170 AM97 AM40 AM178 AM181 AM184 AM190 AM196 AM202 AM208</xm:sqref>
        </x14:dataValidation>
        <x14:dataValidation type="list" allowBlank="1" showInputMessage="1" showErrorMessage="1" xr:uid="{88459410-C44C-42FE-BF60-7E68A5C89413}">
          <x14:formula1>
            <xm:f>Listados!$E$8:$E$9</xm:f>
          </x14:formula1>
          <xm:sqref>I37 I49:I50 I55 I61:I63 I67 I73 I79 I176 I85:I86 I103:I104 I115 I109 I97 I124 I118 I130 I132 I134 I136 I142 I148 I154 I160 I166:I168 I170 I43 I89:I91 I178 I182 I184 I190 I196 I202 I208</xm:sqref>
        </x14:dataValidation>
        <x14:dataValidation type="list" allowBlank="1" showInputMessage="1" showErrorMessage="1" xr:uid="{EEFF59E5-E382-4BC2-B186-8EAFF1FC62F1}">
          <x14:formula1>
            <xm:f>Hoja1!$A$2:$A$3</xm:f>
          </x14:formula1>
          <xm:sqref>CJ73:CJ78 CJ63:CJ66 CJ103:CJ108</xm:sqref>
        </x14:dataValidation>
        <x14:dataValidation type="list" allowBlank="1" showInputMessage="1" showErrorMessage="1" xr:uid="{2C93640A-DC2A-488D-A020-6B7AC6FE695A}">
          <x14:formula1>
            <xm:f>Listados!$A$3:$A$7</xm:f>
          </x14:formula1>
          <xm:sqref>F37:F213</xm:sqref>
        </x14:dataValidation>
        <x14:dataValidation type="list" allowBlank="1" showInputMessage="1" showErrorMessage="1" xr:uid="{39F7055B-9DE1-42F6-A0BB-E39F6DBC9DE4}">
          <x14:formula1>
            <xm:f>Listados!$B$3:$B$7</xm:f>
          </x14:formula1>
          <xm:sqref>G37:G213</xm:sqref>
        </x14:dataValidation>
        <x14:dataValidation type="list" allowBlank="1" showInputMessage="1" showErrorMessage="1" xr:uid="{BAFD9AB4-455C-4D2A-9917-EC6510C34468}">
          <x14:formula1>
            <xm:f>Listados!$C$3:$C$5</xm:f>
          </x14:formula1>
          <xm:sqref>J37:J213</xm:sqref>
        </x14:dataValidation>
        <x14:dataValidation type="list" allowBlank="1" showInputMessage="1" showErrorMessage="1" xr:uid="{47386507-46A5-4A7D-969E-6239EAF54102}">
          <x14:formula1>
            <xm:f>Hoja1!$A$1:$A$3</xm:f>
          </x14:formula1>
          <xm:sqref>CJ43:CJ48 CJ61:CJ62 CJ130:CJ135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20D66-739C-4F06-BF8F-AD71391A4F80}">
  <dimension ref="A1:A3"/>
  <sheetViews>
    <sheetView workbookViewId="0"/>
  </sheetViews>
  <sheetFormatPr baseColWidth="10" defaultColWidth="11.42578125" defaultRowHeight="15" x14ac:dyDescent="0.25"/>
  <sheetData>
    <row r="1" spans="1:1" x14ac:dyDescent="0.25">
      <c r="A1" t="s">
        <v>179</v>
      </c>
    </row>
    <row r="2" spans="1:1" x14ac:dyDescent="0.25">
      <c r="A2" t="s">
        <v>292</v>
      </c>
    </row>
    <row r="3" spans="1:1" x14ac:dyDescent="0.25">
      <c r="A3" t="s">
        <v>293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dimension ref="B4:G58"/>
  <sheetViews>
    <sheetView topLeftCell="A56" zoomScale="80" zoomScaleNormal="80" workbookViewId="0">
      <selection activeCell="C58" sqref="C58"/>
    </sheetView>
  </sheetViews>
  <sheetFormatPr baseColWidth="10" defaultColWidth="11.42578125" defaultRowHeight="15" x14ac:dyDescent="0.25"/>
  <cols>
    <col min="2" max="2" width="12.28515625" customWidth="1"/>
    <col min="3" max="3" width="72.140625" customWidth="1"/>
    <col min="4" max="4" width="9.28515625" customWidth="1"/>
    <col min="5" max="5" width="11.42578125" customWidth="1"/>
    <col min="6" max="6" width="10.85546875" customWidth="1"/>
    <col min="7" max="7" width="9.140625" customWidth="1"/>
  </cols>
  <sheetData>
    <row r="4" spans="2:7" ht="15" customHeight="1" x14ac:dyDescent="0.25">
      <c r="B4" s="108" t="s">
        <v>294</v>
      </c>
      <c r="C4" s="108"/>
      <c r="D4" s="108"/>
      <c r="E4" s="108"/>
      <c r="F4" s="108"/>
      <c r="G4" s="109"/>
    </row>
    <row r="5" spans="2:7" x14ac:dyDescent="0.25">
      <c r="B5" s="108"/>
      <c r="C5" s="108"/>
      <c r="D5" s="108"/>
      <c r="E5" s="108"/>
      <c r="F5" s="108"/>
      <c r="G5" s="109"/>
    </row>
    <row r="6" spans="2:7" x14ac:dyDescent="0.25">
      <c r="C6" s="1"/>
      <c r="D6" s="1"/>
      <c r="E6" s="1"/>
      <c r="F6" s="1"/>
      <c r="G6" s="1"/>
    </row>
    <row r="7" spans="2:7" x14ac:dyDescent="0.25">
      <c r="B7" s="12" t="s">
        <v>295</v>
      </c>
      <c r="C7" s="10" t="s">
        <v>296</v>
      </c>
      <c r="D7" s="10" t="s">
        <v>297</v>
      </c>
      <c r="E7" s="10" t="s">
        <v>298</v>
      </c>
      <c r="F7" s="10" t="s">
        <v>299</v>
      </c>
      <c r="G7" s="10" t="s">
        <v>300</v>
      </c>
    </row>
    <row r="8" spans="2:7" ht="75" x14ac:dyDescent="0.25">
      <c r="B8" s="17" t="s">
        <v>301</v>
      </c>
      <c r="C8" s="18" t="s">
        <v>464</v>
      </c>
      <c r="D8" s="17" t="s">
        <v>302</v>
      </c>
      <c r="E8" s="17" t="s">
        <v>302</v>
      </c>
      <c r="F8" s="17" t="s">
        <v>302</v>
      </c>
      <c r="G8" s="17" t="s">
        <v>302</v>
      </c>
    </row>
    <row r="9" spans="2:7" ht="116.25" customHeight="1" x14ac:dyDescent="0.25">
      <c r="B9" s="17" t="s">
        <v>303</v>
      </c>
      <c r="C9" s="18" t="s">
        <v>304</v>
      </c>
      <c r="D9" s="17" t="s">
        <v>302</v>
      </c>
      <c r="E9" s="17" t="s">
        <v>302</v>
      </c>
      <c r="F9" s="17" t="s">
        <v>302</v>
      </c>
      <c r="G9" s="17" t="s">
        <v>302</v>
      </c>
    </row>
    <row r="10" spans="2:7" ht="70.5" customHeight="1" x14ac:dyDescent="0.25">
      <c r="B10" s="17" t="s">
        <v>305</v>
      </c>
      <c r="C10" s="18" t="s">
        <v>306</v>
      </c>
      <c r="D10" s="17" t="s">
        <v>302</v>
      </c>
      <c r="E10" s="17" t="s">
        <v>302</v>
      </c>
      <c r="F10" s="17" t="s">
        <v>302</v>
      </c>
      <c r="G10" s="17" t="s">
        <v>302</v>
      </c>
    </row>
    <row r="11" spans="2:7" ht="57.75" hidden="1" customHeight="1" x14ac:dyDescent="0.25">
      <c r="B11" s="17">
        <v>4</v>
      </c>
      <c r="C11" s="18" t="s">
        <v>307</v>
      </c>
      <c r="D11" s="17" t="s">
        <v>302</v>
      </c>
      <c r="E11" s="17" t="s">
        <v>302</v>
      </c>
      <c r="F11" s="17" t="s">
        <v>302</v>
      </c>
      <c r="G11" s="17" t="s">
        <v>302</v>
      </c>
    </row>
    <row r="12" spans="2:7" ht="30" x14ac:dyDescent="0.25">
      <c r="B12" s="17" t="s">
        <v>308</v>
      </c>
      <c r="C12" s="18" t="s">
        <v>309</v>
      </c>
      <c r="D12" s="17" t="s">
        <v>302</v>
      </c>
      <c r="E12" s="17" t="s">
        <v>302</v>
      </c>
      <c r="F12" s="17" t="s">
        <v>302</v>
      </c>
      <c r="G12" s="17" t="s">
        <v>302</v>
      </c>
    </row>
    <row r="13" spans="2:7" ht="75" x14ac:dyDescent="0.25">
      <c r="B13" s="17" t="s">
        <v>310</v>
      </c>
      <c r="C13" s="18" t="s">
        <v>311</v>
      </c>
      <c r="D13" s="17" t="s">
        <v>302</v>
      </c>
      <c r="E13" s="17" t="s">
        <v>302</v>
      </c>
      <c r="F13" s="17" t="s">
        <v>302</v>
      </c>
      <c r="G13" s="17" t="s">
        <v>302</v>
      </c>
    </row>
    <row r="14" spans="2:7" ht="67.5" customHeight="1" x14ac:dyDescent="0.25">
      <c r="B14" s="17" t="s">
        <v>303</v>
      </c>
      <c r="C14" s="18" t="s">
        <v>312</v>
      </c>
      <c r="D14" s="17" t="s">
        <v>302</v>
      </c>
      <c r="E14" s="17" t="s">
        <v>302</v>
      </c>
      <c r="F14" s="17" t="s">
        <v>302</v>
      </c>
      <c r="G14" s="17" t="s">
        <v>302</v>
      </c>
    </row>
    <row r="15" spans="2:7" ht="73.5" customHeight="1" x14ac:dyDescent="0.25">
      <c r="B15" s="17" t="s">
        <v>313</v>
      </c>
      <c r="C15" s="18" t="s">
        <v>314</v>
      </c>
      <c r="D15" s="17" t="s">
        <v>302</v>
      </c>
      <c r="E15" s="17" t="s">
        <v>302</v>
      </c>
      <c r="F15" s="17" t="s">
        <v>302</v>
      </c>
      <c r="G15" s="17" t="s">
        <v>302</v>
      </c>
    </row>
    <row r="16" spans="2:7" ht="30" hidden="1" x14ac:dyDescent="0.25">
      <c r="B16" s="17">
        <v>9</v>
      </c>
      <c r="C16" s="18" t="s">
        <v>315</v>
      </c>
      <c r="D16" s="17" t="s">
        <v>302</v>
      </c>
      <c r="E16" s="17" t="s">
        <v>302</v>
      </c>
      <c r="F16" s="17" t="s">
        <v>302</v>
      </c>
      <c r="G16" s="17" t="s">
        <v>302</v>
      </c>
    </row>
    <row r="17" spans="2:7" ht="30" hidden="1" x14ac:dyDescent="0.25">
      <c r="B17" s="17">
        <v>10</v>
      </c>
      <c r="C17" s="18" t="s">
        <v>316</v>
      </c>
      <c r="D17" s="17" t="s">
        <v>302</v>
      </c>
      <c r="E17" s="17" t="s">
        <v>302</v>
      </c>
      <c r="F17" s="17" t="s">
        <v>302</v>
      </c>
      <c r="G17" s="17" t="s">
        <v>302</v>
      </c>
    </row>
    <row r="18" spans="2:7" ht="45" x14ac:dyDescent="0.25">
      <c r="B18" s="17" t="s">
        <v>303</v>
      </c>
      <c r="C18" s="18" t="s">
        <v>317</v>
      </c>
      <c r="D18" s="17" t="s">
        <v>302</v>
      </c>
      <c r="E18" s="17" t="s">
        <v>302</v>
      </c>
      <c r="F18" s="17" t="s">
        <v>302</v>
      </c>
      <c r="G18" s="17" t="s">
        <v>302</v>
      </c>
    </row>
    <row r="19" spans="2:7" ht="30" x14ac:dyDescent="0.25">
      <c r="B19" s="17" t="s">
        <v>303</v>
      </c>
      <c r="C19" s="18" t="s">
        <v>318</v>
      </c>
      <c r="D19" s="17" t="s">
        <v>302</v>
      </c>
      <c r="E19" s="17" t="s">
        <v>302</v>
      </c>
      <c r="F19" s="17" t="s">
        <v>302</v>
      </c>
      <c r="G19" s="17" t="s">
        <v>302</v>
      </c>
    </row>
    <row r="20" spans="2:7" ht="45" x14ac:dyDescent="0.25">
      <c r="B20" s="17" t="s">
        <v>303</v>
      </c>
      <c r="C20" s="18" t="s">
        <v>319</v>
      </c>
      <c r="D20" s="17" t="s">
        <v>302</v>
      </c>
      <c r="E20" s="17" t="s">
        <v>302</v>
      </c>
      <c r="F20" s="17" t="s">
        <v>302</v>
      </c>
      <c r="G20" s="17" t="s">
        <v>302</v>
      </c>
    </row>
    <row r="21" spans="2:7" ht="54.75" customHeight="1" x14ac:dyDescent="0.25">
      <c r="B21" s="17" t="s">
        <v>303</v>
      </c>
      <c r="C21" s="18" t="s">
        <v>320</v>
      </c>
      <c r="D21" s="17" t="s">
        <v>302</v>
      </c>
      <c r="E21" s="17" t="s">
        <v>302</v>
      </c>
      <c r="F21" s="17" t="s">
        <v>302</v>
      </c>
      <c r="G21" s="17" t="s">
        <v>302</v>
      </c>
    </row>
    <row r="22" spans="2:7" ht="62.25" customHeight="1" x14ac:dyDescent="0.25">
      <c r="B22" s="17" t="s">
        <v>321</v>
      </c>
      <c r="C22" s="18" t="s">
        <v>322</v>
      </c>
      <c r="D22" s="17" t="s">
        <v>302</v>
      </c>
      <c r="E22" s="17" t="s">
        <v>302</v>
      </c>
      <c r="F22" s="17" t="s">
        <v>302</v>
      </c>
      <c r="G22" s="17" t="s">
        <v>302</v>
      </c>
    </row>
    <row r="23" spans="2:7" ht="96.75" customHeight="1" x14ac:dyDescent="0.25">
      <c r="B23" s="17" t="s">
        <v>323</v>
      </c>
      <c r="C23" s="18" t="s">
        <v>324</v>
      </c>
      <c r="D23" s="17" t="s">
        <v>302</v>
      </c>
      <c r="E23" s="17" t="s">
        <v>302</v>
      </c>
      <c r="F23" s="17" t="s">
        <v>302</v>
      </c>
      <c r="G23" s="17" t="s">
        <v>302</v>
      </c>
    </row>
    <row r="24" spans="2:7" ht="59.25" customHeight="1" x14ac:dyDescent="0.25">
      <c r="B24" s="17">
        <v>17</v>
      </c>
      <c r="C24" s="18" t="s">
        <v>325</v>
      </c>
      <c r="D24" s="17" t="s">
        <v>302</v>
      </c>
      <c r="E24" s="17" t="s">
        <v>302</v>
      </c>
      <c r="F24" s="17" t="s">
        <v>302</v>
      </c>
      <c r="G24" s="17" t="s">
        <v>302</v>
      </c>
    </row>
    <row r="25" spans="2:7" ht="45" customHeight="1" x14ac:dyDescent="0.25">
      <c r="B25" s="17" t="s">
        <v>310</v>
      </c>
      <c r="C25" s="18" t="s">
        <v>326</v>
      </c>
      <c r="D25" s="17" t="s">
        <v>302</v>
      </c>
      <c r="E25" s="17" t="s">
        <v>302</v>
      </c>
      <c r="F25" s="17" t="s">
        <v>302</v>
      </c>
      <c r="G25" s="17" t="s">
        <v>302</v>
      </c>
    </row>
    <row r="26" spans="2:7" hidden="1" x14ac:dyDescent="0.25">
      <c r="B26" s="17">
        <v>18</v>
      </c>
      <c r="C26" s="18"/>
      <c r="D26" s="19" t="s">
        <v>302</v>
      </c>
      <c r="E26" s="19" t="s">
        <v>302</v>
      </c>
      <c r="F26" s="19" t="s">
        <v>302</v>
      </c>
      <c r="G26" s="19" t="s">
        <v>302</v>
      </c>
    </row>
    <row r="27" spans="2:7" hidden="1" x14ac:dyDescent="0.25">
      <c r="B27" s="17">
        <v>18</v>
      </c>
      <c r="C27" s="18"/>
      <c r="D27" s="19" t="s">
        <v>302</v>
      </c>
      <c r="E27" s="19" t="s">
        <v>302</v>
      </c>
      <c r="F27" s="19" t="s">
        <v>302</v>
      </c>
      <c r="G27" s="19" t="s">
        <v>302</v>
      </c>
    </row>
    <row r="28" spans="2:7" hidden="1" x14ac:dyDescent="0.25">
      <c r="B28" s="17">
        <v>18</v>
      </c>
      <c r="C28" s="11"/>
      <c r="D28" t="s">
        <v>302</v>
      </c>
      <c r="E28" t="s">
        <v>302</v>
      </c>
      <c r="F28" t="s">
        <v>302</v>
      </c>
      <c r="G28" t="s">
        <v>302</v>
      </c>
    </row>
    <row r="29" spans="2:7" hidden="1" x14ac:dyDescent="0.25">
      <c r="B29" s="17">
        <v>18</v>
      </c>
      <c r="C29" s="11"/>
      <c r="D29" t="s">
        <v>302</v>
      </c>
      <c r="E29" t="s">
        <v>302</v>
      </c>
      <c r="F29" t="s">
        <v>302</v>
      </c>
      <c r="G29" t="s">
        <v>302</v>
      </c>
    </row>
    <row r="30" spans="2:7" hidden="1" x14ac:dyDescent="0.25">
      <c r="B30" s="17">
        <v>18</v>
      </c>
      <c r="C30" s="11"/>
      <c r="D30" t="s">
        <v>302</v>
      </c>
      <c r="E30" t="s">
        <v>302</v>
      </c>
      <c r="F30" t="s">
        <v>302</v>
      </c>
      <c r="G30" t="s">
        <v>302</v>
      </c>
    </row>
    <row r="31" spans="2:7" hidden="1" x14ac:dyDescent="0.25">
      <c r="B31" s="17">
        <v>18</v>
      </c>
      <c r="C31" s="11"/>
      <c r="D31" t="s">
        <v>302</v>
      </c>
      <c r="E31" t="s">
        <v>302</v>
      </c>
      <c r="F31" t="s">
        <v>302</v>
      </c>
      <c r="G31" t="s">
        <v>302</v>
      </c>
    </row>
    <row r="32" spans="2:7" hidden="1" x14ac:dyDescent="0.25">
      <c r="B32" s="17">
        <v>18</v>
      </c>
      <c r="C32" s="2"/>
      <c r="D32" t="s">
        <v>302</v>
      </c>
      <c r="E32" t="s">
        <v>302</v>
      </c>
      <c r="F32" t="s">
        <v>302</v>
      </c>
      <c r="G32" t="s">
        <v>302</v>
      </c>
    </row>
    <row r="33" spans="2:7" hidden="1" x14ac:dyDescent="0.25">
      <c r="B33" s="17">
        <v>18</v>
      </c>
      <c r="C33" s="2"/>
      <c r="D33" t="s">
        <v>302</v>
      </c>
      <c r="E33" t="s">
        <v>302</v>
      </c>
      <c r="F33" t="s">
        <v>302</v>
      </c>
      <c r="G33" t="s">
        <v>302</v>
      </c>
    </row>
    <row r="34" spans="2:7" hidden="1" x14ac:dyDescent="0.25">
      <c r="B34" s="17">
        <v>18</v>
      </c>
      <c r="C34" s="2"/>
      <c r="D34" t="s">
        <v>302</v>
      </c>
      <c r="E34" t="s">
        <v>302</v>
      </c>
      <c r="F34" t="s">
        <v>302</v>
      </c>
      <c r="G34" t="s">
        <v>302</v>
      </c>
    </row>
    <row r="35" spans="2:7" hidden="1" x14ac:dyDescent="0.25">
      <c r="B35" s="17">
        <v>18</v>
      </c>
      <c r="C35" s="2"/>
      <c r="D35" t="s">
        <v>302</v>
      </c>
      <c r="E35" t="s">
        <v>302</v>
      </c>
      <c r="F35" t="s">
        <v>302</v>
      </c>
      <c r="G35" t="s">
        <v>302</v>
      </c>
    </row>
    <row r="36" spans="2:7" hidden="1" x14ac:dyDescent="0.25">
      <c r="B36" s="17">
        <v>18</v>
      </c>
      <c r="C36" s="2"/>
      <c r="D36" t="s">
        <v>302</v>
      </c>
      <c r="E36" t="s">
        <v>302</v>
      </c>
      <c r="F36" t="s">
        <v>302</v>
      </c>
      <c r="G36" t="s">
        <v>302</v>
      </c>
    </row>
    <row r="37" spans="2:7" hidden="1" x14ac:dyDescent="0.25">
      <c r="B37" s="17">
        <v>18</v>
      </c>
      <c r="C37" s="2"/>
      <c r="D37" t="s">
        <v>302</v>
      </c>
      <c r="E37" t="s">
        <v>302</v>
      </c>
      <c r="F37" t="s">
        <v>302</v>
      </c>
      <c r="G37" t="s">
        <v>302</v>
      </c>
    </row>
    <row r="38" spans="2:7" hidden="1" x14ac:dyDescent="0.25">
      <c r="B38" s="17">
        <v>18</v>
      </c>
      <c r="C38" s="2"/>
      <c r="D38" t="s">
        <v>302</v>
      </c>
      <c r="E38" t="s">
        <v>302</v>
      </c>
      <c r="F38" t="s">
        <v>302</v>
      </c>
      <c r="G38" t="s">
        <v>302</v>
      </c>
    </row>
    <row r="39" spans="2:7" hidden="1" x14ac:dyDescent="0.25">
      <c r="B39" s="17">
        <v>18</v>
      </c>
      <c r="C39" s="2"/>
      <c r="D39" t="s">
        <v>302</v>
      </c>
      <c r="E39" t="s">
        <v>302</v>
      </c>
      <c r="F39" t="s">
        <v>302</v>
      </c>
      <c r="G39" t="s">
        <v>302</v>
      </c>
    </row>
    <row r="40" spans="2:7" hidden="1" x14ac:dyDescent="0.25">
      <c r="B40" s="17">
        <v>18</v>
      </c>
      <c r="C40" s="2"/>
      <c r="D40" t="s">
        <v>302</v>
      </c>
      <c r="E40" t="s">
        <v>302</v>
      </c>
      <c r="F40" t="s">
        <v>302</v>
      </c>
      <c r="G40" t="s">
        <v>302</v>
      </c>
    </row>
    <row r="41" spans="2:7" hidden="1" x14ac:dyDescent="0.25">
      <c r="B41" s="17">
        <v>18</v>
      </c>
      <c r="C41" s="2"/>
      <c r="D41" t="s">
        <v>302</v>
      </c>
      <c r="E41" t="s">
        <v>302</v>
      </c>
      <c r="F41" t="s">
        <v>302</v>
      </c>
      <c r="G41" t="s">
        <v>302</v>
      </c>
    </row>
    <row r="42" spans="2:7" hidden="1" x14ac:dyDescent="0.25">
      <c r="B42" s="17">
        <v>18</v>
      </c>
      <c r="C42" s="2"/>
      <c r="D42" t="s">
        <v>302</v>
      </c>
      <c r="E42" t="s">
        <v>302</v>
      </c>
      <c r="F42" t="s">
        <v>302</v>
      </c>
      <c r="G42" t="s">
        <v>302</v>
      </c>
    </row>
    <row r="43" spans="2:7" hidden="1" x14ac:dyDescent="0.25">
      <c r="B43" s="17">
        <v>18</v>
      </c>
      <c r="C43" s="2"/>
      <c r="D43" t="s">
        <v>302</v>
      </c>
      <c r="E43" t="s">
        <v>302</v>
      </c>
      <c r="F43" t="s">
        <v>302</v>
      </c>
      <c r="G43" t="s">
        <v>302</v>
      </c>
    </row>
    <row r="44" spans="2:7" hidden="1" x14ac:dyDescent="0.25">
      <c r="B44" s="17">
        <v>18</v>
      </c>
      <c r="C44" s="2"/>
      <c r="D44" t="s">
        <v>302</v>
      </c>
      <c r="E44" t="s">
        <v>302</v>
      </c>
      <c r="F44" t="s">
        <v>302</v>
      </c>
      <c r="G44" t="s">
        <v>302</v>
      </c>
    </row>
    <row r="45" spans="2:7" ht="30" x14ac:dyDescent="0.25">
      <c r="B45" s="17" t="s">
        <v>327</v>
      </c>
      <c r="C45" s="25" t="s">
        <v>328</v>
      </c>
      <c r="D45" s="24" t="s">
        <v>302</v>
      </c>
      <c r="E45" s="24" t="s">
        <v>302</v>
      </c>
      <c r="F45" s="24" t="s">
        <v>302</v>
      </c>
      <c r="G45" s="24" t="s">
        <v>302</v>
      </c>
    </row>
    <row r="46" spans="2:7" ht="45" x14ac:dyDescent="0.25">
      <c r="B46" s="17" t="s">
        <v>301</v>
      </c>
      <c r="C46" s="25" t="s">
        <v>329</v>
      </c>
      <c r="D46" s="24" t="s">
        <v>302</v>
      </c>
      <c r="E46" s="24" t="s">
        <v>302</v>
      </c>
      <c r="F46" s="24" t="s">
        <v>302</v>
      </c>
      <c r="G46" s="24" t="s">
        <v>302</v>
      </c>
    </row>
    <row r="47" spans="2:7" ht="45" x14ac:dyDescent="0.25">
      <c r="B47" s="17" t="s">
        <v>330</v>
      </c>
      <c r="C47" s="25" t="s">
        <v>331</v>
      </c>
      <c r="D47" s="24" t="s">
        <v>302</v>
      </c>
      <c r="E47" s="24" t="s">
        <v>302</v>
      </c>
      <c r="F47" s="24" t="s">
        <v>302</v>
      </c>
      <c r="G47" s="24" t="s">
        <v>302</v>
      </c>
    </row>
    <row r="48" spans="2:7" ht="45" x14ac:dyDescent="0.25">
      <c r="B48" s="17" t="s">
        <v>330</v>
      </c>
      <c r="C48" s="25" t="s">
        <v>332</v>
      </c>
      <c r="D48" s="24" t="s">
        <v>302</v>
      </c>
      <c r="E48" s="24" t="s">
        <v>302</v>
      </c>
      <c r="F48" s="24" t="s">
        <v>302</v>
      </c>
      <c r="G48" s="24" t="s">
        <v>302</v>
      </c>
    </row>
    <row r="49" spans="2:7" ht="45" x14ac:dyDescent="0.25">
      <c r="B49" s="17" t="s">
        <v>330</v>
      </c>
      <c r="C49" s="25" t="s">
        <v>333</v>
      </c>
      <c r="D49" s="24" t="s">
        <v>302</v>
      </c>
      <c r="E49" s="24" t="s">
        <v>302</v>
      </c>
      <c r="F49" s="24" t="s">
        <v>302</v>
      </c>
      <c r="G49" s="24" t="s">
        <v>302</v>
      </c>
    </row>
    <row r="50" spans="2:7" ht="45" x14ac:dyDescent="0.25">
      <c r="B50" s="17" t="s">
        <v>330</v>
      </c>
      <c r="C50" s="25" t="s">
        <v>334</v>
      </c>
      <c r="D50" s="24" t="s">
        <v>302</v>
      </c>
      <c r="E50" s="24" t="s">
        <v>302</v>
      </c>
      <c r="F50" s="24" t="s">
        <v>302</v>
      </c>
      <c r="G50" s="24" t="s">
        <v>302</v>
      </c>
    </row>
    <row r="51" spans="2:7" ht="60" x14ac:dyDescent="0.25">
      <c r="B51" s="17" t="s">
        <v>335</v>
      </c>
      <c r="C51" s="25" t="s">
        <v>499</v>
      </c>
      <c r="D51" s="24" t="s">
        <v>302</v>
      </c>
      <c r="E51" s="24" t="s">
        <v>302</v>
      </c>
      <c r="F51" s="24" t="s">
        <v>302</v>
      </c>
      <c r="G51" s="24" t="s">
        <v>302</v>
      </c>
    </row>
    <row r="52" spans="2:7" ht="52.5" customHeight="1" x14ac:dyDescent="0.25">
      <c r="B52" s="17" t="s">
        <v>335</v>
      </c>
      <c r="C52" s="25" t="s">
        <v>502</v>
      </c>
      <c r="D52" s="24" t="s">
        <v>302</v>
      </c>
      <c r="E52" s="24" t="s">
        <v>302</v>
      </c>
      <c r="F52" s="24" t="s">
        <v>302</v>
      </c>
      <c r="G52" s="24" t="s">
        <v>302</v>
      </c>
    </row>
    <row r="53" spans="2:7" ht="45" x14ac:dyDescent="0.25">
      <c r="B53" s="17" t="s">
        <v>480</v>
      </c>
      <c r="C53" s="46" t="s">
        <v>473</v>
      </c>
      <c r="D53" s="24" t="s">
        <v>302</v>
      </c>
      <c r="E53" s="24" t="s">
        <v>302</v>
      </c>
      <c r="F53" s="24" t="s">
        <v>302</v>
      </c>
      <c r="G53" s="24" t="s">
        <v>302</v>
      </c>
    </row>
    <row r="54" spans="2:7" ht="45" x14ac:dyDescent="0.25">
      <c r="B54" s="17" t="s">
        <v>480</v>
      </c>
      <c r="C54" s="46" t="s">
        <v>484</v>
      </c>
      <c r="D54" s="24" t="s">
        <v>302</v>
      </c>
      <c r="E54" s="24" t="s">
        <v>302</v>
      </c>
      <c r="F54" s="24" t="s">
        <v>302</v>
      </c>
      <c r="G54" s="24" t="s">
        <v>302</v>
      </c>
    </row>
    <row r="55" spans="2:7" ht="66.75" customHeight="1" x14ac:dyDescent="0.25">
      <c r="B55" s="17" t="s">
        <v>480</v>
      </c>
      <c r="C55" s="46" t="s">
        <v>493</v>
      </c>
      <c r="D55" s="24" t="s">
        <v>302</v>
      </c>
      <c r="E55" s="24" t="s">
        <v>302</v>
      </c>
      <c r="F55" s="24" t="s">
        <v>302</v>
      </c>
      <c r="G55" s="24" t="s">
        <v>302</v>
      </c>
    </row>
    <row r="56" spans="2:7" ht="45" x14ac:dyDescent="0.25">
      <c r="B56" s="17" t="s">
        <v>507</v>
      </c>
      <c r="C56" s="46" t="s">
        <v>506</v>
      </c>
      <c r="D56" s="24" t="s">
        <v>302</v>
      </c>
      <c r="E56" s="24" t="s">
        <v>302</v>
      </c>
      <c r="F56" s="24" t="s">
        <v>302</v>
      </c>
      <c r="G56" s="24" t="s">
        <v>302</v>
      </c>
    </row>
    <row r="57" spans="2:7" ht="75" x14ac:dyDescent="0.25">
      <c r="B57" s="17" t="s">
        <v>508</v>
      </c>
      <c r="C57" s="46" t="s">
        <v>516</v>
      </c>
      <c r="D57" s="24" t="s">
        <v>302</v>
      </c>
      <c r="E57" s="24" t="s">
        <v>302</v>
      </c>
      <c r="F57" s="24" t="s">
        <v>302</v>
      </c>
      <c r="G57" s="24" t="s">
        <v>302</v>
      </c>
    </row>
    <row r="58" spans="2:7" ht="45" x14ac:dyDescent="0.25">
      <c r="B58" s="17" t="s">
        <v>531</v>
      </c>
      <c r="C58" s="46" t="s">
        <v>530</v>
      </c>
      <c r="D58" s="24" t="s">
        <v>302</v>
      </c>
      <c r="E58" s="24" t="s">
        <v>302</v>
      </c>
      <c r="F58" s="24" t="s">
        <v>302</v>
      </c>
      <c r="G58" s="24" t="s">
        <v>302</v>
      </c>
    </row>
  </sheetData>
  <mergeCells count="1">
    <mergeCell ref="B4:G5"/>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3"/>
  <sheetViews>
    <sheetView topLeftCell="A26" zoomScale="80" zoomScaleNormal="80" workbookViewId="0">
      <selection activeCell="B27" sqref="B27"/>
    </sheetView>
  </sheetViews>
  <sheetFormatPr baseColWidth="10" defaultColWidth="11.42578125" defaultRowHeight="15" x14ac:dyDescent="0.25"/>
  <cols>
    <col min="1" max="1" width="16.7109375" customWidth="1"/>
    <col min="2" max="2" width="155.85546875" customWidth="1"/>
    <col min="3" max="3" width="82.85546875" customWidth="1"/>
    <col min="4" max="4" width="88.7109375" customWidth="1"/>
    <col min="5" max="5" width="68.85546875" customWidth="1"/>
  </cols>
  <sheetData>
    <row r="2" spans="1:8" x14ac:dyDescent="0.25">
      <c r="A2" s="15" t="s">
        <v>295</v>
      </c>
      <c r="B2" s="16" t="s">
        <v>336</v>
      </c>
      <c r="C2" s="16" t="s">
        <v>337</v>
      </c>
      <c r="D2" s="16" t="s">
        <v>338</v>
      </c>
      <c r="E2" s="16" t="s">
        <v>339</v>
      </c>
      <c r="F2" s="13"/>
      <c r="G2" s="13"/>
      <c r="H2" s="13"/>
    </row>
    <row r="3" spans="1:8" ht="306.75" customHeight="1" x14ac:dyDescent="0.25">
      <c r="A3" s="17" t="s">
        <v>301</v>
      </c>
      <c r="B3" s="18" t="s">
        <v>468</v>
      </c>
      <c r="C3" s="26" t="s">
        <v>469</v>
      </c>
      <c r="D3" s="19"/>
      <c r="E3" s="19"/>
      <c r="F3" s="14"/>
      <c r="G3" s="14"/>
      <c r="H3" s="14"/>
    </row>
    <row r="4" spans="1:8" ht="154.5" customHeight="1" x14ac:dyDescent="0.25">
      <c r="A4" s="17" t="s">
        <v>303</v>
      </c>
      <c r="B4" s="18" t="s">
        <v>340</v>
      </c>
      <c r="C4" s="18"/>
      <c r="D4" s="19"/>
      <c r="E4" s="19"/>
    </row>
    <row r="5" spans="1:8" ht="285" customHeight="1" x14ac:dyDescent="0.25">
      <c r="A5" s="17" t="s">
        <v>305</v>
      </c>
      <c r="B5" s="18" t="s">
        <v>341</v>
      </c>
      <c r="C5" s="18" t="s">
        <v>342</v>
      </c>
      <c r="D5" s="19"/>
      <c r="E5" s="19"/>
    </row>
    <row r="6" spans="1:8" ht="60" x14ac:dyDescent="0.25">
      <c r="A6" s="17" t="s">
        <v>343</v>
      </c>
      <c r="B6" s="18" t="s">
        <v>344</v>
      </c>
      <c r="C6" s="19"/>
      <c r="D6" s="19"/>
      <c r="E6" s="19"/>
    </row>
    <row r="7" spans="1:8" ht="151.5" customHeight="1" x14ac:dyDescent="0.25">
      <c r="A7" s="17" t="s">
        <v>345</v>
      </c>
      <c r="B7" s="18" t="s">
        <v>346</v>
      </c>
      <c r="C7" s="19"/>
      <c r="D7" s="19"/>
      <c r="E7" s="19"/>
    </row>
    <row r="8" spans="1:8" ht="120" x14ac:dyDescent="0.25">
      <c r="A8" s="17" t="s">
        <v>310</v>
      </c>
      <c r="B8" s="18" t="s">
        <v>347</v>
      </c>
      <c r="C8" s="19"/>
      <c r="D8" s="19"/>
      <c r="E8" s="19"/>
    </row>
    <row r="9" spans="1:8" ht="258.75" customHeight="1" x14ac:dyDescent="0.25">
      <c r="A9" s="17">
        <v>8</v>
      </c>
      <c r="B9" s="18" t="s">
        <v>348</v>
      </c>
      <c r="C9" s="18"/>
      <c r="D9" s="19"/>
      <c r="E9" s="19"/>
    </row>
    <row r="10" spans="1:8" ht="105.75" customHeight="1" x14ac:dyDescent="0.25">
      <c r="A10" s="17">
        <v>9</v>
      </c>
      <c r="B10" s="18" t="s">
        <v>349</v>
      </c>
      <c r="C10" s="18" t="s">
        <v>350</v>
      </c>
      <c r="D10" s="18" t="s">
        <v>351</v>
      </c>
      <c r="E10" s="19"/>
    </row>
    <row r="11" spans="1:8" ht="190.5" customHeight="1" x14ac:dyDescent="0.25">
      <c r="A11" s="17" t="s">
        <v>313</v>
      </c>
      <c r="B11" s="18" t="s">
        <v>352</v>
      </c>
      <c r="C11" s="18"/>
      <c r="D11" s="19"/>
      <c r="E11" s="19"/>
    </row>
    <row r="12" spans="1:8" ht="146.25" customHeight="1" x14ac:dyDescent="0.25">
      <c r="A12" s="17" t="s">
        <v>303</v>
      </c>
      <c r="B12" s="18" t="s">
        <v>353</v>
      </c>
      <c r="C12" s="18" t="s">
        <v>354</v>
      </c>
      <c r="D12" s="18" t="s">
        <v>355</v>
      </c>
      <c r="E12" s="18" t="s">
        <v>356</v>
      </c>
    </row>
    <row r="13" spans="1:8" ht="222" customHeight="1" x14ac:dyDescent="0.25">
      <c r="A13" s="17" t="s">
        <v>303</v>
      </c>
      <c r="B13" s="18" t="s">
        <v>357</v>
      </c>
      <c r="C13" s="18"/>
      <c r="D13" s="19"/>
      <c r="E13" s="19"/>
    </row>
    <row r="14" spans="1:8" ht="154.5" customHeight="1" x14ac:dyDescent="0.25">
      <c r="A14" s="17" t="s">
        <v>303</v>
      </c>
      <c r="B14" s="20" t="s">
        <v>358</v>
      </c>
      <c r="C14" s="18" t="s">
        <v>359</v>
      </c>
      <c r="D14" s="18" t="s">
        <v>360</v>
      </c>
      <c r="E14" s="18"/>
    </row>
    <row r="15" spans="1:8" ht="154.5" customHeight="1" x14ac:dyDescent="0.25">
      <c r="A15" s="17" t="s">
        <v>303</v>
      </c>
      <c r="B15" s="18" t="s">
        <v>361</v>
      </c>
      <c r="C15" s="18"/>
      <c r="D15" s="18"/>
      <c r="E15" s="18"/>
    </row>
    <row r="16" spans="1:8" ht="105" customHeight="1" x14ac:dyDescent="0.25">
      <c r="A16" s="17" t="s">
        <v>303</v>
      </c>
      <c r="B16" s="18" t="s">
        <v>362</v>
      </c>
      <c r="C16" s="18"/>
      <c r="D16" s="18"/>
      <c r="E16" s="18"/>
    </row>
    <row r="17" spans="1:5" ht="186" customHeight="1" x14ac:dyDescent="0.25">
      <c r="A17" s="17" t="s">
        <v>363</v>
      </c>
      <c r="B17" s="18" t="s">
        <v>364</v>
      </c>
      <c r="C17" s="18"/>
      <c r="D17" s="18"/>
      <c r="E17" s="18"/>
    </row>
    <row r="18" spans="1:5" ht="153.75" customHeight="1" x14ac:dyDescent="0.25">
      <c r="A18" s="17" t="s">
        <v>323</v>
      </c>
      <c r="B18" s="18" t="s">
        <v>365</v>
      </c>
      <c r="C18" s="18" t="s">
        <v>366</v>
      </c>
      <c r="D18" s="18"/>
      <c r="E18" s="18"/>
    </row>
    <row r="19" spans="1:5" ht="220.5" customHeight="1" x14ac:dyDescent="0.25">
      <c r="A19" s="17">
        <v>19</v>
      </c>
      <c r="B19" s="18" t="s">
        <v>367</v>
      </c>
      <c r="C19" s="18" t="s">
        <v>368</v>
      </c>
      <c r="D19" s="18" t="s">
        <v>369</v>
      </c>
      <c r="E19" s="18"/>
    </row>
    <row r="20" spans="1:5" ht="147.75" customHeight="1" x14ac:dyDescent="0.25">
      <c r="A20" s="17">
        <v>20</v>
      </c>
      <c r="B20" s="18" t="s">
        <v>370</v>
      </c>
      <c r="C20" s="18"/>
      <c r="D20" s="18"/>
      <c r="E20" s="18"/>
    </row>
    <row r="21" spans="1:5" ht="165" x14ac:dyDescent="0.25">
      <c r="A21" s="24" t="s">
        <v>327</v>
      </c>
      <c r="B21" s="23" t="s">
        <v>457</v>
      </c>
      <c r="C21" s="26" t="s">
        <v>458</v>
      </c>
      <c r="D21" s="26" t="s">
        <v>459</v>
      </c>
      <c r="E21" s="26" t="s">
        <v>371</v>
      </c>
    </row>
    <row r="22" spans="1:5" ht="141.75" x14ac:dyDescent="0.25">
      <c r="A22" s="24" t="s">
        <v>301</v>
      </c>
      <c r="B22" s="23" t="s">
        <v>372</v>
      </c>
      <c r="C22" s="27"/>
      <c r="D22" s="27"/>
      <c r="E22" s="27"/>
    </row>
    <row r="23" spans="1:5" ht="60" x14ac:dyDescent="0.25">
      <c r="A23" s="17" t="s">
        <v>330</v>
      </c>
      <c r="B23" s="18" t="s">
        <v>373</v>
      </c>
      <c r="C23" s="19"/>
      <c r="D23" s="19"/>
      <c r="E23" s="19"/>
    </row>
    <row r="24" spans="1:5" ht="75" x14ac:dyDescent="0.25">
      <c r="A24" s="17" t="s">
        <v>330</v>
      </c>
      <c r="B24" s="18" t="s">
        <v>374</v>
      </c>
      <c r="C24" s="19"/>
      <c r="D24" s="19"/>
      <c r="E24" s="19"/>
    </row>
    <row r="25" spans="1:5" ht="75" x14ac:dyDescent="0.25">
      <c r="A25" s="17" t="s">
        <v>330</v>
      </c>
      <c r="B25" s="18" t="s">
        <v>375</v>
      </c>
      <c r="C25" s="19"/>
      <c r="D25" s="19"/>
      <c r="E25" s="19"/>
    </row>
    <row r="26" spans="1:5" ht="90" x14ac:dyDescent="0.25">
      <c r="A26" s="17" t="s">
        <v>330</v>
      </c>
      <c r="B26" s="18" t="s">
        <v>539</v>
      </c>
      <c r="C26" s="25"/>
      <c r="D26" s="19"/>
      <c r="E26" s="19"/>
    </row>
    <row r="27" spans="1:5" ht="225" x14ac:dyDescent="0.25">
      <c r="A27" s="17" t="s">
        <v>335</v>
      </c>
      <c r="B27" s="18" t="s">
        <v>376</v>
      </c>
      <c r="C27" s="18" t="s">
        <v>377</v>
      </c>
      <c r="D27" s="28" t="s">
        <v>501</v>
      </c>
      <c r="E27" s="19"/>
    </row>
    <row r="28" spans="1:5" ht="150" x14ac:dyDescent="0.25">
      <c r="A28" s="45" t="s">
        <v>482</v>
      </c>
      <c r="B28" s="18" t="s">
        <v>479</v>
      </c>
      <c r="C28" s="25" t="s">
        <v>481</v>
      </c>
      <c r="D28" s="19"/>
      <c r="E28" s="19"/>
    </row>
    <row r="29" spans="1:5" ht="75" x14ac:dyDescent="0.25">
      <c r="A29" s="45" t="s">
        <v>488</v>
      </c>
      <c r="B29" s="18" t="s">
        <v>489</v>
      </c>
      <c r="C29" s="19"/>
      <c r="D29" s="19"/>
      <c r="E29" s="19"/>
    </row>
    <row r="30" spans="1:5" ht="105" x14ac:dyDescent="0.25">
      <c r="A30" s="45" t="s">
        <v>497</v>
      </c>
      <c r="B30" s="18" t="s">
        <v>496</v>
      </c>
      <c r="C30" s="19"/>
      <c r="D30" s="19"/>
      <c r="E30" s="19"/>
    </row>
    <row r="31" spans="1:5" ht="135" x14ac:dyDescent="0.25">
      <c r="A31" s="45" t="s">
        <v>511</v>
      </c>
      <c r="B31" s="18" t="s">
        <v>512</v>
      </c>
      <c r="C31" s="19"/>
      <c r="D31" s="19"/>
      <c r="E31" s="19"/>
    </row>
    <row r="32" spans="1:5" ht="197.25" customHeight="1" x14ac:dyDescent="0.25">
      <c r="A32" s="45" t="s">
        <v>520</v>
      </c>
      <c r="B32" s="18" t="s">
        <v>519</v>
      </c>
      <c r="C32" s="19"/>
      <c r="D32" s="19"/>
      <c r="E32" s="19"/>
    </row>
    <row r="33" spans="1:5" ht="225" x14ac:dyDescent="0.25">
      <c r="A33" s="45" t="s">
        <v>536</v>
      </c>
      <c r="B33" s="18" t="s">
        <v>535</v>
      </c>
      <c r="C33" s="19"/>
      <c r="D33" s="19"/>
      <c r="E33" s="19"/>
    </row>
  </sheetData>
  <phoneticPr fontId="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W32"/>
  <sheetViews>
    <sheetView workbookViewId="0">
      <selection activeCell="D12" sqref="D12"/>
    </sheetView>
  </sheetViews>
  <sheetFormatPr baseColWidth="10" defaultColWidth="11.42578125" defaultRowHeight="15" x14ac:dyDescent="0.25"/>
  <cols>
    <col min="1" max="1" width="18.140625" style="4" customWidth="1"/>
    <col min="2" max="2" width="20.85546875" style="4" customWidth="1"/>
    <col min="3" max="3" width="48.7109375" style="4" customWidth="1"/>
    <col min="4" max="4" width="35" style="4" customWidth="1"/>
    <col min="5" max="5" width="13.28515625" style="4" customWidth="1"/>
    <col min="6" max="6" width="12.28515625" style="4" bestFit="1" customWidth="1"/>
    <col min="7" max="7" width="23.42578125" style="4" customWidth="1"/>
    <col min="8" max="8" width="24.85546875" style="4" customWidth="1"/>
    <col min="9" max="9" width="17.7109375" style="4" customWidth="1"/>
    <col min="10" max="10" width="11.42578125" style="4"/>
    <col min="11" max="11" width="17.140625" style="4" customWidth="1"/>
    <col min="12" max="12" width="19.42578125" style="4" customWidth="1"/>
    <col min="13" max="13" width="37.28515625" style="4" customWidth="1"/>
    <col min="14" max="14" width="21.42578125" style="4" customWidth="1"/>
    <col min="15" max="20" width="11.42578125" style="4"/>
    <col min="21" max="21" width="19.42578125" style="4" bestFit="1" customWidth="1"/>
    <col min="22" max="16384" width="11.42578125" style="4"/>
  </cols>
  <sheetData>
    <row r="2" spans="1:23" ht="15.75" thickBot="1" x14ac:dyDescent="0.3">
      <c r="A2" s="3" t="s">
        <v>378</v>
      </c>
      <c r="B2" s="3" t="s">
        <v>379</v>
      </c>
      <c r="C2" s="3" t="s">
        <v>380</v>
      </c>
      <c r="D2" s="3" t="s">
        <v>381</v>
      </c>
      <c r="E2" s="3" t="s">
        <v>382</v>
      </c>
      <c r="F2" s="3" t="s">
        <v>383</v>
      </c>
      <c r="G2" s="3" t="s">
        <v>384</v>
      </c>
      <c r="H2" s="3" t="s">
        <v>385</v>
      </c>
      <c r="I2" s="3" t="s">
        <v>386</v>
      </c>
      <c r="K2" s="3" t="s">
        <v>383</v>
      </c>
      <c r="L2" s="3" t="s">
        <v>384</v>
      </c>
      <c r="M2" s="3" t="s">
        <v>387</v>
      </c>
      <c r="P2" s="3" t="s">
        <v>388</v>
      </c>
      <c r="S2" s="110" t="s">
        <v>389</v>
      </c>
      <c r="T2" s="110"/>
      <c r="U2" s="110"/>
      <c r="V2" s="110"/>
    </row>
    <row r="3" spans="1:23" ht="21.75" thickBot="1" x14ac:dyDescent="0.4">
      <c r="A3" s="5" t="s">
        <v>167</v>
      </c>
      <c r="B3" s="5" t="s">
        <v>208</v>
      </c>
      <c r="C3" s="5" t="s">
        <v>134</v>
      </c>
      <c r="D3" s="5" t="s">
        <v>390</v>
      </c>
      <c r="E3" s="6" t="s">
        <v>391</v>
      </c>
      <c r="F3" s="5" t="s">
        <v>392</v>
      </c>
      <c r="G3" s="5" t="s">
        <v>393</v>
      </c>
      <c r="H3" s="4" t="s">
        <v>394</v>
      </c>
      <c r="I3" s="4" t="s">
        <v>138</v>
      </c>
      <c r="K3" s="5" t="s">
        <v>149</v>
      </c>
      <c r="L3" s="5" t="s">
        <v>393</v>
      </c>
      <c r="M3" s="4" t="s">
        <v>395</v>
      </c>
      <c r="N3" s="4" t="s">
        <v>396</v>
      </c>
      <c r="P3" s="4" t="s">
        <v>396</v>
      </c>
      <c r="Q3" s="4" t="s">
        <v>397</v>
      </c>
      <c r="S3" s="4" t="s">
        <v>398</v>
      </c>
      <c r="T3" s="4" t="s">
        <v>398</v>
      </c>
      <c r="U3" s="4" t="str">
        <f>+CONCATENATE(S3,T3)</f>
        <v>FuerteFuerte</v>
      </c>
      <c r="V3" s="4" t="s">
        <v>398</v>
      </c>
      <c r="W3" s="7"/>
    </row>
    <row r="4" spans="1:23" ht="21.75" thickBot="1" x14ac:dyDescent="0.4">
      <c r="A4" s="5" t="s">
        <v>230</v>
      </c>
      <c r="B4" s="5" t="s">
        <v>261</v>
      </c>
      <c r="C4" s="5" t="s">
        <v>203</v>
      </c>
      <c r="D4" s="5" t="s">
        <v>399</v>
      </c>
      <c r="E4" s="6" t="s">
        <v>169</v>
      </c>
      <c r="F4" s="5" t="s">
        <v>137</v>
      </c>
      <c r="G4" s="5" t="s">
        <v>400</v>
      </c>
      <c r="H4" s="5" t="s">
        <v>401</v>
      </c>
      <c r="I4" s="4" t="s">
        <v>402</v>
      </c>
      <c r="K4" s="5" t="s">
        <v>137</v>
      </c>
      <c r="L4" s="5" t="s">
        <v>400</v>
      </c>
      <c r="M4" s="4" t="s">
        <v>403</v>
      </c>
      <c r="N4" s="4" t="s">
        <v>396</v>
      </c>
      <c r="P4" s="4" t="s">
        <v>404</v>
      </c>
      <c r="Q4" s="4" t="s">
        <v>405</v>
      </c>
      <c r="S4" s="4" t="s">
        <v>398</v>
      </c>
      <c r="T4" s="4" t="s">
        <v>404</v>
      </c>
      <c r="U4" s="4" t="str">
        <f t="shared" ref="U4:U11" si="0">+CONCATENATE(S4,T4)</f>
        <v>FuerteModerado</v>
      </c>
      <c r="V4" s="4" t="s">
        <v>404</v>
      </c>
      <c r="W4" s="7"/>
    </row>
    <row r="5" spans="1:23" ht="21.75" thickBot="1" x14ac:dyDescent="0.4">
      <c r="A5" s="5" t="s">
        <v>131</v>
      </c>
      <c r="B5" s="5" t="s">
        <v>231</v>
      </c>
      <c r="C5" s="5" t="s">
        <v>147</v>
      </c>
      <c r="D5" s="5" t="s">
        <v>406</v>
      </c>
      <c r="E5" s="6"/>
      <c r="F5" s="5" t="s">
        <v>407</v>
      </c>
      <c r="G5" s="5" t="s">
        <v>404</v>
      </c>
      <c r="H5" s="4" t="s">
        <v>408</v>
      </c>
      <c r="K5" s="5" t="s">
        <v>156</v>
      </c>
      <c r="L5" s="5" t="s">
        <v>404</v>
      </c>
      <c r="M5" s="4" t="s">
        <v>409</v>
      </c>
      <c r="N5" s="4" t="s">
        <v>404</v>
      </c>
      <c r="P5" s="4" t="s">
        <v>410</v>
      </c>
      <c r="Q5" s="4" t="s">
        <v>411</v>
      </c>
      <c r="S5" s="4" t="s">
        <v>398</v>
      </c>
      <c r="T5" s="4" t="s">
        <v>412</v>
      </c>
      <c r="U5" s="4" t="str">
        <f t="shared" si="0"/>
        <v>FuerteDébil</v>
      </c>
      <c r="V5" s="4" t="s">
        <v>412</v>
      </c>
      <c r="W5" s="7"/>
    </row>
    <row r="6" spans="1:23" ht="30.75" thickBot="1" x14ac:dyDescent="0.4">
      <c r="A6" s="5" t="s">
        <v>413</v>
      </c>
      <c r="B6" s="8" t="s">
        <v>245</v>
      </c>
      <c r="C6" s="5"/>
      <c r="D6" s="6"/>
      <c r="E6" s="6"/>
      <c r="F6" s="5" t="s">
        <v>414</v>
      </c>
      <c r="G6" s="5" t="s">
        <v>415</v>
      </c>
      <c r="H6" s="4" t="s">
        <v>416</v>
      </c>
      <c r="K6" s="5" t="s">
        <v>414</v>
      </c>
      <c r="L6" s="5" t="s">
        <v>415</v>
      </c>
      <c r="M6" s="4" t="s">
        <v>417</v>
      </c>
      <c r="N6" s="4" t="s">
        <v>410</v>
      </c>
      <c r="P6" s="4" t="s">
        <v>418</v>
      </c>
      <c r="Q6" s="4" t="s">
        <v>419</v>
      </c>
      <c r="S6" s="4" t="s">
        <v>404</v>
      </c>
      <c r="T6" s="4" t="s">
        <v>398</v>
      </c>
      <c r="U6" s="4" t="str">
        <f t="shared" si="0"/>
        <v>ModeradoFuerte</v>
      </c>
      <c r="V6" s="4" t="s">
        <v>404</v>
      </c>
      <c r="W6" s="7"/>
    </row>
    <row r="7" spans="1:23" ht="45" x14ac:dyDescent="0.35">
      <c r="A7" s="8" t="s">
        <v>420</v>
      </c>
      <c r="B7" s="8" t="s">
        <v>132</v>
      </c>
      <c r="C7" s="9"/>
      <c r="D7" s="6"/>
      <c r="E7" s="6"/>
      <c r="F7" s="5" t="s">
        <v>421</v>
      </c>
      <c r="G7" s="5" t="s">
        <v>422</v>
      </c>
      <c r="H7" s="5"/>
      <c r="K7" s="5" t="s">
        <v>421</v>
      </c>
      <c r="L7" s="5" t="s">
        <v>422</v>
      </c>
      <c r="M7" s="4" t="s">
        <v>423</v>
      </c>
      <c r="N7" s="4" t="s">
        <v>418</v>
      </c>
      <c r="S7" s="4" t="s">
        <v>404</v>
      </c>
      <c r="T7" s="4" t="s">
        <v>404</v>
      </c>
      <c r="U7" s="4" t="str">
        <f t="shared" si="0"/>
        <v>ModeradoModerado</v>
      </c>
      <c r="V7" s="4" t="s">
        <v>404</v>
      </c>
      <c r="W7" s="7"/>
    </row>
    <row r="8" spans="1:23" ht="21" x14ac:dyDescent="0.35">
      <c r="A8" s="6"/>
      <c r="B8" s="6"/>
      <c r="C8" s="6"/>
      <c r="D8" s="6"/>
      <c r="E8" s="6" t="s">
        <v>133</v>
      </c>
      <c r="K8" s="5" t="s">
        <v>149</v>
      </c>
      <c r="L8" s="4">
        <v>1</v>
      </c>
      <c r="M8" s="4" t="s">
        <v>424</v>
      </c>
      <c r="N8" s="4" t="s">
        <v>396</v>
      </c>
      <c r="S8" s="4" t="s">
        <v>404</v>
      </c>
      <c r="T8" s="4" t="s">
        <v>412</v>
      </c>
      <c r="U8" s="4" t="str">
        <f t="shared" si="0"/>
        <v>ModeradoDébil</v>
      </c>
      <c r="V8" s="4" t="s">
        <v>412</v>
      </c>
    </row>
    <row r="9" spans="1:23" ht="21" x14ac:dyDescent="0.35">
      <c r="A9" s="6"/>
      <c r="B9" s="6"/>
      <c r="C9" s="6"/>
      <c r="D9" s="6"/>
      <c r="E9" s="6" t="s">
        <v>169</v>
      </c>
      <c r="K9" s="5" t="s">
        <v>137</v>
      </c>
      <c r="L9" s="4">
        <v>2</v>
      </c>
      <c r="M9" s="4" t="s">
        <v>425</v>
      </c>
      <c r="N9" s="4" t="s">
        <v>396</v>
      </c>
      <c r="S9" s="4" t="s">
        <v>412</v>
      </c>
      <c r="T9" s="4" t="s">
        <v>398</v>
      </c>
      <c r="U9" s="4" t="str">
        <f t="shared" si="0"/>
        <v>DébilFuerte</v>
      </c>
      <c r="V9" s="4" t="s">
        <v>412</v>
      </c>
    </row>
    <row r="10" spans="1:23" ht="21" x14ac:dyDescent="0.35">
      <c r="A10" s="6"/>
      <c r="B10" s="6"/>
      <c r="C10" s="6"/>
      <c r="D10" s="6"/>
      <c r="E10" s="6"/>
      <c r="K10" s="5" t="s">
        <v>156</v>
      </c>
      <c r="L10" s="4">
        <v>3</v>
      </c>
      <c r="M10" s="4" t="s">
        <v>426</v>
      </c>
      <c r="N10" s="4" t="s">
        <v>404</v>
      </c>
      <c r="S10" s="4" t="s">
        <v>412</v>
      </c>
      <c r="T10" s="4" t="s">
        <v>404</v>
      </c>
      <c r="U10" s="4" t="str">
        <f t="shared" si="0"/>
        <v>DébilModerado</v>
      </c>
      <c r="V10" s="4" t="s">
        <v>412</v>
      </c>
    </row>
    <row r="11" spans="1:23" ht="21" x14ac:dyDescent="0.35">
      <c r="A11" s="6"/>
      <c r="B11" s="6"/>
      <c r="C11" s="6"/>
      <c r="D11" s="6"/>
      <c r="E11" s="6"/>
      <c r="K11" s="5" t="s">
        <v>414</v>
      </c>
      <c r="L11" s="4">
        <v>4</v>
      </c>
      <c r="M11" s="4" t="s">
        <v>427</v>
      </c>
      <c r="N11" s="4" t="s">
        <v>410</v>
      </c>
      <c r="S11" s="4" t="s">
        <v>412</v>
      </c>
      <c r="T11" s="4" t="s">
        <v>412</v>
      </c>
      <c r="U11" s="4" t="str">
        <f t="shared" si="0"/>
        <v>DébilDébil</v>
      </c>
      <c r="V11" s="4" t="s">
        <v>412</v>
      </c>
    </row>
    <row r="12" spans="1:23" ht="21" x14ac:dyDescent="0.35">
      <c r="A12" s="6"/>
      <c r="B12" s="6"/>
      <c r="C12" s="6"/>
      <c r="D12" s="6"/>
      <c r="E12" s="6"/>
      <c r="K12" s="5" t="s">
        <v>421</v>
      </c>
      <c r="L12" s="4">
        <v>5</v>
      </c>
      <c r="M12" s="4" t="s">
        <v>428</v>
      </c>
      <c r="N12" s="4" t="s">
        <v>418</v>
      </c>
    </row>
    <row r="13" spans="1:23" ht="21" x14ac:dyDescent="0.35">
      <c r="A13" s="6"/>
      <c r="B13" s="6"/>
      <c r="C13" s="9"/>
      <c r="D13" s="6"/>
      <c r="E13" s="6"/>
      <c r="K13" s="5" t="s">
        <v>393</v>
      </c>
      <c r="L13" s="4">
        <v>1</v>
      </c>
      <c r="M13" s="4" t="s">
        <v>429</v>
      </c>
      <c r="N13" s="4" t="s">
        <v>396</v>
      </c>
    </row>
    <row r="14" spans="1:23" ht="21" x14ac:dyDescent="0.35">
      <c r="A14" s="6"/>
      <c r="B14" s="6"/>
      <c r="C14" s="9"/>
      <c r="D14" s="6"/>
      <c r="E14" s="6"/>
      <c r="K14" s="5" t="s">
        <v>400</v>
      </c>
      <c r="L14" s="4">
        <v>2</v>
      </c>
      <c r="M14" s="4" t="s">
        <v>430</v>
      </c>
      <c r="N14" s="4" t="s">
        <v>404</v>
      </c>
    </row>
    <row r="15" spans="1:23" ht="21" x14ac:dyDescent="0.35">
      <c r="A15" s="6"/>
      <c r="B15" s="6"/>
      <c r="C15" s="9"/>
      <c r="D15" s="6"/>
      <c r="E15" s="6"/>
      <c r="K15" s="5" t="s">
        <v>404</v>
      </c>
      <c r="L15" s="4">
        <v>3</v>
      </c>
      <c r="M15" s="4" t="s">
        <v>431</v>
      </c>
      <c r="N15" s="4" t="s">
        <v>410</v>
      </c>
    </row>
    <row r="16" spans="1:23" ht="21" x14ac:dyDescent="0.35">
      <c r="A16" s="6"/>
      <c r="B16" s="6"/>
      <c r="C16" s="9"/>
      <c r="D16" s="6"/>
      <c r="E16" s="6"/>
      <c r="K16" s="5" t="s">
        <v>415</v>
      </c>
      <c r="L16" s="4">
        <v>4</v>
      </c>
      <c r="M16" s="4" t="s">
        <v>432</v>
      </c>
      <c r="N16" s="4" t="s">
        <v>418</v>
      </c>
    </row>
    <row r="17" spans="1:14" ht="21" x14ac:dyDescent="0.35">
      <c r="A17" s="6"/>
      <c r="B17" s="6"/>
      <c r="C17" s="9"/>
      <c r="D17" s="6"/>
      <c r="E17" s="6"/>
      <c r="K17" s="5" t="s">
        <v>422</v>
      </c>
      <c r="L17" s="4">
        <v>5</v>
      </c>
      <c r="M17" s="4" t="s">
        <v>433</v>
      </c>
      <c r="N17" s="4" t="s">
        <v>418</v>
      </c>
    </row>
    <row r="18" spans="1:14" ht="21" x14ac:dyDescent="0.35">
      <c r="A18" s="6"/>
      <c r="B18" s="6"/>
      <c r="C18" s="9"/>
      <c r="D18" s="6"/>
      <c r="E18" s="6"/>
      <c r="J18" s="4">
        <v>-1</v>
      </c>
      <c r="K18" s="5" t="s">
        <v>149</v>
      </c>
      <c r="M18" s="4" t="s">
        <v>434</v>
      </c>
      <c r="N18" s="4" t="s">
        <v>404</v>
      </c>
    </row>
    <row r="19" spans="1:14" ht="21" x14ac:dyDescent="0.35">
      <c r="A19" s="6"/>
      <c r="B19" s="6"/>
      <c r="C19" s="9"/>
      <c r="D19" s="6"/>
      <c r="E19" s="6"/>
      <c r="J19" s="4">
        <v>0</v>
      </c>
      <c r="K19" s="5" t="s">
        <v>149</v>
      </c>
      <c r="M19" s="4" t="s">
        <v>435</v>
      </c>
      <c r="N19" s="4" t="s">
        <v>410</v>
      </c>
    </row>
    <row r="20" spans="1:14" ht="21" x14ac:dyDescent="0.35">
      <c r="A20" s="6"/>
      <c r="B20" s="6"/>
      <c r="C20" s="9"/>
      <c r="D20" s="6"/>
      <c r="E20" s="6"/>
      <c r="J20" s="4">
        <v>1</v>
      </c>
      <c r="K20" s="5" t="s">
        <v>149</v>
      </c>
      <c r="M20" s="4" t="s">
        <v>436</v>
      </c>
      <c r="N20" s="4" t="s">
        <v>410</v>
      </c>
    </row>
    <row r="21" spans="1:14" x14ac:dyDescent="0.25">
      <c r="J21" s="4">
        <v>2</v>
      </c>
      <c r="K21" s="5" t="s">
        <v>137</v>
      </c>
      <c r="M21" s="4" t="s">
        <v>437</v>
      </c>
      <c r="N21" s="4" t="s">
        <v>418</v>
      </c>
    </row>
    <row r="22" spans="1:14" x14ac:dyDescent="0.25">
      <c r="J22" s="4">
        <v>3</v>
      </c>
      <c r="K22" s="5" t="s">
        <v>156</v>
      </c>
      <c r="M22" s="4" t="s">
        <v>438</v>
      </c>
      <c r="N22" s="4" t="s">
        <v>418</v>
      </c>
    </row>
    <row r="23" spans="1:14" x14ac:dyDescent="0.25">
      <c r="J23" s="4">
        <v>4</v>
      </c>
      <c r="K23" s="5" t="s">
        <v>414</v>
      </c>
      <c r="M23" s="4" t="s">
        <v>439</v>
      </c>
      <c r="N23" s="4" t="s">
        <v>410</v>
      </c>
    </row>
    <row r="24" spans="1:14" x14ac:dyDescent="0.25">
      <c r="J24" s="4">
        <v>5</v>
      </c>
      <c r="K24" s="5" t="s">
        <v>421</v>
      </c>
      <c r="M24" s="4" t="s">
        <v>440</v>
      </c>
      <c r="N24" s="4" t="s">
        <v>410</v>
      </c>
    </row>
    <row r="25" spans="1:14" x14ac:dyDescent="0.25">
      <c r="B25" s="3" t="s">
        <v>441</v>
      </c>
      <c r="C25" s="3" t="s">
        <v>442</v>
      </c>
      <c r="E25" s="3" t="s">
        <v>65</v>
      </c>
      <c r="G25" s="3" t="s">
        <v>443</v>
      </c>
      <c r="M25" s="4" t="s">
        <v>444</v>
      </c>
      <c r="N25" s="4" t="s">
        <v>418</v>
      </c>
    </row>
    <row r="26" spans="1:14" x14ac:dyDescent="0.25">
      <c r="B26" s="4" t="s">
        <v>136</v>
      </c>
      <c r="C26" s="4" t="s">
        <v>140</v>
      </c>
      <c r="D26" s="4" t="s">
        <v>139</v>
      </c>
      <c r="E26" s="4" t="s">
        <v>141</v>
      </c>
      <c r="G26" s="4" t="s">
        <v>138</v>
      </c>
      <c r="J26" s="4">
        <v>-1</v>
      </c>
      <c r="K26" s="5" t="s">
        <v>393</v>
      </c>
      <c r="M26" s="4" t="s">
        <v>445</v>
      </c>
      <c r="N26" s="4" t="s">
        <v>418</v>
      </c>
    </row>
    <row r="27" spans="1:14" x14ac:dyDescent="0.25">
      <c r="B27" s="4" t="s">
        <v>135</v>
      </c>
      <c r="C27" s="4" t="s">
        <v>446</v>
      </c>
      <c r="D27" s="4" t="s">
        <v>161</v>
      </c>
      <c r="E27" s="4" t="s">
        <v>447</v>
      </c>
      <c r="G27" s="4" t="s">
        <v>160</v>
      </c>
      <c r="J27" s="4">
        <v>0</v>
      </c>
      <c r="K27" s="5" t="s">
        <v>393</v>
      </c>
      <c r="M27" s="4" t="s">
        <v>448</v>
      </c>
      <c r="N27" s="4" t="s">
        <v>418</v>
      </c>
    </row>
    <row r="28" spans="1:14" x14ac:dyDescent="0.25">
      <c r="C28" s="4" t="s">
        <v>449</v>
      </c>
      <c r="D28" s="4" t="s">
        <v>450</v>
      </c>
      <c r="E28" s="4" t="s">
        <v>451</v>
      </c>
      <c r="J28" s="4">
        <v>1</v>
      </c>
      <c r="K28" s="5" t="s">
        <v>393</v>
      </c>
    </row>
    <row r="29" spans="1:14" x14ac:dyDescent="0.25">
      <c r="G29" s="4" t="s">
        <v>138</v>
      </c>
      <c r="J29" s="4">
        <v>2</v>
      </c>
      <c r="K29" s="5" t="s">
        <v>400</v>
      </c>
    </row>
    <row r="30" spans="1:14" x14ac:dyDescent="0.25">
      <c r="G30" s="4" t="s">
        <v>452</v>
      </c>
      <c r="J30" s="4">
        <v>3</v>
      </c>
      <c r="K30" s="5" t="s">
        <v>404</v>
      </c>
    </row>
    <row r="31" spans="1:14" x14ac:dyDescent="0.25">
      <c r="J31" s="4">
        <v>4</v>
      </c>
      <c r="K31" s="5" t="s">
        <v>415</v>
      </c>
    </row>
    <row r="32" spans="1:14" x14ac:dyDescent="0.25">
      <c r="J32" s="4">
        <v>5</v>
      </c>
      <c r="K32" s="5" t="s">
        <v>422</v>
      </c>
    </row>
  </sheetData>
  <sheetProtection selectLockedCells="1"/>
  <mergeCells count="1">
    <mergeCell ref="S2:V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77692C-EF78-472D-83F7-25D09EFE39B6}">
  <ds:schemaRefs>
    <ds:schemaRef ds:uri="http://schemas.openxmlformats.org/package/2006/metadata/core-properties"/>
    <ds:schemaRef ds:uri="4d1d2e24-7be0-47eb-a1db-99cc6d75caff"/>
    <ds:schemaRef ds:uri="http://www.w3.org/XML/1998/namespace"/>
    <ds:schemaRef ds:uri="http://schemas.microsoft.com/office/2006/documentManagement/types"/>
    <ds:schemaRef ds:uri="http://purl.org/dc/terms/"/>
    <ds:schemaRef ds:uri="http://schemas.microsoft.com/office/2006/metadata/properties"/>
    <ds:schemaRef ds:uri="d6eaa91c-3afb-4015-aba1-5ff992c1a5ca"/>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842CF8AA-F621-40C4-BB13-3BE60F274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A20AF5-BAFC-4742-B6AB-BD90A1F252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Matriz Riesgos Corrupción</vt:lpstr>
      <vt:lpstr>Hoja1</vt:lpstr>
      <vt:lpstr>Riesgo Corrupción</vt:lpstr>
      <vt:lpstr>Descripción del Control </vt:lpstr>
      <vt:lpstr>Listados</vt:lpstr>
      <vt:lpstr>'Matriz Riesgos Corrupción'!Área_de_impresión</vt:lpstr>
      <vt:lpstr>'Matriz Riesgos Corrupción'!Títulos_a_imprimir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dc:creator>
  <cp:keywords/>
  <dc:description/>
  <cp:lastModifiedBy>Luisa Fernanda Ibagon Moreno</cp:lastModifiedBy>
  <cp:revision/>
  <dcterms:created xsi:type="dcterms:W3CDTF">2020-08-31T01:37:35Z</dcterms:created>
  <dcterms:modified xsi:type="dcterms:W3CDTF">2024-12-12T15:58:06Z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