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 ESTRATEGICO SECTORIAL/CONSOLIDADO/IV TRIMESTRE/"/>
    </mc:Choice>
  </mc:AlternateContent>
  <xr:revisionPtr revIDLastSave="124" documentId="8_{21B5A4A3-CA9D-4280-BEA3-8FDEFD946267}" xr6:coauthVersionLast="47" xr6:coauthVersionMax="47" xr10:uidLastSave="{78BBD355-A97F-495B-A46F-30D324276AE6}"/>
  <workbookProtection workbookPassword="E772" lockStructure="1"/>
  <bookViews>
    <workbookView xWindow="-120" yWindow="-120" windowWidth="29040" windowHeight="15840" xr2:uid="{00000000-000D-0000-FFFF-FFFF00000000}"/>
  </bookViews>
  <sheets>
    <sheet name="Hoja1" sheetId="2" r:id="rId1"/>
  </sheets>
  <definedNames>
    <definedName name="_xlnm._FilterDatabase" localSheetId="0" hidden="1">Hoja1!$A$28:$BQ$63</definedName>
    <definedName name="_Hlk77162415" localSheetId="0">#N/A</definedName>
    <definedName name="_Hlk77162500" localSheetId="0">#N/A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56" i="2" l="1"/>
  <c r="AR62" i="2"/>
  <c r="AR61" i="2"/>
  <c r="AR33" i="2" l="1"/>
  <c r="AR32" i="2"/>
  <c r="AT32" i="2" s="1"/>
  <c r="AR57" i="2" l="1"/>
  <c r="AQ57" i="2"/>
  <c r="AQ55" i="2"/>
  <c r="AR55" i="2" l="1"/>
  <c r="AR54" i="2"/>
  <c r="AR53" i="2"/>
  <c r="AR52" i="2"/>
  <c r="AR51" i="2"/>
  <c r="AR50" i="2"/>
  <c r="AR49" i="2"/>
  <c r="AR48" i="2"/>
  <c r="AR43" i="2"/>
  <c r="AR38" i="2"/>
  <c r="AT38" i="2" s="1"/>
  <c r="AR34" i="2"/>
  <c r="AR30" i="2"/>
  <c r="AR47" i="2"/>
  <c r="AN46" i="2" l="1"/>
  <c r="AR46" i="2" s="1"/>
  <c r="AS46" i="2" s="1"/>
  <c r="AT29" i="2" l="1"/>
  <c r="AF29" i="2"/>
  <c r="AR40" i="2" l="1"/>
  <c r="AR35" i="2" l="1"/>
  <c r="AR59" i="2" l="1"/>
  <c r="AS37" i="2"/>
  <c r="AS59" i="2" l="1"/>
  <c r="AT36" i="2"/>
  <c r="AS35" i="2"/>
  <c r="AT35" i="2" s="1"/>
  <c r="AS39" i="2"/>
  <c r="AS40" i="2"/>
  <c r="AT33" i="2"/>
  <c r="AS57" i="2"/>
  <c r="AS56" i="2"/>
  <c r="AS55" i="2"/>
  <c r="AS54" i="2"/>
  <c r="AT52" i="2"/>
  <c r="AT51" i="2"/>
  <c r="AT50" i="2"/>
  <c r="AT49" i="2"/>
  <c r="AT48" i="2"/>
  <c r="AS43" i="2"/>
  <c r="AS38" i="2"/>
  <c r="AS34" i="2"/>
  <c r="AS30" i="2"/>
  <c r="AS58" i="2"/>
  <c r="AS42" i="2"/>
  <c r="AT58" i="2"/>
  <c r="AS36" i="2"/>
  <c r="AT45" i="2"/>
  <c r="AO29" i="2"/>
  <c r="AT62" i="2"/>
  <c r="AS62" i="2"/>
  <c r="AS51" i="2"/>
  <c r="AS48" i="2"/>
  <c r="AS31" i="2"/>
  <c r="AT30" i="2"/>
  <c r="AP62" i="2"/>
  <c r="AO61" i="2"/>
  <c r="AO33" i="2"/>
  <c r="AO59" i="2"/>
  <c r="AP59" i="2" s="1"/>
  <c r="AN42" i="2"/>
  <c r="AP37" i="2"/>
  <c r="AT37" i="2" s="1"/>
  <c r="AO54" i="2"/>
  <c r="AP54" i="2" s="1"/>
  <c r="AO53" i="2"/>
  <c r="AO52" i="2"/>
  <c r="AO34" i="2"/>
  <c r="AP34" i="2" s="1"/>
  <c r="AP30" i="2"/>
  <c r="AO48" i="2"/>
  <c r="AP63" i="2"/>
  <c r="AT63" i="2" s="1"/>
  <c r="AP32" i="2"/>
  <c r="AP45" i="2"/>
  <c r="AN41" i="2"/>
  <c r="AO41" i="2" s="1"/>
  <c r="AP41" i="2" s="1"/>
  <c r="AP36" i="2"/>
  <c r="AO40" i="2"/>
  <c r="AP40" i="2" s="1"/>
  <c r="AO36" i="2"/>
  <c r="AK49" i="2"/>
  <c r="AL55" i="2"/>
  <c r="N57" i="2"/>
  <c r="AP57" i="2" s="1"/>
  <c r="N55" i="2"/>
  <c r="AP55" i="2" s="1"/>
  <c r="N53" i="2"/>
  <c r="N52" i="2"/>
  <c r="AP52" i="2" s="1"/>
  <c r="N51" i="2"/>
  <c r="N50" i="2"/>
  <c r="AP50" i="2" s="1"/>
  <c r="N49" i="2"/>
  <c r="AP49" i="2" s="1"/>
  <c r="N48" i="2"/>
  <c r="N38" i="2"/>
  <c r="AP38" i="2" s="1"/>
  <c r="N30" i="2"/>
  <c r="AK34" i="2"/>
  <c r="AO43" i="2"/>
  <c r="AP43" i="2" s="1"/>
  <c r="AJ60" i="2"/>
  <c r="AN60" i="2"/>
  <c r="AO60" i="2" s="1"/>
  <c r="AO42" i="2"/>
  <c r="AP42" i="2" s="1"/>
  <c r="AO39" i="2"/>
  <c r="AP39" i="2" s="1"/>
  <c r="AP29" i="2"/>
  <c r="AM29" i="2"/>
  <c r="AL57" i="2"/>
  <c r="AM56" i="2"/>
  <c r="AO56" i="2" s="1"/>
  <c r="AP56" i="2" s="1"/>
  <c r="AM55" i="2"/>
  <c r="AO55" i="2" s="1"/>
  <c r="AM31" i="2"/>
  <c r="AO31" i="2" s="1"/>
  <c r="AP31" i="2" s="1"/>
  <c r="AM30" i="2"/>
  <c r="AO30" i="2" s="1"/>
  <c r="AL53" i="2"/>
  <c r="AL29" i="2"/>
  <c r="AK54" i="2"/>
  <c r="AL52" i="2"/>
  <c r="AL36" i="2"/>
  <c r="AL30" i="2"/>
  <c r="AO50" i="2"/>
  <c r="AP48" i="2"/>
  <c r="AO38" i="2"/>
  <c r="AO62" i="2"/>
  <c r="AP33" i="2"/>
  <c r="AP61" i="2"/>
  <c r="AS49" i="2"/>
  <c r="AS50" i="2"/>
  <c r="AS53" i="2"/>
  <c r="AP60" i="2" l="1"/>
  <c r="AP53" i="2"/>
  <c r="AT53" i="2"/>
  <c r="AT31" i="2"/>
  <c r="AT40" i="2"/>
  <c r="AT61" i="2"/>
  <c r="AT42" i="2"/>
  <c r="AT34" i="2"/>
  <c r="AT57" i="2"/>
  <c r="AT54" i="2"/>
  <c r="AT59" i="2"/>
  <c r="AT43" i="2"/>
  <c r="AT47" i="2"/>
  <c r="AS47" i="2"/>
  <c r="AS52" i="2"/>
  <c r="AT56" i="2"/>
  <c r="AT39" i="2"/>
  <c r="AT46" i="2"/>
  <c r="AT5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author>
    <author>Esperanza Florián</author>
  </authors>
  <commentList>
    <comment ref="O26" authorId="0" shapeId="0" xr:uid="{00000000-0006-0000-0000-000001000000}">
      <text>
        <r>
          <rPr>
            <sz val="12"/>
            <color indexed="81"/>
            <rFont val="Tahoma"/>
            <family val="2"/>
          </rPr>
          <t>Diligencie el año</t>
        </r>
      </text>
    </comment>
    <comment ref="T26" authorId="0" shapeId="0" xr:uid="{00000000-0006-0000-0000-000002000000}">
      <text>
        <r>
          <rPr>
            <sz val="12"/>
            <color indexed="81"/>
            <rFont val="Tahoma"/>
            <family val="2"/>
          </rPr>
          <t>Diligencie el año</t>
        </r>
      </text>
    </comment>
    <comment ref="Y26" authorId="0" shapeId="0" xr:uid="{00000000-0006-0000-0000-000003000000}">
      <text>
        <r>
          <rPr>
            <sz val="12"/>
            <color indexed="81"/>
            <rFont val="Tahoma"/>
            <family val="2"/>
          </rPr>
          <t>Diligencie el año</t>
        </r>
      </text>
    </comment>
    <comment ref="G27" authorId="0" shapeId="0" xr:uid="{00000000-0006-0000-0000-000004000000}">
      <text>
        <r>
          <rPr>
            <b/>
            <sz val="12"/>
            <color indexed="81"/>
            <rFont val="Tahoma"/>
            <family val="2"/>
          </rPr>
          <t>De acuerdo con el comportamiento de la meta y la acumulación o no de los datos para el horizonte del plan, seleccione una de las siguientes opciones: 
- Creciente
- Constante
- Suma
- Decreciente</t>
        </r>
      </text>
    </comment>
    <comment ref="H27" authorId="0" shapeId="0" xr:uid="{00000000-0006-0000-0000-000005000000}">
      <text>
        <r>
          <rPr>
            <b/>
            <sz val="12"/>
            <color indexed="81"/>
            <rFont val="Tahoma"/>
            <family val="2"/>
          </rPr>
          <t>Diligencie la unidad de medida para interpretar el resultado del indicador.
EJ: 
- Porcentaje
- Actividades
- Días</t>
        </r>
      </text>
    </comment>
    <comment ref="I27" authorId="0" shapeId="0" xr:uid="{00000000-0006-0000-0000-000006000000}">
      <text>
        <r>
          <rPr>
            <sz val="12"/>
            <color indexed="81"/>
            <rFont val="Tahoma"/>
            <family val="2"/>
          </rPr>
          <t>Registre la magnitud esperada de la meta para cada vigencia</t>
        </r>
      </text>
    </comment>
    <comment ref="O28" authorId="0" shapeId="0" xr:uid="{00000000-0006-0000-0000-000007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P28" authorId="0" shapeId="0" xr:uid="{00000000-0006-0000-0000-000008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Q28" authorId="0" shapeId="0" xr:uid="{00000000-0006-0000-0000-000009000000}">
      <text>
        <r>
          <rPr>
            <b/>
            <sz val="12"/>
            <color indexed="81"/>
            <rFont val="Tahoma"/>
            <family val="2"/>
          </rPr>
          <t xml:space="preserve">Registe el resultado del indicador, de acuerdo con la formula. 
EJ. 100%
(Que corresponde al porcentaje de ejecución del plan de capacitación)
</t>
        </r>
      </text>
    </comment>
    <comment ref="R28" authorId="0" shapeId="0" xr:uid="{00000000-0006-0000-0000-00000A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S28" authorId="0" shapeId="0" xr:uid="{00000000-0006-0000-0000-00000B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T28" authorId="0" shapeId="0" xr:uid="{00000000-0006-0000-0000-00000C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U28" authorId="0" shapeId="0" xr:uid="{00000000-0006-0000-0000-00000D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V28" authorId="0" shapeId="0" xr:uid="{00000000-0006-0000-0000-00000E000000}">
      <text>
        <r>
          <rPr>
            <b/>
            <sz val="12"/>
            <color indexed="81"/>
            <rFont val="Tahoma"/>
            <family val="2"/>
          </rPr>
          <t xml:space="preserve">Registe el resultado del indicador, de acuerdo con la formula. 
EJ. 100%
(Que corresponde al porcentaje de ejecución del plan de capacitación)
</t>
        </r>
      </text>
    </comment>
    <comment ref="W28" authorId="0" shapeId="0" xr:uid="{00000000-0006-0000-0000-00000F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X28" authorId="0" shapeId="0" xr:uid="{00000000-0006-0000-0000-000010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Y28" authorId="0" shapeId="0" xr:uid="{00000000-0006-0000-0000-000011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Z28" authorId="0" shapeId="0" xr:uid="{00000000-0006-0000-0000-000012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A28" authorId="0" shapeId="0" xr:uid="{00000000-0006-0000-0000-000013000000}">
      <text>
        <r>
          <rPr>
            <b/>
            <sz val="12"/>
            <color indexed="81"/>
            <rFont val="Tahoma"/>
            <family val="2"/>
          </rPr>
          <t xml:space="preserve">Registe el resultado del indicador, de acuerdo con la formula. 
EJ. 100%
(Que corresponde al porcentaje de ejecución del plan de capacitación)
</t>
        </r>
      </text>
    </comment>
    <comment ref="AB28" authorId="0" shapeId="0" xr:uid="{00000000-0006-0000-0000-000014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C28" authorId="0" shapeId="0" xr:uid="{00000000-0006-0000-0000-000015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D28" authorId="0" shapeId="0" xr:uid="{00000000-0006-0000-0000-000016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AE28" authorId="0" shapeId="0" xr:uid="{00000000-0006-0000-0000-000017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F28" authorId="0" shapeId="0" xr:uid="{00000000-0006-0000-0000-000018000000}">
      <text>
        <r>
          <rPr>
            <b/>
            <sz val="12"/>
            <color indexed="81"/>
            <rFont val="Tahoma"/>
            <family val="2"/>
          </rPr>
          <t xml:space="preserve">Registe el resultado del indicador, de acuerdo con la formula. 
EJ. 100%
(Que corresponde al porcentaje de ejecución del plan de capacitación)
</t>
        </r>
      </text>
    </comment>
    <comment ref="AG28" authorId="0" shapeId="0" xr:uid="{00000000-0006-0000-0000-000019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H28" authorId="0" shapeId="0" xr:uid="{00000000-0006-0000-0000-00001A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I28" authorId="0" shapeId="0" xr:uid="{00000000-0006-0000-0000-00001B000000}">
      <text>
        <r>
          <rPr>
            <b/>
            <sz val="12"/>
            <color indexed="81"/>
            <rFont val="Tahoma"/>
            <family val="2"/>
          </rPr>
          <t>Registe el total de la magnitud de la meta programada para el año. 
EJ 100% (plan de capacitación  programado)
EJ. 1
(estrategia programada)</t>
        </r>
      </text>
    </comment>
    <comment ref="AJ28" authorId="0" shapeId="0" xr:uid="{00000000-0006-0000-0000-00001C000000}">
      <text>
        <r>
          <rPr>
            <b/>
            <sz val="12"/>
            <color indexed="81"/>
            <rFont val="Tahoma"/>
            <family val="2"/>
          </rPr>
          <t>Registe el resultado acumulado del indicador, de acuerdo con la formula. 
EJ. 99,2% (plan de capacitación  ejecutado)
EJ. 0,7 
(de la estrategia implementada)</t>
        </r>
      </text>
    </comment>
    <comment ref="AK28" authorId="0" shapeId="0" xr:uid="{00000000-0006-0000-0000-00001D000000}">
      <text>
        <r>
          <rPr>
            <b/>
            <sz val="12"/>
            <color indexed="81"/>
            <rFont val="Tahoma"/>
            <family val="2"/>
          </rPr>
          <t>Registre el porcentaje de avance acumulado de la vigencia, respecto a lo programado para la vigencia.
EJ. 99,2% (plan de capacitación  ejecutado)
EJ:  70%
(esto corresponde al resultado de 0,7 estrategias implementadas de 1 estrategia programada para la vigencia 2020)</t>
        </r>
      </text>
    </comment>
    <comment ref="AL28" authorId="0" shapeId="0" xr:uid="{00000000-0006-0000-0000-00001E000000}">
      <text>
        <r>
          <rPr>
            <b/>
            <sz val="12"/>
            <color indexed="81"/>
            <rFont val="Tahoma"/>
            <family val="2"/>
          </rPr>
          <t>Registre el porcentaje de avance acumulado de la meta para el cuatrienio. 
EJ. 19,84% 
(esto corresponde a la sumatoria de la ejecución del cuatrienio, dividida entre el número de periodos o años)
EJ:  23%
(esto corresponde al resultado de 0,7 estrategias implementadas de 3 estrategias programadas para el periodo 2020-2024)</t>
        </r>
        <r>
          <rPr>
            <sz val="9"/>
            <color indexed="81"/>
            <rFont val="Tahoma"/>
            <family val="2"/>
          </rPr>
          <t xml:space="preserve">
</t>
        </r>
      </text>
    </comment>
    <comment ref="AM28" authorId="0" shapeId="0" xr:uid="{00000000-0006-0000-0000-00001F000000}">
      <text>
        <r>
          <rPr>
            <b/>
            <sz val="12"/>
            <color indexed="81"/>
            <rFont val="Tahoma"/>
            <family val="2"/>
          </rPr>
          <t>Registe el total de la magnitud de la meta programada para el año. 
EJ. 1
(estrategia programada)</t>
        </r>
      </text>
    </comment>
    <comment ref="AN28" authorId="0" shapeId="0" xr:uid="{00000000-0006-0000-0000-000020000000}">
      <text>
        <r>
          <rPr>
            <b/>
            <sz val="12"/>
            <color indexed="81"/>
            <rFont val="Tahoma"/>
            <family val="2"/>
          </rPr>
          <t>Registre el porcentaje de avance acumulado de la vigencia, respecto a lo programado para la vigencia.
EJ:  0,4
(esto corresponde al resultado de 0,4 estrategia implementada de 1 estrategia programada para la vigencia 2021)</t>
        </r>
      </text>
    </comment>
    <comment ref="AO28" authorId="0" shapeId="0" xr:uid="{00000000-0006-0000-0000-000021000000}">
      <text>
        <r>
          <rPr>
            <b/>
            <sz val="12"/>
            <color indexed="81"/>
            <rFont val="Tahoma"/>
            <family val="2"/>
          </rPr>
          <t>Registre el porcentaje de avance acumulado de la vigencia, respecto a lo programado para la vigencia.
EJ:  40%
(esto corresponde al resultado de 0,4 estrategias implementadas de 1 estrategia programada para la vigencia 2021</t>
        </r>
      </text>
    </comment>
    <comment ref="AP28" authorId="0" shapeId="0" xr:uid="{00000000-0006-0000-0000-000022000000}">
      <text>
        <r>
          <rPr>
            <b/>
            <sz val="12"/>
            <color indexed="81"/>
            <rFont val="Tahoma"/>
            <family val="2"/>
          </rPr>
          <t>Registre el porcentaje de avance acumulado de la meta para el cuatrienio. 
EJ:  36,6%
(esto corresponde al resultado de 1,1 estrategias implementadas de 3 estrategias programadas para el periodo 2020-2024)</t>
        </r>
        <r>
          <rPr>
            <sz val="9"/>
            <color indexed="81"/>
            <rFont val="Tahoma"/>
            <family val="2"/>
          </rPr>
          <t xml:space="preserve">
</t>
        </r>
      </text>
    </comment>
    <comment ref="AQ28" authorId="0" shapeId="0" xr:uid="{00000000-0006-0000-0000-000023000000}">
      <text>
        <r>
          <rPr>
            <b/>
            <sz val="12"/>
            <color indexed="81"/>
            <rFont val="Tahoma"/>
            <family val="2"/>
          </rPr>
          <t>Registe el total de la magnitud de la meta programada para el año. 
EJ. 1
(estrategia programada)</t>
        </r>
      </text>
    </comment>
    <comment ref="AR28" authorId="0" shapeId="0" xr:uid="{00000000-0006-0000-0000-000024000000}">
      <text>
        <r>
          <rPr>
            <b/>
            <sz val="12"/>
            <color indexed="81"/>
            <rFont val="Tahoma"/>
            <family val="2"/>
          </rPr>
          <t>Registre el porcentaje de avance acumulado de la vigencia, respecto a lo programado para la vigencia.
EJ:  1,5
(esto corresponde al resultado de 1,5 estrategia implementada de 1 estrategia programada para la vigencia 2022)</t>
        </r>
      </text>
    </comment>
    <comment ref="AS28" authorId="0" shapeId="0" xr:uid="{00000000-0006-0000-0000-000025000000}">
      <text>
        <r>
          <rPr>
            <b/>
            <sz val="12"/>
            <color indexed="81"/>
            <rFont val="Tahoma"/>
            <family val="2"/>
          </rPr>
          <t xml:space="preserve">Registre el porcentaje de avance acumulado de la vigencia, respecto a lo programado para la vigencia.
EJ:  100%
(aunque el ejecutado supera a lo programado, el máximo resultado es el 100%
</t>
        </r>
      </text>
    </comment>
    <comment ref="AT28" authorId="0" shapeId="0" xr:uid="{00000000-0006-0000-0000-000026000000}">
      <text>
        <r>
          <rPr>
            <b/>
            <sz val="12"/>
            <color indexed="81"/>
            <rFont val="Tahoma"/>
            <family val="2"/>
          </rPr>
          <t>Registre el porcentaje de avance acumulado de la meta para el cuatrienio. 
EJ:  86,6%
(esto corresponde al resultado de 2,6 estrategias implementadas de 3 estrategias programadas para el periodo 2020-2024)</t>
        </r>
        <r>
          <rPr>
            <sz val="9"/>
            <color indexed="81"/>
            <rFont val="Tahoma"/>
            <family val="2"/>
          </rPr>
          <t xml:space="preserve">
</t>
        </r>
      </text>
    </comment>
    <comment ref="AU28" authorId="0" shapeId="0" xr:uid="{00000000-0006-0000-0000-000027000000}">
      <text>
        <r>
          <rPr>
            <b/>
            <sz val="12"/>
            <color indexed="81"/>
            <rFont val="Tahoma"/>
            <family val="2"/>
          </rPr>
          <t xml:space="preserve">Registe el total de la magnitud de la meta programada para el año. 
</t>
        </r>
      </text>
    </comment>
    <comment ref="AV28" authorId="0" shapeId="0" xr:uid="{00000000-0006-0000-0000-000028000000}">
      <text>
        <r>
          <rPr>
            <b/>
            <sz val="12"/>
            <color indexed="81"/>
            <rFont val="Tahoma"/>
            <family val="2"/>
          </rPr>
          <t xml:space="preserve">Registre el porcentaje de avance acumulado de la vigencia, respecto a lo programado para la vigencia.
</t>
        </r>
      </text>
    </comment>
    <comment ref="AW28" authorId="0" shapeId="0" xr:uid="{00000000-0006-0000-0000-000029000000}">
      <text>
        <r>
          <rPr>
            <b/>
            <sz val="12"/>
            <color indexed="81"/>
            <rFont val="Tahoma"/>
            <family val="2"/>
          </rPr>
          <t xml:space="preserve">Registre el porcentaje de avance acumulado de la vigencia, respecto a lo programado para la vigencia.
</t>
        </r>
      </text>
    </comment>
    <comment ref="AX28" authorId="0" shapeId="0" xr:uid="{00000000-0006-0000-0000-00002A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AY28" authorId="0" shapeId="0" xr:uid="{00000000-0006-0000-0000-00002B000000}">
      <text>
        <r>
          <rPr>
            <b/>
            <sz val="12"/>
            <color indexed="81"/>
            <rFont val="Tahoma"/>
            <family val="2"/>
          </rPr>
          <t xml:space="preserve">Registe el total de la magnitud de la meta programada para el año. 
</t>
        </r>
      </text>
    </comment>
    <comment ref="AZ28" authorId="0" shapeId="0" xr:uid="{00000000-0006-0000-0000-00002C000000}">
      <text>
        <r>
          <rPr>
            <b/>
            <sz val="12"/>
            <color indexed="81"/>
            <rFont val="Tahoma"/>
            <family val="2"/>
          </rPr>
          <t xml:space="preserve">Registre el porcentaje de avance acumulado de la vigencia, respecto a lo programado para la vigencia.
</t>
        </r>
      </text>
    </comment>
    <comment ref="BA28" authorId="0" shapeId="0" xr:uid="{00000000-0006-0000-0000-00002D000000}">
      <text>
        <r>
          <rPr>
            <b/>
            <sz val="12"/>
            <color indexed="81"/>
            <rFont val="Tahoma"/>
            <family val="2"/>
          </rPr>
          <t xml:space="preserve">Registre el porcentaje de avance acumulado de la vigencia, respecto a lo programado para la vigencia.
</t>
        </r>
      </text>
    </comment>
    <comment ref="BB28" authorId="0" shapeId="0" xr:uid="{00000000-0006-0000-0000-00002E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J53" authorId="1" shapeId="0" xr:uid="{00000000-0006-0000-0000-00002F000000}">
      <text>
        <r>
          <rPr>
            <b/>
            <sz val="9"/>
            <color indexed="81"/>
            <rFont val="Tahoma"/>
            <family val="2"/>
          </rPr>
          <t>Esperanza Florián:</t>
        </r>
        <r>
          <rPr>
            <sz val="9"/>
            <color indexed="81"/>
            <rFont val="Tahoma"/>
            <family val="2"/>
          </rPr>
          <t xml:space="preserve">
ajustado de 76 a 106</t>
        </r>
      </text>
    </comment>
    <comment ref="K53" authorId="1" shapeId="0" xr:uid="{00000000-0006-0000-0000-000030000000}">
      <text>
        <r>
          <rPr>
            <b/>
            <sz val="9"/>
            <color indexed="81"/>
            <rFont val="Tahoma"/>
            <family val="2"/>
          </rPr>
          <t>Esperanza Florián:</t>
        </r>
        <r>
          <rPr>
            <sz val="9"/>
            <color indexed="81"/>
            <rFont val="Tahoma"/>
            <family val="2"/>
          </rPr>
          <t xml:space="preserve">
de 77 a 67</t>
        </r>
      </text>
    </comment>
    <comment ref="L53" authorId="1" shapeId="0" xr:uid="{00000000-0006-0000-0000-000031000000}">
      <text>
        <r>
          <rPr>
            <b/>
            <sz val="9"/>
            <color indexed="81"/>
            <rFont val="Tahoma"/>
            <family val="2"/>
          </rPr>
          <t>Esperanza Florián:</t>
        </r>
        <r>
          <rPr>
            <sz val="9"/>
            <color indexed="81"/>
            <rFont val="Tahoma"/>
            <family val="2"/>
          </rPr>
          <t xml:space="preserve">
de 30 a 50</t>
        </r>
      </text>
    </comment>
    <comment ref="M53" authorId="1" shapeId="0" xr:uid="{00000000-0006-0000-0000-000032000000}">
      <text>
        <r>
          <rPr>
            <b/>
            <sz val="9"/>
            <color indexed="81"/>
            <rFont val="Tahoma"/>
            <family val="2"/>
          </rPr>
          <t>Esperanza Florián:</t>
        </r>
        <r>
          <rPr>
            <sz val="9"/>
            <color indexed="81"/>
            <rFont val="Tahoma"/>
            <family val="2"/>
          </rPr>
          <t xml:space="preserve">
de 52 a 12</t>
        </r>
      </text>
    </comment>
  </commentList>
</comments>
</file>

<file path=xl/sharedStrings.xml><?xml version="1.0" encoding="utf-8"?>
<sst xmlns="http://schemas.openxmlformats.org/spreadsheetml/2006/main" count="726" uniqueCount="475">
  <si>
    <t xml:space="preserve">SEGUIMIENTO PLAN ESTRATÉGICO SECTORIAL </t>
  </si>
  <si>
    <t>Código</t>
  </si>
  <si>
    <t>PLE-PGS-F001</t>
  </si>
  <si>
    <t>Versión</t>
  </si>
  <si>
    <t>Vigencia</t>
  </si>
  <si>
    <t>9 de marzo de 2021</t>
  </si>
  <si>
    <t>Caso HOLA:</t>
  </si>
  <si>
    <t xml:space="preserve">PLAN ESTRATÉGICO SECTORIAL </t>
  </si>
  <si>
    <t>2020-2024</t>
  </si>
  <si>
    <t>Ejecución de metas con corte a</t>
  </si>
  <si>
    <t>31 de diciembre de 2022</t>
  </si>
  <si>
    <t>Creciente</t>
  </si>
  <si>
    <t>CONTROL DE CAMBIOS</t>
  </si>
  <si>
    <t>Constante</t>
  </si>
  <si>
    <t>VERSIÓN</t>
  </si>
  <si>
    <t>FECHA</t>
  </si>
  <si>
    <t>DESCRIPCIÓN DE LA MODIFICACIÓN</t>
  </si>
  <si>
    <t>Suma</t>
  </si>
  <si>
    <t xml:space="preserve">Se consolida la programación de metas 2020-2024 y el seguimiento con corte a 31 de diciembre de 2020. </t>
  </si>
  <si>
    <t>Decreciente</t>
  </si>
  <si>
    <t>Se consolida el seguimiento con corte a 31 de marzo de 2021.</t>
  </si>
  <si>
    <t>Se consolida el seguimiento con corte a 30 de junio de 2021.</t>
  </si>
  <si>
    <t>Se consolida el seguimiento con corte a 30 de septiembre de 2021.</t>
  </si>
  <si>
    <t xml:space="preserve">Se consolida el seguimiento con corte a 31 de diciembre de 2021. Se incluyen las modificaciones aprobadas mediante Resolución No. 1368 de 2021. </t>
  </si>
  <si>
    <t>Se consolida el seguimiento con corte a 31 de marzo de 2022.</t>
  </si>
  <si>
    <t>Se consolida el seguimiento con corte a 30 de junio de 2022.</t>
  </si>
  <si>
    <t>Se consolida el seguimiento con corte a 30 de septiembre de 2022.</t>
  </si>
  <si>
    <t xml:space="preserve">PROGRAMACIÓN PLAN ESTRATÉGICO SECTORIAL </t>
  </si>
  <si>
    <t>EJECUCIÓN I TRIMESTRE VIGENCIA 2022</t>
  </si>
  <si>
    <t>EJECUCIÓN II TRIMESTRE VIGENCIA 2022</t>
  </si>
  <si>
    <t>EJECUCIÓN III TRIMESTRE VIGENCIA 2022</t>
  </si>
  <si>
    <t>EJECUCIÓN IV TRIMESTRE VIGENCIA 2022</t>
  </si>
  <si>
    <t xml:space="preserve">SEGUIMIENTO ACUMULADO </t>
  </si>
  <si>
    <t>Objetivo Estratégico</t>
  </si>
  <si>
    <t>No. Meta</t>
  </si>
  <si>
    <t>Meta Cuatrienio</t>
  </si>
  <si>
    <t>Dependencia Responsable del reportar</t>
  </si>
  <si>
    <t>Indicador</t>
  </si>
  <si>
    <t>Fórmula de indicador</t>
  </si>
  <si>
    <t xml:space="preserve">Tipo de programación </t>
  </si>
  <si>
    <t>Unidad de medida</t>
  </si>
  <si>
    <t>PROGRAMACIÓN DE LA META</t>
  </si>
  <si>
    <t>VIGENCIA 2020</t>
  </si>
  <si>
    <t>VIGENCIA 2021</t>
  </si>
  <si>
    <t>VIGENCIA 2022</t>
  </si>
  <si>
    <t>VIGENCIA 2023</t>
  </si>
  <si>
    <t>VIGENCIA 2024</t>
  </si>
  <si>
    <t>AÑO 2020</t>
  </si>
  <si>
    <t>AÑO 2021</t>
  </si>
  <si>
    <t>AÑO 2022</t>
  </si>
  <si>
    <t>AÑO 2023</t>
  </si>
  <si>
    <t>AÑO 2024</t>
  </si>
  <si>
    <t>TOTAL PROGRAMACIÓN  2020-2024</t>
  </si>
  <si>
    <t>Resultado del Numerador</t>
  </si>
  <si>
    <t xml:space="preserve">Resultado del Denominador </t>
  </si>
  <si>
    <t xml:space="preserve">Resultado Indicador </t>
  </si>
  <si>
    <t>Descripción del avance de la meta</t>
  </si>
  <si>
    <t>Reporte de la evidencia</t>
  </si>
  <si>
    <t xml:space="preserve">Programado </t>
  </si>
  <si>
    <t>Ejecutado</t>
  </si>
  <si>
    <t>% avance 
vigencia 2020</t>
  </si>
  <si>
    <t>% avance 
2020-2024</t>
  </si>
  <si>
    <t>% avance 
vigencia 2021</t>
  </si>
  <si>
    <t>% avance 
vigencia 2022</t>
  </si>
  <si>
    <t>% avance 
vigencia 2023</t>
  </si>
  <si>
    <t>% avance 
vigencia 2024</t>
  </si>
  <si>
    <r>
      <t xml:space="preserve">Objetivo Estratégico 1. </t>
    </r>
    <r>
      <rPr>
        <sz val="16"/>
        <color indexed="8"/>
        <rFont val="Calibri"/>
        <family val="2"/>
      </rPr>
      <t>Realizar acciones enfocadas al fortalecimiento de la gobernabilidad democrática local</t>
    </r>
  </si>
  <si>
    <t>Aumentar diez (10) puntos porcentuales en el Índice de Gestión Local</t>
  </si>
  <si>
    <t>SDG - Subsecretaría de Gestión Local</t>
  </si>
  <si>
    <t>10  puntos porcentuales en el Índice de Gestión Local</t>
  </si>
  <si>
    <t>Valor del índice gestión pública local IGPL %</t>
  </si>
  <si>
    <t>Porcentaje</t>
  </si>
  <si>
    <t xml:space="preserve">62,63%
Dcto IGPL 2022 (línea base 2020)
</t>
  </si>
  <si>
    <t xml:space="preserve">81,13%
(meta establecida con el anterior IGPL, modificada para 2022-2024)
</t>
  </si>
  <si>
    <t xml:space="preserve">70,57%
</t>
  </si>
  <si>
    <t>72,63%
(proyectada a 30 de sept., de acuerdo coa la línea base ajustada en el 2022)</t>
  </si>
  <si>
    <t xml:space="preserve">N/A
</t>
  </si>
  <si>
    <t xml:space="preserve">10%
(equivale a 72,63% de acuerdo con el nuevo IGPL)
</t>
  </si>
  <si>
    <t>N/A</t>
  </si>
  <si>
    <t>Durante el primer trimestre no se tiene programado avance cuantiativo, sin embargo, por gestión en los meses de enero, febrero y marzo de 2022 se consolidó el reporte de los 9 indicadores que componen el Indice de Gestión Pública Local - IGPL con corte al 31 de diciembre del 2021. 
De igual manera, se consolidaron los porcentajes de avance en los seis (6) indicadores con periodicidad de reporte vigente con corte a 31 de enero y 28 de febrero de 2022 para los indicadores PEP, PEP, POP, PDAA, PAPF PPQRC, en la matriz de seguimiento del IGPL creada y formulada para los datos del 2022.
Adicionalmente en el mes de marzo el Equipo del Centro de Gobierno Local (Observatorio de Gestión Local) realizó una presentación sobre el IGPL, su estructura, composición y avances de los últimos 3 años a la Secretaría General de la Alcaldía Mayor de Bogotá al equipo encargado del Índice de Gestión Pública Distrital.</t>
  </si>
  <si>
    <t>Informe IGPL Diciembre 2021
Libro de seguimiento IGPL 2021 
Libro de seguimiento IGPL 2022
Presentación IGPL 2022</t>
  </si>
  <si>
    <t>Durante el segundo trimestre no se tiene programado avance cuantitativo, sin embargo, por gestión en los meses de abril, mayo y junio de 2022 se consolidó el reporte de 6  indicadores que componen el Índice de Gestión Pública Local - IGPL con corte al 30 de junio de 2022. 
En el libro de seguimiento del IGPL se consolidan los datos del 2022 para los indicadores presupuestales (PEP, PEG y POP), los indicadores de gestión policiva (PDAA y PFAP) y PQRS.
Adicionalmente se solicitó mediante oficio el reporte del indicador PEPAC a la SHD, y mediante correo a la SDP el reporte de la MUSI para calcular el indicador PEFM. A nivel interno de la SDG, se solicitó el reporte de los Planes de Gestión a la OAP para calcular el POIVC.</t>
  </si>
  <si>
    <t>Libro de seguimiento IGPL 2022
Oficio PAC-SHD
Correo solicitud MUSI
Correo solicitud Planes de Gestión</t>
  </si>
  <si>
    <t xml:space="preserve">Para el tercer trimestre de la vigencia no se tiene programado avance cuantitativo, sin embargo por gestión, se realizó: 
1. Se actualizó la línea base 2020 y el registro 2021, consolidados en el informe comparado IGPL 2020 vs 2021. Lo anterior, ya que se reformuló el indicador del PPQRC, generando un nuevo resultado del IGPL para las vigencias 2019, 2020 y 2021, arrojando como resultado un nuevo IGPL en el 2020, el cual se establece como Linea Base para el seguimiento de la meta.
2. Se dió respuesta a la SHD compartiendo el informe del 2022-I del IGPL y proyectando la oportunidad de presentar las alertas de las alcaldías locales sobre su ejecución del PAC en un Consejo de Alcaldes y a través de capacitaciones del CGL. 
3. Como parte del cálculo del score de analítica de la SDG se remitieron los documentos soporte de operación, limpieza y seguimiento del IGPL a la OAP.
NOTA: El índice de Gestión Pública Local, en el 2022, presentó unos cambios en la formulación de sus indicadores, que ocasionó una nueva linea base del IGPL para el año 2020. De acuerdo, con estos avances en los resultados del IGPL, se hace necesario realizar una modificación a la meta y realizar la reprogramación de la misma en la vigencia 2022 y 2023. </t>
  </si>
  <si>
    <t xml:space="preserve">Libro de seguimiento IGPL 2022
Solicitud PQR a SGI
Tabla de PQR 2021 por alcaldía local
Total en indicadores presupuestales 2021
Solicitud MUSI a SDP
Gráficas IGPL 2022
Informe IGPL primer semestre 2022
Libro seguimiento IGPL 2020
Libro seguimiento IGPL 2021
PPQRC anuales
Informe IGPL comparado 2020-2021
Correo a SHD alertas PAC
Correos a OAP con insumos IGPL
</t>
  </si>
  <si>
    <t>El Índice de Gestión Pública  Local  IGPL al 30 de septiembre de 2021, tenía un avance del 68,57%, y el resultado al mismo periodo del año 2022 correspondió al 71,13%., evidenciando un crecimiento del IGPL de 2,56 puntos porcentuales. Este aumento mayor del planeado, obedeció principalmente a variaciones de 3 indicadores que conforman el  IGPL: en primer lugar, por un mayor resultado en el crecimiento del indicador de “ejecución física de metas - PEFM”, que en el 2022 era del 92,79%, mientras que el del 2021 fue del 62,74%, con una variación de casi 30 puntos porcentuales, esto por un mejor resultado de las Alcaldías Locales en el cumplimiento de las metas  de cada uno de sus PDL; igualmente, se presentaron disminuciones en 2 indicadores, uno con respecto a la Ejecución  del PAC “PEPAC” , en el cual en el 2022 tenía un avance del 50,55% mientras que en el 2021, era de 67,43%, 17 puntos porcentuales por debajo; y el indicador de fallos de policía (PAPF), disminuyó casi 12 puntos porcentuales (77,70% del 2022 vrs 89,20% del 2021).
Para para la obtención de estos resultados en el cuarto trimestre de la vigencia, el Observatorio de Gestión Local (OGL) del Centro de Gobierno Local consolida el IGPL, sus nueve indicadores y dos componentes con los datos de corte a 30 de septiembre de 2022 y se realizó la siguiente gestión y elaboración de productos:
* En el mes de octubre el OGL solicitó el reporte de indicadores a la SDP y a las dependencias reportantes dentro de la SDG (DGP, DGDL y OAP). A partir de los datos remitidos se consolidó el libro de seguimiento IGPL con corte a 31 de octubre para los indicadores cuyas variables fueron reportadas (PEP, PEG, POP, PDAA, PAPF y PPQRC).
* Para noviembre desde el OGL se redactó el documento de marco conceptual, objetivos e hipótesis del IGPL como insumo para  proyectar un análisis de estadística diferencial apoyado por la OAP con el fin de desarrollar una fórmula de medición que permita establecer datos mensuales para los indicadores que cuyos datos son reportados  de manera trimestral (PEFM y POIVC). Esto con el fin de responder oportunamente con los reportes  IGPL.
* En diciembre el OGL consolida el documento de reprogramación de la línea base 2020, la cual fue ajustada debido a cambios normativos y de formulación de variables IGPL que incidieron en un ajuste de estructura en el IGPL por el cual las cifras cambiaron debido a la modificación en la medición. Adicionalmente se consolida el libro de seguimiento IGPL, se grafican los resultados  y elabora el informe del IGPL al III trimestre  del 2022.
NOTA: Una vez se cuente reporte por parte de SDP y OAP los datos con corte a 31 de diciembre de 2022 sobre 2 de los 9 indicadores IGPL (PEFM y POIVC) proyectados para el mes de febrero de 2023, se consolidará el avance final de la vigencia 2022.</t>
  </si>
  <si>
    <t>Informe del Índice de Gestión Pública  Local</t>
  </si>
  <si>
    <t>Implementar una estrategia comunicativa que promueva valores y capacidades democráticas.</t>
  </si>
  <si>
    <t>IDPAC - Subdirección de Promoción</t>
  </si>
  <si>
    <t>Estrategias comunicativas implementadas.</t>
  </si>
  <si>
    <t>Número de estrategias comunicativas implementadas.</t>
  </si>
  <si>
    <t>Estrategia</t>
  </si>
  <si>
    <t>Se avanzó en un 8% de la implementación del Plan Estratégico de Comunicaciones a través de la ejecución de actividades relacionadas con la Gestión del Sistema Informativo,  Gestión de la Comunicación Interna, elaboración de Piezas Comunicacionales, Gestión de la comunicación Externa, igualmente se implementa el uso del lenguaje inclusivo atendiendo los lineamientos del Departamento Administrativo del Servicio Civil Distrital.</t>
  </si>
  <si>
    <t xml:space="preserve">Control de piezas audiovisuales
Control de piezas gráficas
Cronograma de actividades OAC-IDPAC 2020-2024
Reporte DC Radio
Informe publicaciones transparencia
Monitoreo de Medios OAC 2022
Invitados DC Radio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https://participacionbogota-my.sharepoint.com/personal/sigparticipo_participacionbogota_gov_co/_layouts/15/onedrive.aspx?id=%2Fpersonal%2Fsigparticipo%5Fparticipacionbogota%5Fgov%5Fco%2FDocuments%2FIndicadores%20PI%2F7796%2FEstrategia%20de%20comunicaciones%20implementada
</t>
  </si>
  <si>
    <t>Se avanzó en la implementación de la estrategia, a través de: emisiones de diferentes programas a través de DCTV y DCRADIO; actualización del link de transparencia y publicación de boletines, notas y comunicados de prensa; actualización de piezas gráficas y audiovisuales a través del correo oficial y en página Web y Redes Sociales.</t>
  </si>
  <si>
    <t>Informe Publicaciones Transparencia
Consolidado Número de Impactos y Seguidores
Control de Piezas Audiovisuales
Control Piezas gráficas
Cronograma Actividades OAC-IDPAC 2020-2024
Monitoreo de Medios 
Reporte DC Radio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Estrategia%20de%20comunicaciones%20implementada%2FII%20Trimestre</t>
  </si>
  <si>
    <t>Se ha implementado la estrategia de comunicaciones a través de: - Emisiones de diferentes programas a través de DCTV y DCRADIO; - Actualización del link de transparencia, - Publicación de boletines, notas y comunicados de prensa; - Actualización de piezas gráficas y audiovisuales en el correo oficial y en portales Web, Redes Sociales y diferentes plataformas.</t>
  </si>
  <si>
    <t xml:space="preserve">1, Informe Publicaciones Transparencia
2, Consolidado Número de Impactos y Seguidores
3, Control de Piezas Audiovisuales
4, Control Piezas gráficas
5, Cronograma Actividades OAC-IDPAC 2020-2024
6, Monitoreo de Medios 
7, Reporte DC Radio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Estrategia%20de%20comunicaciones%20implementada%2FIII%20Trimestre
</t>
  </si>
  <si>
    <t>Se implementó  la estrategia de comunicaciones a través de: Emisiones de diferentes programas en DCTV y DCRADIO; actualización del link de transparencia y acceso a la información pública, publicación de boletines, notas y comunicados de prensa; actualización de piezas gráficas y audiovisuales en el correo institucional y en portales Web, redes sociales y diferentes plataformas.</t>
  </si>
  <si>
    <t>1. Informe Publicaciones Transparencia
2. Consolidado Número de Impactos y Seguidores
3. Control de Piezas Audiovisuales
4. Control Piezas gráficas
5. Cronograma Actividades OAC-IDPAC 2020-2024
6. Monitoreo de Medios 
7. Reporte DC Radio</t>
  </si>
  <si>
    <t>Asesorar 20 Alcaldías Locales en el diseño e implementación de los procesos de planeación y presupuesto participativo.</t>
  </si>
  <si>
    <t>Alcaldías Locales asesoradas en el diseño e implementación de los procesos de planeación y presupuesto participativo.</t>
  </si>
  <si>
    <t>Número de alcaldías Locales asesoradas en el diseño e implementación de los procesos de planeación y presupuesto participativo.</t>
  </si>
  <si>
    <t>Alcaldías locales</t>
  </si>
  <si>
    <t>Durante el primer trimestre de la vigencia 2022, se avanzó en un 25% la implementación de la estrategia de asesoría y/o acompañamiento técnico en procesos de planeación y presupuestos participativos, mediante la realización del proceso de evaluación de la estrategia de asesorías en el marco de Presupuestos Participativos fase II. Igualmente, se avanzó en la elaboración de los planes de asesoría para las 20 alcaldías locales y se desarrolló la sesión ordinaria de la Comisión Intersectorial de Participación, la cual contó con la respectiva asesoría a entidades en Presupuestos Participativos.</t>
  </si>
  <si>
    <t>Planes de Asesoría a Alcaldías Locales
Las evidencias se encuentran disponibles para consulta en la carpeta compartida
https://participacionbogota-my.sharepoint.com/personal/sigparticipo_participacionbogota_gov_co/_layouts/15/onedrive.aspx?id=%2Fpersonal%2Fsigparticipo%5Fparticipacionbogota%5Fgov%5Fco%2FDocuments%2FIndicadores%20PI%2F7723%2FEstrategia%20de%20asesor%C3%ADa%20de%20planeaci%C3%B3n%20y%20presupuestos%20participativos%20implementada</t>
  </si>
  <si>
    <t>Se ajustó el documento de criterios de elegibilidad y viabilidad para presupuestos participativos, se presentaron los informes de implementación del plan de asesoría en cada una de las 20 localidades con las evidencias respectivas. Adicionalmente, se reportan los dos (2) planes de asesoría llevados a cabo en el en el marco de las sesiones de la CIP.</t>
  </si>
  <si>
    <t>Planes de Asesoría Entidades
Las evidencias se encuentran disponibles para consulta en la carpeta compartida
https://participacionbogota-my.sharepoint.com/personal/sigparticipo_participacionbogota_gov_co/_layouts/15/onedrive.aspx?id=%2Fpersonal%2Fsigparticipo%5Fparticipacionbogota%5Fgov%5Fco%2FDocuments%2FIndicadores%20PI%2F7723%2FEstrategia%20de%20asesor%C3%ADa%20de%20planeaci%C3%B3n%20y%20presupuestos%20participativos%20implementada%2FII%20Trimestre</t>
  </si>
  <si>
    <t>Se presentaron los informes de implementación del plan de asesoría en cada una de las 20 localidades y se reportan los dos planes de asesoría llevados a cabo en el en el marco de las sesiones de la CIP. Así mismo, en el mes de septiembre se desarrolló una nueva sesión de la CIP, donde se socialización técnica de la política pública de participación incidente y se adelantó la exposición del componente de planeación de presupuestos participativos y causas ciudadanas.</t>
  </si>
  <si>
    <t>Acta Comisión Intersectorial de Participación CIP
Las evidencias se encuentran disponibles para consulta en la carpeta compartida
https://participacionbogota-my.sharepoint.com/personal/sigparticipo_participacionbogota_gov_co/_layouts/15/onedrive.aspx?id=%2Fpersonal%2Fsigparticipo%5Fparticipacionbogota%5Fgov%5Fco%2FDocuments%2FIndicadores%20PI%2F7723%2FEstrategia%20de%20asesor%C3%ADa%20de%20planeaci%C3%B3n%20y%20presupuestos%20participativos%20implementada%2FIII%20Trimestre</t>
  </si>
  <si>
    <t>Se prestó asistencia técnica a las Alcaldías Locales con el fin de fortalecer la participación ciudadana en planeación de presupuestos participativos y causas ciudadanas. Igualmente, se presentaron los informes de implementación del plan de asesoría en cada una de las 20 localidades y los planes de asesoría a las entidades distritales en las sesiones de la CIP.</t>
  </si>
  <si>
    <t>Informes de las 20 alcaldías de Bogotá</t>
  </si>
  <si>
    <r>
      <rPr>
        <b/>
        <sz val="16"/>
        <color indexed="8"/>
        <rFont val="Calibri"/>
        <family val="2"/>
      </rPr>
      <t xml:space="preserve"> Objetivo Estratégico 2.</t>
    </r>
    <r>
      <rPr>
        <sz val="16"/>
        <color indexed="8"/>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</si>
  <si>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t>Implementar un (1) Observatorio de conflictividad social que permita capturar información periódica y realizar seguimiento a las conflictividades y demandas ciudadanas en Bogotá.</t>
  </si>
  <si>
    <t>SDG - Dirección de Convivencia y Diálogo Social</t>
  </si>
  <si>
    <t>Observatorio de conflictividad implementado</t>
  </si>
  <si>
    <t>Observatorio de conflictividad implementado
Nota: se reporta según Hoja de vida indicadores proyectos de inversión y plan de desarrollo  (indicador 342)</t>
  </si>
  <si>
    <t>Observatorio</t>
  </si>
  <si>
    <t>1. Se establecieron los parámetros para el proceso de caracterización del primer semestre. En el primer trimestre se estableció el cronograma de trabajo, se definió la matriz de actores a caracterizar, la matriz de fuentes de información y se definió la matriz de priorización de conflictividades.
2. Informes en materia de gobernabilidad, conflictividad social : Para el primer trimestre del año 2022 se generaron 36 informes, discriminados de la siguiente manera:  tres (3) informes de movilizaciones sociales y gobernabilidad, un (1) informe trimestral de conflictividades sociales ,  cinco (5) informes de contexto de movilizaciones sociales, diez y seis (16) informes ejecutivos de movilizaciones sociales , seis (6) informes de contexto por localidades ( Suba, Usaquén,Teusaquillo, barrios Unidos, Ciudad Bolívar, Usme) Dos (2) informes temáticos correspondientes , dos (2) informes de contexto especifico donde se analizan las problemáticas de park way y altos de la estancia, una (1) infografía sobre aspectos claves durante el acompañamiento a movilizaciones sociales.
3. Desarrollo de un plan de cualificación Durante el trimestre: se desarrollaron ocho  (8) procesos de formación, discriminados de la siguiente forma:Treinta y dos (32) gestores de goles en Paz 2,0., módulo seguimiento a movilizaciones sociales – formando setenta (70) gestores de diálogo; módulo Ruta de atención de abuso de autoridad formando seis (6) funcionarios, módulo Rutas de atención - componente de PyP formando seis (6) funcionarios,  plan de formación para los profesionales encargados de la territorialización del diálogo. En este proceso se dictó  mediante un (1) módulo de formación con 4 sesiones: Estatuto orgánico de Bogotá a 15 profesionales, Enfoque de derechos preventivo y territorial a 36 funcionarios, instrumentos y/o para la mediación facilitación y diálogo en la mediación o mitigación o transformación de conflictos y enfoque de género a 19 funcionarios y enfoque de género a 19 funcionarios; las formaciones tuvieron una intensidad de 11 horas en 4 sesiones.
4. Proceso de actualización del sistema de información del observatorio:  cuatro (4) ajustes en el módulo de rutas de atención de derechos humanos; tres (3) ajustes en el módulo de comités de derechos humanos y 2 ajustes al módulo de seguimiento a conflictividades
5. Aprobación DTS del observatorio.</t>
  </si>
  <si>
    <t>Actores sociales y gobernabilidad Diciembre 2021
Informe Contexto Previo 21 al 31E(1)
Resumen ejecutivo  movilización social 21-31 enero 2022 (2)
Resumen ejecutivo 15-25 Enero 2022(2)
Resumen ejecutivo 26 al 31 de enero de 2022
Resumen ejecutivo actualización 9 al 25 de Enero de 2022
Resumen ejecutivo actualización 10-25 enero 2022
Resumen ejecutivo actualización 24 al 31 de enero
Resumen ejecutivo de contexto 28E
Informe Contexto Previo 01 al 08 F
Informe Contexto Previo 08 al 15F
Informe Contexto Previo 15 al 22F
Informe Contexto Previo 22 al 28F
Informe de conflictividad social
Informe de gobernabilidad 1o_enero-18_Febrero
Resumen ejecutivo de contexto   del 15 al 20 de febrero
Resumen ejecutivo de contexto   del 19 al 28 de febrero
Resumen ejecutivo de contexto  del 14 al 20 de febrero
Resumen ejecutivo de contexto  del 22 al 28 de febrero
Resumen ejecutivo de contexto  del 31 de enero al 08 de febrero
Cronograma caracterización línea de actores sociales primer trimestre segundo reporte .
Matriz actores primer trimestre 2022
Aspectos claves durante el acompañamiento a movilizaciones sociales
Informe  de contexto problemáticas altos dela estancia
Informe Contexto Barrios unidosInforme contexto localidad Ciudad Bolivar
Informe Contexto localidad Suba
Informe contexto localidad Teusaquillo
Informe Contexto localidad Usaquen
Informe Contexto localidad Usme
Informe de contexto problematicas Parkway
Informe ejecutivo del 07 al 13 de marzo
informe ejecutivo del 15 al 23 de marzo
Informe ejecutivo del 22 al 31 de marzo
Informe ejecutivo del 25 al 31 de marzo
INFORME GOBERNABILIDAD FEBRERO-MARZO2022
Informe Temático Día Internacional de la Mujer Trabajadora - 8M
Informe temático Elecciones en un contexto generalizado de violencia
Documento Técnico de Soporte.
Actualizaciones Sistema de Información
proceso de cualificación OCS primer trimestre 2022</t>
  </si>
  <si>
    <t>1. Se establecieron los parámetros para el proceso de caracterización del primer semestre. En el primer trimestre se estableció el cronograma de trabajo, se definió la matriz de actores a caracterizar, la matriz de fuentes de información y se definió la matriz de priorización de conflictividades.
2. Informes en materia de gobernabilidad, conflictividad social : Para el primer trimestre del año 2022 se generaron 36 informes, discriminados de la siguiente manera:  tres (3) informes de movilizaciones sociales y gobernabilidad, un (1) informe trimestral de conflictividades sociales ,  cinco (5) informes de contexto de movilizaciones sociales, diez y seis (16) informes ejecutivos de movilizaciones sociales , seis (6) informes de contexto por localidades ( Suba, Usaquén, Teusaquillo, barrios Unidos, Ciudad Bolívar, Usme) Dos (2) informes temáticos correspondientes , dos (2) informes de contexto especifico donde se analizan las problemáticas de park way y altos de la estancia, una (1) infografía sobre aspectos claves durante el acompañamiento a movilizaciones sociales.
3. Desarrollo de un plan de cualificación Durante el trimestre: se desarrollaron ocho  (8) procesos de formación, discriminados de la siguiente forma: Treinta y dos (32) gestores de goles en Paz 2,0., módulo seguimiento a movilizaciones sociales – formando setenta (70) gestores de diálogo; módulo Ruta de atención de abuso de autoridad formando seis (6) funcionarios, módulo Rutas de atención - componente de PyP formando seis (6) funcionarios,  plan de formación para los profesionales encargados de la territorialización del diálogo. En este proceso se dictó  mediante un (1) módulo de formación con 4 sesiones: Estatuto orgánico de Bogotá a 15 profesionales, Enfoque de derechos preventivo y territorial a 36 funcionarios, instrumentos y/o para la mediación facilitación y diálogo en la mediación o mitigación o transformación de conflictos y enfoque de género a 19 funcionarios y enfoque de género a 19 funcionarios; las formaciones tuvieron una intensidad de 11 horas en 4 sesiones.
4. Proceso de actualización del sistema de información del observatorio:  cuatro (4) ajustes en el módulo de rutas de atención de derechos humanos; tres (3) ajustes en el módulo de comités de derechos humanos y 2 ajustes al módulo de seguimiento a conflictividades
5. Aprobación DTS del observatorio.</t>
  </si>
  <si>
    <t xml:space="preserve">1.	Se establecieron los parámetros para el proceso de caracterización del tercer trimestre. se identificaron, consolidaron y caracterizaron 81 actores enmarcados en una conflictividad definida de acuerdo con el instrumento dhh-cds-f032_v1 Matriz de priorización de conflictividades. Se recurrió a diversas fuentes (primarias y secundarias) como prensa, marco normativo, diarios de campo y cualificaciones en Alcaldías Locales y territorio para la identificación y caracterización de los actores. 
2.	Informes de Gobernabilidad y movilizaciones sociales 03 informes de gobernabilidad, para los meses de julio, agosto y septiembre, en los que se han tratado las conflictividades con mayor relevancia durante cada mes.  Se elaboraron diez (09) informes ejecutivos de conflictividades y movilizaciones sociales, que dieron cuenta de la dinámica de la ciudad en los temas de más interés, en los meses de julio a septiembre. Como análisis cronológicos, se generaron tres (3) informes de contexto para el 20 de julio, 7 de agosto y para el 09 y 10 de septiembre como un contexto temático específico por la relevancia de las fechas. Un (1) informe del fenómeno de tierreros en la ciudad de Bogotá, en el cual se presenta información de los asentamientos en las diferentes localidades de Bogotá haciendo énfasis en Usme, ciudad Bolívar, San Cristóbal, y Usaquén. Un (1) informe de entornos escolares visto como un ecosistema escolar complejo, como una forma de no aislar del contexto lo que sucede en las instituciones educativas en este realizando un análisis de la normatividad, actores sociales, problemáticas presentadas alrededor de todo el fenómeno.   
3.	Procesos de formación Aplicativo del Observatorio: se desarrollaron dos (2) procesos de formación, capacitándose 35 gestores de convivencia de las DCDS:  Proceso de actualización del sistema de información del observatorio:  Se realizaron siete (7)- Conteo de etapas de acuerdo con el protocolo 563 para el desarrollo del visualizador. módulo de monitoreo y seguimiento a la protesta social - (integración de otros equipos de acompañamiento) para integrar al equipo de gestores de convivencia de la secretaría de seguridad al reporte de situacionales de los eventos acompañados; Módulo de rutas (consolidación del registro inicial) para mejorar la captura de información de los registros iniciales de las quejas recibidas por parte de víctimas de presunto abuso de autoridad. De igual manera se trabajó el desarrollo el botón que hace link a la aplicación para el reporte de movilizaciones y protestas sociales por parte de la ciudadanía (creación de dos formularios, uno para la ciudadanía y otro para funcionarios). Proceso de calidad del dato:  se llevaron a cabo doce (12) sesiones de calidad del dato en la línea de protesta social.  Desarrollo del portal web del Observatorio de Conflictividad Social https://www.gobiernobogota.gov.co/observatorio-conflictividad-social. 
</t>
  </si>
  <si>
    <t xml:space="preserve">Matriz actores sociales tercer trimestre 2022
Informe de gobernabilidad JULIO - OCS
Informe de gobernabilidad agosto- OCS
Informe de gobernabilidad SEPTIEMBRE - OCS
Informe contexto 9 y 10 de septiembre.
Informe de contexto 7 de agosto
informe de contexto 20 de julio
Informe ejecutivo de movilizaciones del 12 al 18 de julio
Informe ejecutivo de movilizaciones del 5 al 14 del julio
Informe ejecutivo de movilizaciones del 21 al 30 de julio
Informe ejecutivo de movilizaciones del 10 al 15 de agosto
Informe ejecutivo de movilizaciones del 18al 22 de agosto
Informe ejecutivo de movilizaciones del 24 al 31 de agosto
Informe ejecutivo de movilizaciones del 5 al 12 de septiembre
Informe ejecutivo de movilizaciones del 13 al 20 de septiembre
informe ejecutivo de movilizaciones sociales del 20 al 30S
Informe de tierreros SDG - SDH- SDSCJ – SDA
INFORME ENTORNOS ESCOLARES OCS SEPTIEMBRE 2022
20220817 TABLERO DCDS 
20220819 actas de reunión virtual (App Observatorio)
20220823 actas de reunión virtual (App Observatorio)
20220824 actas de reunión virtual (App Botón de reportes eventos ciudadanía)
20220909 actas de reunión virtual (App Botón de reportes eventos ciudadanía)
20220912 actas de reunión virtual (App Botón de reportes eventos ciudadanía)
20220913 actas de reunión virtual (App Observatorio)
20220829 2do Grupo Focal Capacitación Aplicativo OCS
20220829 inducción Aplicativo OCS Nuevos Contratistas DCDS
07072022 acta de seguimiento calidad del dato I DCDS
09092022 acta de seguimiento calidad del dato DCDS
12072022 acta de seguimiento calidad del dato II DCDS 
14072022 acta de seguimiento calidad del dato III DCDS 
19092022 acta de seguimiento calidad del dato DCDS
20220804 1°er Se. Calidad del dato línea de protesta
20220811 2° Seg. Calidad del Dato Línea Protesta
20220818 3° Seg. Calidad del dato- agosto línea protesta
20220825 4° Seg. Calidad del dato- agosto línea protesta
20220831 5° Seg. Calidad del dato- agosto línea protesta
22092022 acta de seguimiento calidad del dato DCDS
29092022 acta de seguimiento calidad del dato DCDS
</t>
  </si>
  <si>
    <t>Actas y documentos de soporte
Socialización de desarrollo de la App 155 – App 156 (Botón de la ciudadanía de reporte eventos – Procesamiento de eventos)
20221018 actas de reunión virtual (App Observatorio)
20221026 actas de reunión virtual (App Rutas de Atención)
20221116 desarrollo de aplicativo (botón de reporte de presuntas vulneraciones a los DDHH)
20221117 mantenimiento de aplicativo (Formación en derechos humanos DDHH)
20221118 informe cambios del micrositios del OCS
20221201 socialización de desarrollo de App 158 (Botón de reporte de la ciudadanía)</t>
  </si>
  <si>
    <t>Implementar un (1) Laboratorio de Innovación Social sobre Gobernabilidad Social, Derechos Humanos y Participación Ciudadana.</t>
  </si>
  <si>
    <t>SDG - Subsecretaría para la Gobernabilidad y la Garantía de Derechos</t>
  </si>
  <si>
    <t>Laboratorio de innovación implementado.</t>
  </si>
  <si>
    <t>Laboratorio de innovación social</t>
  </si>
  <si>
    <t>Se culmina la primera fase de agentes de innovación del 2021 y se está diseñado la segunda versión de Agentes de innovación que arrancará en el 2do trimestre del 2022</t>
  </si>
  <si>
    <t>Reporte plan de gestión Proceso Gestión del Conocimiento</t>
  </si>
  <si>
    <t xml:space="preserve">Se culmina la segunda fase de agentes de innovación del 2022 y se está realizando las correspondientes mentorías </t>
  </si>
  <si>
    <t>Se realiza planeación de la estructura "Gestión del conocimiento" y se planea el incluir cápsulas de innovación al programa "Agentes de Innovación"</t>
  </si>
  <si>
    <t>Presentación con propuesta de la estructura y estrategia "Gesión del Conocimiento"</t>
  </si>
  <si>
    <t>En el marco de la implementación del Laboratorio de Innovación Social, se desarrolló el festival SOMOSFEST en contra de la Xenofobia y Racismo. Igualmente, se participó en la semana de la participación del IDPAC y se hizo presencia en el territorio en algunos colegios como Colegio Republica Bolivariana de Venezuela en los que se aplicó la herramienta de innovación social "Se dice de mi..", con el objetivo de generar empatia con aquellos que subren abusos en entornos escolares.</t>
  </si>
  <si>
    <t>Soporte fotografico de los espacios de participación con SOMOSFEST</t>
  </si>
  <si>
    <t>IDPAC - Gerencia de Escuela</t>
  </si>
  <si>
    <t>Porcentaje de laboratorio de innovación implementado.</t>
  </si>
  <si>
    <t xml:space="preserve">Se dio inicio a la elaboración de los papers sobre innovación ciudadana en participación y se implementó la caja de herramientas a través de ParticiLAB. Igualmente se promocionó el laboratorio de la innovación a través de campañas audiovisuales alcanzando un avance del 9 % en la implementación del Laboratorio. </t>
  </si>
  <si>
    <t>1. Estructura paper LabLocal 2022
2. Acta -Comunicacion estrategica
3.1 Informe Caja de Herramientas
3.2 Manual Caja de Herramientas
4.1 Informe entrega Septima verde
4.2 Cronograma entrega periodicos
Las evidencias se encuentran disponibles para consulta en la carpeta compartida
https://participacionbogota-my.sharepoint.com/personal/sigparticipo_participacionbogota_gov_co/_layouts/15/onedrive.aspx?id=%2Fpersonal%2Fsigparticipo%5Fparticipacionbogota%5Fgov%5Fco%2FDocuments%2FIndicadores%20PI%2F7688%2FLaboratorio%20de%20innovaci%C3%B3n%20social%20fortalecido</t>
  </si>
  <si>
    <t>Se avanzó en el seguimiento y evaluación a las acciones de formación; entrega de la caja de herramientas a distintas instituciones; entrega de periódicos Corredor Verde de la Séptima; informes de gráficos y audiovisuales; informes sobre el LabLocal; campañas audiovisuales y/o escritas promocionando el laboratorio y Papers sobre LabLocal.</t>
  </si>
  <si>
    <t>1. Estructura Paper V
2. Informe sobre la implementación del segundo curso
3. Informe gráfico campaña
4. Paper LabLocal 2
5. Convocatoria abierta LabLocal  2022
6. Informe Gráfico y Audiovisual 2022
7. Caja de herramientas
8. Convocatoria abierta para proyectos e iniciativas LabLocal 2022. 
5. Actividades realizadas - Caja de Herramientas
5. Informe Corredor Verde
6. Corredor verde de la carrera séptima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7688%2FLaboratorio%20de%20innovaci%C3%B3n%20social%20fortalecido%2FII%20Trimestre</t>
  </si>
  <si>
    <t xml:space="preserve">Se ha avanzado en el 46% del fortalecimiento del laboratorio de la innovación teniendo en cuenta que las actividades programadas en el Plan de Acción finalizan en el cuarto trimestra. Se ha adelantado el seguimiento y evaluación a las acciones de formación; entrega de la caja de herramientas a distintas instituciones; informes de gráficos y audiovisuales; informes sobre el LabLocal; campañas audiovisuales y/o escritas promocionando el laboratorio y Papers sobre LabLocal. </t>
  </si>
  <si>
    <t>1. Versión 5 Paper LabLocal
2, Informes Graficos y Audiovisuales
3. Entrega Caja de Herramientas
4. Participación electrónica
Las evidencias se encuentran disponibles para consulta en la carpeta compartida
https://participacionbogota-my.sharepoint.com/personal/sigparticipo_participacionbogota_gov_co/_layouts/15/onedrive.aspx?id=%2Fpersonal%2Fsigparticipo%5Fparticipacionbogota%5Fgov%5Fco%2FDocuments%2FIndicadores%20PI%2F7688%2FLaboratorio%20de%20innovaci%C3%B3n%20social%20fortalecido%2FIII%20Trimestre</t>
  </si>
  <si>
    <t xml:space="preserve">Se fortaleció el laboratorio de la innovación mediante del desarrollo de las actividades como: entrega de la caja de herramientas a distintas instituciones; informes gráficos y audiovisuales; informes sobre el LabLocal y campañas audiovisuales y/o escritas promocionando el laboratorio y los Papers sobre LabLocal. </t>
  </si>
  <si>
    <t>*Informe Caja de herramientas
*Paper  - Votación Electrónica
*Informe LABLOCAL
*Informe Primer seminario de la participación</t>
  </si>
  <si>
    <t>Elaborar 4 documentos de investigación sobre las tendencias, retos y necesidades de la administración frente al análisis del comportamiento de actores políticos.</t>
  </si>
  <si>
    <t>SDG - Dirección de Relaciones Políticas</t>
  </si>
  <si>
    <t>Número de documentos de investigación elaborados y publicados/número de documentos de investigación programados.</t>
  </si>
  <si>
    <t>Número de documentos de investigación elaborados y publicados/número de documentos de investigación programados</t>
  </si>
  <si>
    <t>Documentos elaborados</t>
  </si>
  <si>
    <t>Meta no programada</t>
  </si>
  <si>
    <t>NA</t>
  </si>
  <si>
    <t>Durante el primer trimestre se elaboró el plan de acción del Observatorio de Asutos Políticos, que incluye la elaboración del documento de investigación sobre actores políticos, se definió la estructura de contenidos del mismo y se avanzó con la redacción del primer borrador que contiene los desarrollos del primer capitulo sobre el proyecto de acuerdo mediante el cual se modificó el reglamento interno del Concejo de Bogotá.</t>
  </si>
  <si>
    <t>Reporte de avance</t>
  </si>
  <si>
    <t xml:space="preserve">Al finalizar el segundo trimestre de 2022, se terminó el primer capítulo del documento de investigación referente a los actores políticos relevantes en el Distrito.
Este primer capítulo fue socializado al interior del Observatorio de Asuntos Políticos en donde se hicieron diferentes correcciones las cuales fueron tenidas en cuenta para el producto final. El texto definitivo y su anexo se encuentran cargados a la carpeta compartida del Observatorio. </t>
  </si>
  <si>
    <t>Se avanzó en el capítulo correspondiente al Proyecto de Acuerdo 279 de 2022 y se establecieron las bases del análisis del capítulo correspondiente al Proyecto 462 de 2022, por el cual se autoriza el ingreso del Distrito Capital a la Región Metropolitana Bogotá-Cundinamarca.</t>
  </si>
  <si>
    <t>Informe meta</t>
  </si>
  <si>
    <t>Durante el año se elaboró el documento de investigación titulado “Negociaciones, intereses y prioridades: Comportamiento del concejo en tres iniciativas de acuerdo gubernamental”, el cual se ocupa de analizar tres iniciativas normativas de importancia para la Administración Distrital.  El documento incluye gráficos de análisis para que el lector pueda validar por su cuenta el comportamiento de los concejales durante el trámite de estos proyectos. Producto de este análisis se realizan unas recomendaciones estratégicas en prospectiva, con el propósito de contribuir a la legitimidad y gobernabilidad del Distrito.</t>
  </si>
  <si>
    <t>Meta no programada para la vigencia 2020</t>
  </si>
  <si>
    <t>Realizar doce (12) publicaciones sobre acciones de generación, intercambio y divulgación de conocimiento en torno al espacio público de Bogotá.</t>
  </si>
  <si>
    <t xml:space="preserve">DADEP - Subdirección de Registro Inmobiliario </t>
  </si>
  <si>
    <t xml:space="preserve">Número de publicaciones realizas </t>
  </si>
  <si>
    <t>Publicaciones realizadas</t>
  </si>
  <si>
    <t>Publicaciones</t>
  </si>
  <si>
    <t>En el primer trimestre de la vigencia 2022, se público el informe trimestral realizado por el Observatorio de Espacio Público de Bogotá, el cual contiene las publicaciones que se realizaron en torno a las actividades planteadas por el área en los meses de octubre, noviembre y diciembre de 2021, y el reporte Técnico de Indicadores de Espacio Público de Bogotá.</t>
  </si>
  <si>
    <t xml:space="preserve">
El Informe fue publicado en marzo de 2022 en el siguiente enlace:, con datos correspondientes al último trimestre de 2021.
https://observatorio.dadep.gov.co/sites/default/files/resultados-actividades/informe_trimestral_-_octubre_noviembre_diciembre_2021.pdf 
</t>
  </si>
  <si>
    <t>Durante el Segundo trimestre de 2022 se han realizado las siguientes avances por el Observatorio del Espacio público, con el fin de adelantar publicaciones así:
1. Indicador de caminabilidad: Entre las actividades desarrolladas en estos tres meses se encuentran el procesamiento de variables: luminarias, ciclorrutas, cruces seguros y se realizaron ajustes a la guía de evaluación de variables.
2. Batería de indicadores: Se continuo con el proceso de visualización de la Batería de Indicadores, que desea por medio de dashboard  y StoryMaps  con el fin de mostrar la información de los diferentes indicadores realizados por el Observatorio del Espacio Público.
3. Caracterización e inventario de espacio público en la Ruralidad: Durante el segundo trimestre del presente año se enviaron comentarios al documento de Diagnostico, centrando la atención en las necesidades que desde la Política Pública de Espacio Público que lidera el DADEP, pueden verse susceptibles de articulación conforme al entendimiento del Espacio Público en la ruralidad y las acciones que otras entidades han ejercido conforme a ese propósito según el CONPES 06 de 2019.
4.Vulnerabilidad de la primera infancia en el espacio público con condiciones desfavorables de la calidad del aire en Bogotá, alternativas de mejora: Se han realizado alianzas estratégicas de talla internacional, entre ellas, se recibe el apoyo de la Fundación Bernard Van Leer por medio de una estación de monitoreo portable de bajo costo llamada “Air Beam”, la cual permite monitorear el contaminante base de este estudio durante un tramo especifico o en un punto fijo.
5. Indicadores cualitativos de espacio público: Entre las actividades realizadas esta la generación de un cronograma de actividades conjunto que permita establecer las actividades a realizar y la Presentación de los indicadores realizados por el Observatorio en las diferentes vigencias.
6. Indicadores de Espacio Público con Enfoque de Género: Elaboración de las ecuaciones de búsqueda para la construcción del estado del arte de la investigación y definición de los referentes metodológicos y teóricos del tema objeto de la investigación para la construcción de las dimensiones, variables e indicadores.
7. Aprovechamiento económico del espacio público: La investigación esta en proceso de construcción del marco teórico, se estableció la normatividad a revisar.</t>
  </si>
  <si>
    <t>Se anexa el documento en formato PDF la evidencia:  "Avance Investigaciones Abril - Junio 2022"</t>
  </si>
  <si>
    <t>Durante el tercer trimestre 2022, se realizaron los siguientes avances en las investigaciones de:
1.  "ABC de la Cartilla Urbanismo Táctico I Observatorio de Espacio Público" (La parte metodológica y el documento técnico) -  agosto  2022, página web del DADEP.
2. Se avanza en la investigación "Indicadores Cualitativos de Espacio Público", con el fin de consolidar la metodología para la generación de Indicadores Cualitativos. 
3. Avance en la investigación "Indicadores de Espacio Público con Enfoque de Género". Con el desarrollo de un indicador de género y mujer en el espacio público, se espera orientar la toma de decisiones informada por parte de las diferentes entidades encargadas del espacio público para lograr un verdadero uso, goce y disfrute con enfoque de género,  promoviendo la confianza y apropiación por parte de las mujeres en el espacio. 
4. Para el mes de septiembre, se adelantó el documento INFORME TRIMESTRAL OBSERVATORIO DEL ESPACIO PÚBLICO DE BOGOTÁ JULIO – AGOSTO – SEPTIEMBRE 2022, donde se consolida la información de las investigaciones adelantadas en los meses en mención por parte del Observatorio del Espacio Público.
El detalle de las acciones desarrolladas para las investigaciones anteriores se encuentra en los documentos de evidencias anexadas al presente reporte.</t>
  </si>
  <si>
    <t>Evidencias_Meta_7
Evidencia_1_Meta_7: Documento PDF Cartilla de Urbanismo Táctico 
Evidencia_2_Meta_7: Informe Trimestral del Observatorio, julio a septiembre de 2022.
Evidencia_3_Meta_7: Se anexa el documento en el siguiente link https://observatorio.dadep.gov.co/publicaciones/abc-cartilla-urbanismo-tactico/material-didactico</t>
  </si>
  <si>
    <t xml:space="preserve">Durante el cuarto trimestre 2022, se realizaron los siguientes avance en las investigaciones de:
1. Investigación de “Espacio público en la ruralidad desde sus pobladores” en la cual se describe de la localidad sus múltiples bondades como: clima de páramo, paisajes verdes y fauna endémica, que acompañarían un “soñado” recorrido ecológico,  aunque es poco visitado por la población que habita el área urbana de Bogotá.
Adicionalmente, se lanzó una herramienta tecnológica de exploración llamada Story Maps, que permitirá a los interesados realizar un tour digital, que los llevará a conocer entornos a través de mapas y fotografías tales como: el embalse de la Regadera, el colegio de Pasquilla, la plaza principal, la historia de esta región, entre otros. Esta innovación, recoge los resultados de la investigación “Espacio público en la ruralidad desde sus pobladores”, y muestra cómo perciben los ciudadanos de la zona estos entornos, además de visibilizar esas oportunidades de mejora, que podrían verse reflejadas también en el incremento de la oferta de servicios.
2. Se adelantó la publicación del documento ‘El espacio público bajo la mirada del nuevo Plan de Ordenamiento Territorial Bogotá Reverdece 2022-2035’, documento a disposición de la ciudadanía, que explica de forma simple y cercana, cómo se transformarán los entornos de la ciudad en los próximos 13 años, este documento ya está disponible para consulta y descarga en el portal web del Observatorio del Espacio Público Observatorio.dadep.gov.co.
3. La Defensoría del Espacio Público, desarrolló el ‘ABC de Urbanismo Táctico’, la cual contiene herramientas necesarias para reconocer las necesidades de los entornos y la ciudadanía y así poder encontrar soluciones en beneficio de las comunidades, esta guía propone 5 pasos necesarios para determinar si una intervención es urbanismo táctico o no y además presenta una herramienta metodológica de innovación que enseña a la ciudadanía cómo descubrir cuáles son las necesidades de su comunidad y qué estrategias puede implementar para solventarlas, con la ayuda de instructivos que hacen posible que cualquier ciudadano pueda implementar esta guía.
Con las acciones antes mencionadas la Defensoría del Espacio Público, realizó las siguientes Publicaciones: 1) ABC de Urbanismo Táctico, 2) Reporte Técnico de Indicadores de Espacio Público de Bogotá y 3) El espacio público bajo la mirada del nuevo Plan de Ordenamiento Territorial Bogotá Reverdece 2022-2035.
</t>
  </si>
  <si>
    <t>Evidencias_Meta_7
Evidencia_1_Meta 7: Documento PDF Informe trimestral Octubre, noviembre y diciembre ODEP.             
Evidencia_2_Meta 7: Documento PDF  ‘El espacio público bajo la mirada del nuevo Plan de Ordenamiento Territorial Bogotá Reverdece 2022-2035’.
Evidencia_3_Meta 7: Documento en PDF "ABC de Urbanismo Táctico"</t>
  </si>
  <si>
    <t>Realizar una (1) Matriz de caracterización de actores y grupos de valor de la entidad actualizada y publicada.</t>
  </si>
  <si>
    <t xml:space="preserve">DADEP - Oficina Asesora de Planeación </t>
  </si>
  <si>
    <t xml:space="preserve">Matriz de caracterización de actores y grupos de valor de la entidad actualizada y publicada </t>
  </si>
  <si>
    <t>Documento de Caracterización actualizado y publicado / Documento de Caracterización programado para actualizar y programar</t>
  </si>
  <si>
    <t>Matriz</t>
  </si>
  <si>
    <t xml:space="preserve">Para el corte correspondiente al I trimestre de 2022 no se tiene programada la actividad.
Se informa que a la fecha la  versión vigente del documento de Caracterización de los Grupos de Valor y Partes Interesadas DADEP.  es la (127-GUIAC-01) aprobada el 16 de diciembre de 2021 
</t>
  </si>
  <si>
    <t xml:space="preserve">Para el segundo trimestre de la vigencia  no se tiene programada la actividad.
Se informa que a la  versión vigente a la fecha de corte, es el documento de Caracterización de los Grupos de Valor y Partes Interesadas DADEP (127-GUIAC-01) aprobada el 16 de diciembre de 2021, el cual se encuentra publicado en la página web de la entidad.
</t>
  </si>
  <si>
    <t xml:space="preserve">Para el tercer trimestre de la vigencia, no se tiene programada la actividad, esta se ejecutará en el mes de octubre de 2022
Se informa que a la  versión vigente a la fecha de corte, es el documento de Caracterización de los Grupos de Valor y Partes Interesadas DADEP (127-GUIAC-01) aprobada el 16 de diciembre de 2021, el cual se encuentra publicado en la página web de la entidad.
</t>
  </si>
  <si>
    <t>Durante el cuarto trimestre de la vigencia 2022, la Defensoría del Espacio Público  realizó la actualización de la guía de  Caracterización de los Grupos de Valor y Partes Interesadas DADEP (127-GUIAC-01), la cual se formalizó en el sistema de gestión el 12 de octubre de 2022; esta caracterización permitió la  identificación de los grupos de valor del DADEP con un mayor nivel de detalle, incluyendo variables de género, ubicación, poblacionales, entre otras.</t>
  </si>
  <si>
    <t>Guía de caracterización actualizada y publicada en el visor del sistema de gestión
https://sgc.dadep.gov.co/10/4/127-GUIAC-01.pdf.</t>
  </si>
  <si>
    <t>Consolidar un observatorio para el análisis y divulgación de información sobre participación ciudadana.</t>
  </si>
  <si>
    <t>IDPAC - Subdirección de Fortalecimiento</t>
  </si>
  <si>
    <t>Observatorio consolidado.</t>
  </si>
  <si>
    <t>Nivel de implementación del observatorio consolidado.</t>
  </si>
  <si>
    <t xml:space="preserve">Se actualizó el documento técnico de soporte, que desarrolla los objetivos, funciones y líneas de investigación, así mismo se publicó el informe de impacto de las barras futboleras en la participación ciudadana la cuales se realizaron en revistas indexadas y el periódico el espectador Así mismo, se avanzó en la consolidación de los datos necesarios para la construcción del atlas de cartografía sobre la participación ciudadana y se avanzó en la construcción del informe sobre la movilización "en y por Bogotá" desde 2012 hasta julio de 2021, alcanzando un avance del 10%. </t>
  </si>
  <si>
    <t xml:space="preserve">24.02.22_DTS_Observatorio de la Participación_IDPAC
publicaciones_observatorio
Las evidencias se encuentran disponibles para consulta en la carpeta compartida
https://participacionbogota-my.sharepoint.com/personal/sigparticipo_participacionbogota_gov_co/_layouts/15/onedrive.aspx?id=%2Fpersonal%2Fsigparticipo%5Fparticipacionbogota%5Fgov%5Fco%2FDocuments%2FIndicadores%20PI%2F7687%2FObservatorio%20de%20la%20Participaci%C3%B3n%20Implementado
</t>
  </si>
  <si>
    <t>Se avanzó en el 50% en el Informe de análisis de los planes, proyectos y programas de participación ciudadana en Bogotá; el 40% en los informes publicados en la página Web; el 55% de avance en el documento de recomendación de política pública sobre barras futboleras; el 55% en el informe sobre tejido social asociativo y el 55% de avance en el atlas de cartografía sobre la participación.</t>
  </si>
  <si>
    <t>1. Informe de análisis 
2. Política pública sobre barras futboleras
3. Informe Tejido asociativo
4. Atlas cartográfico
5. Artículo revistas indexadas observatorio
6. Caracterizaciones medios comunitarios
7. Planes de fortalecimiento medios comunitarios
8. Conflictos Sociales - Observatorio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7687%2FObservatorio%20de%20la%20Participaci%C3%B3n%20Implementado%2FII%20Trimestre</t>
  </si>
  <si>
    <t>Se ha logrado un 90% de avance en el Informe de análisis de los planes, programas y proyectos de participación ciudadana en Bogotá; igualmente se han publicado  los informes programados en el portal Web; por otra parte se ha avanzado en el 85% del documento de recomendación de política pública sobre barras futboleras; el 80% en el informe sobre tejido social asociativo y el 85%  en el atlas de cartografía sobre la participación.</t>
  </si>
  <si>
    <t>1. Informe de Análisis
2.  Política Pública sobre barras futboleras
3. Tejido Asociativo
4. Atlas Cartográfico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7687%2FObservatorio%20de%20la%20Participaci%C3%B3n%20Implementado%2FIII%20Trimestre</t>
  </si>
  <si>
    <t>En el marco de la ejecución de la meta se realizaron los siguientes documentos: Informe de análisis de los planes, programas y proyectos de participación ciudadana en Bogotá; informes programados en el portal Web; documento de recomendación de política pública sobre barras futboleras; informe sobre tejido social asociativo y el atlas de cartografía sobre la participación.</t>
  </si>
  <si>
    <t>*Informe Observatorio
*Indicador Observatorio Implementado</t>
  </si>
  <si>
    <r>
      <rPr>
        <b/>
        <sz val="16"/>
        <color indexed="8"/>
        <rFont val="Calibri"/>
        <family val="2"/>
      </rPr>
      <t>Objetivo Estratégico 3.</t>
    </r>
    <r>
      <rPr>
        <sz val="16"/>
        <color indexed="8"/>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</si>
  <si>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t>Implementar la Política Pública de Transparencia y no Tolerancia con la Corrupción - PPTINTC.</t>
  </si>
  <si>
    <t>SDG - Subsecretaría de Gestión Institucional</t>
  </si>
  <si>
    <t>Porcentaje de implementación de la PPTINTC.</t>
  </si>
  <si>
    <t>(Sumatoria de productos ejecutados / Sumatoria de productos programados) x 100</t>
  </si>
  <si>
    <t>Política pública</t>
  </si>
  <si>
    <t>La SGI impulsó la implementación de los 9 productos Lo anterior implicó el diseño del plan operativo y requerimiento a las dependencias responsables sobre el cual se realizaría seguimiento en la vigencia 2022.
1.Campaña Gobierno Abierto. En esta vigencia se articulan esfuerzos con Secretaría General y la Subsecretaría de Gestión Local. 
2.Estrategia de control social. Como novedad en esta vigencia se estructura una alianza con la SGL para integrar acciones tendientes al control social desarrollados en la Estrategia para Fortalecimiento de la Transparencia en la Gestión Local.
3.Presupuestos participativos. Se solicitó al Equipo de participación la presentación de plan de acción y reporte de avance (Memorando 20224000096493). 
4.Auditorías aleatorias IVC. Se solicitó a la OCI la inclusión de las auditorías en el PAA (Memorando 20224000094683). La OCI informó que las Auditorías se desarrollarán a partir de abril hasta diciembre de 2022.
5.Canal Único de Denuncias. Mesa técnica con la OAD para ajustar protocolo de atención de la línea anticorrupción, establecido en la vigencia pasada  dadas las nueva Directiva 001 de 2022 de la Secretaría General,
Se ha llevado a cabo la difusión de las diferentes redes sociales. 
6.Simulador de conflicto de interés. Mesa de trabajo con el equipo de trabajo de la Subsecretaría de Gestión Institucional para la revisión de la metodología aplicada para el diligenciamiento del simulador del conflicto de interés, se determina una forma pedagógica e interactiva de implementar el diligenciamiento del formulario con las preguntas establecidas
7.Batería de indicadores. Se realizó mesa de trabajo para revisar la metodología para la implementación de las variables para cada una de las dependencias determinó el porcentaje de diligenciamiento de cada uno de los formularios para una primera valoración porcentual y tendencia general de los indicadores de transparencia en la gestión.
8.Estrategia fortalecimiento en la contratación. Se solicitó a la DGDL la presentación del plan de acción y reporte de avance para I Trimestre (Memorando 20224000096393). Las acciones se encuentran en la carpeta de evidencias.
9.Estrategia de descongestión de actuaciones administrativas. Se solicitó a la DGP la presentación del plan de acción y reporte de avance para I Trimestre (Memorando 20214000082363). Las acciones se encuentran en la carpeta de evidencias.</t>
  </si>
  <si>
    <t>Soportes del avance en la PPTINTC</t>
  </si>
  <si>
    <t>En el II trimestre del año, la SGI continúa adelantando acciones tendientes al cumplimiento de las metas programas de cada uno de los nueve (9) productos de la PPDTINTC. 
1.	Campañas de Gobierno Abierto: Se continúa trabajando con la SGL y la Secretaría General para establecer las actividades que se realizarán en la Semana de Gobierno Abierto programada para septiembre, con los temas definidos se elaborarán las campañas de Gobierno Abierto en el III trimestre del año. 
2.	Estrategia de Control Social: Se propone una metodología de seguimiento a la estrategia desde la SGI donde se realiza un seguimiento constante, se ajustan detalles en mesa de trabajo con DGTH, esta dependencia se encargará de elaborar los lineamientos para la vinculación de los estudiantes en práctica y el contacto con las IES
3.	Presupuestos participativos: Están en construcción o ajuste para planear una estrategia de implementación para el 2023, según la información proveniente de la Gerencia del GAB referente a Datos Abiertos y otros componentes. 
Información que debe ser reportados por la DGDL en el marco de sus competencias al seguimiento a las Alcaldías Locales (rendición de cuentas, seguimiento a las AL)
4.	Auditorías Aleatorias: Se continúa desarrollado sin contratiempos el cronograma enviado por la OCI
5.	Canal único de denuncias: Se realiza informe de seguimiento de los canales oficiales de la entidad marzo-mayo
6.	Simulador conflictos de intereses: se realiza mesa de trabajo con la oficina jurídica para articulación de capacitación en el tema
7.	Batería de indicadores:  Elaboración con metodología de la SDG mesas de trabajo con DGSL, Dirección de Contratación y la SGI para definir variables e indicadores de la nueva metodología 
8.	Fortalecimiento en la contratación: Cumplimiento del plan de trabajo establecido por la SGL 
9.	Estrategia de descongestión de actuaciones administrativas: : Cumplimiento del plan de trabajo establecido por la SGL</t>
  </si>
  <si>
    <t xml:space="preserve">Evidencias se encuentran en la carpeta Meta 10 
Ver el siguiente enlace:
https://gobiernobogota-my.sharepoint.com/:f:/g/personal/yamile_espinosa_gobiernobogota_gov_co/EmxTKZHyqWJEoXIdSu84C0YB6KygYf90xPpUU4p_F_ldVg?e=FjAVBB
</t>
  </si>
  <si>
    <t>En el tercer trimestre del año se realizó el siguiente reporte de seguimiento al avance de la PPDTINTC: Realizar una campaña de comunicaciones pedagógicas de Gobierno Abierto dirigida a las 20 alcaldías locales Semana del Gobierno Abierto del 26 de septiembre al 30 de septiembre. Para el desarrollo de este producto se realizaron a lo largo de la vigencia mesas de trabajo con las dependencias estratégicas para la elaboración del producto concreto que se llevó a cabo tomando la buena experiencia del año 2021 con la elaboración de una semana de la Transparencia o el Gobierno Abierto, de la cual se tuvo que definir las  temáticas  que  se  tendrían  en  cuenta  en  esta  semana,  el  propósito  de  la  elaboración  de  una  semana  de actividades  diferentes  buscaba  la  necesidad  de  cumplir  con  el  requisito  del  producto,  teniendo  un  impacto positivo en los colaboradores de la Secretaría. Para  esto, no  solamente  se  desarrollaron  las  campañas  de  comunicaciones,  sino  que  cada  una  de  las  piezas elaboradas en esta oficina tenían el propósito de llegar a un evento específico con contenido especializado en Gobierno Abierto. Una vez definida la fecha para la realización de las diferentes actividades, se procedió a realizar una  revisión  de  posibles  actividades  que  sirvieran  de  insumo  para  esta  Semana  del  Gobierno  Abierto,  pero fundamentalmente  en  la  posibilidad  de  tener  eventos  que  mostrarán  la  gestión  de  la  Secretaría  Distrital  de Gobierno. 
Se realizó la solicitud formal a la Dirección de Gestión del Talento Humano de los perfiles correspondientes a los estudiantes que realizarían la estrategia de Control Social en las Alcaldías Locales, para esto se envió el formato de solicitud de estudiantes en práctica: En el marco del ejercicio calificado de Control Social a la Gestión Pública, desde la Secretaría Distrital de Gobierno se está planteando la necesidad y oportunidad de los estudiantes ad-portas de su grado de las Instituciones de Educación  Superior,  que  bajo  sus  lineamientos  académicos  están  enfocados  en  las  divisiones  de  las  ciencias humanas, ciencias sociales, ciencias políticas, ciencias económicas y de carácter  técnico  y normativo, tengan la posibilidad de  desarrollar sus  prácticas  académicas, tesis  o  trabajos  de  grado  en  temas  de  veeduría  ciudadana, seguimiento y evaluación de las políticas públicas de las gestiones desarrolladas por autoridades y por particulares que ejerzan funciones públicas (Ley 1757 de 2015, art. 60 y 61).Se brindará la oportunidad de:•Desarrollar  habilidades  y  actitudes  en  el  liderazgo  durante  su  desempeño  de  su  profesión  en  la administración.•Poner en práctica los conocimientos adquiridos durante su carrera a través de la labor en las Alcaldías Locales.•Conocer el mecanismo de los temas administrativos y gestiones de las estructuras de las Alcaldías Locales.•Adquirir experiencia en las diferentes funciones otorgadas y por medio de capacitaciones las diferentes capacitaciones.Perfil.•Capacidad de vincular el conocimiento teórico con la práctica profesional.•Capacidad de análisis e identificación en las diferentes irregularidades que se puede llegar a presentar en las gestiones públicas.•Habilidades de investigación y elaboración de informes en donde se resalten las prácticasde la ejecución local.•Capacidad e intención de adquirir nuevos conocimientos por medio de capacitaciones para ejercer un buen Control Social.•Aptitud en generar un buen entorno laboral y trabajo en equipo.Se espera respuesta de las universidades a las que se les envió la solicitud de estudiantes. Se  realizó  la  solicitud  de  los  veinte  (20)  practicantes  en  mención  a  las  facultades  de  economía,  trabajo  social, antropología,  psicología,  ciencia  política  de  las  universidades:  UNIMINUTO,  Piloto  de  Colombia,  Católica,  Colegio Mayor de Cundinamarca y Universidad Externado de Colombia, Instituciones de Educación Superior con las que la SDG tiene convenio vigente y aplica de acuerdo a los perfiles requeridos, sin embargo, no se ha recibido la postulación de ningún estudiante a esta convocatoria.Por parte de la Corporación Universitaria Minuto de Dios nos han informado que actualmente no cuentan con estudiantes disponibles y que tendrán nueva disponibilidad a mediados del mes de enero de 2023, por su parte laUniversidad  Católica  y  la  Universidad  Piloto  de  Colombia  han  confirmado  el  recibido  de  la  solicitud  para  el respectivo trámite.Realizar dos reportes de seguimiento a la estrategia de presupuestos participativos en las 20 alcaldías locales: En el marco de la implementación de la fase 2 de Presupuestos Participativos año 2022, y de acuerdo a la ruta metodológica establecida por le Circular Conjunta 006 de 2022, se desarrollaron dos etapas, correspondientes a la  etapa  de  registro  de  propuestas  y  la  etapa  de  revisión  y  emisión  de  conceptos  por  parte  de  los  sectores  y entidades que acompañan el proceso, en el marco de lo dispuesto en la Circular Conjunta 006 de 2022. Para la etapa  de  registro  se  postularon  un  total  de  6235  propuestas,  de  las  cuales  550 corresponden  a  la  ruta  de Laboratorios  Cívicos  y  5685  propuestas  a  través  de  registro  autónoma  en  la  plataforma  de  Participación  de Gobierno  Abierto  de  Bogotá.  Para  la  etapa  de  revisión  por  parte  de  sectores  y  entidades  distritales  se  emitió concepto técnico de la totalidad de las propuestas presentadas en ambas rutas de participación. Adicional a esto, se identificaron las propuestas que hacen parte de la etapa de priorización y la identificación de propuestas que quedaron  priorizadas,  entrando  a  la  siguiente  etapa  del  proceso  3380  propuestas  que  serán  votadas  por  la ciudadanía.Realizar veinte auditorías aleatorias al proceso de Inspección, vigilancia y control adelantadas por las autoridades locales de policía.Se realizó la apertura de la auditoría a la Alcaldía Local de San Cristóbal, Usaquén, Santafé y Sumapaz, la cual tenía como objetivo verificar la gestión al trámite de las actuaciones administrativas reguladas con la ley 1437 de 2011  Código  de  Procedimiento  Administrativo  y  de  lo  Contencioso  Administrativo,  con  el  fin  de  identificar irregularidades que atenten contra la integridad en el trámite de estos en el marco del plan de acción de la Política Pública Distrital de Transparencia, Integridad y no Tolerancia con la Corrupción.Realizar una actualización a la herramienta tecnológica que simule e identifique posibles conflictos de interés de funcionarios públicos y contratistas.Para este trimestre se reporta un retraso en el avance de la actualización de la herramienta tecnológica, aunque yase cuenta con un diagrama establecido para la elaboración de la herramienta, que no sea en Microsoft Forms, sino  que sea una herramienta tipo  botón  que pueda contar, hace falta generar este desarrollo tecnológico  por parte de la Oficina Asesora de Comunicaciones y la Dirección de Tecnologías e Información. El cual se tiene contemplado el desarrollo BETA para el mes de octubre. Realizar una estrategia  de difusión para el uso de la herramienta  tecnológica que simula e identifica posibles conflictos de interés de funcionarios públicos y contratistas.Este producto se encuentra directamente relacionado con el producto “Realizar una actualización a la herramienta tecnológica que simule e identifique posibles conflictos de interés de funcionarios públicos y contratistas” por consiguiente este producto se reporta con un retraso en la estrategia de difusión para el uso de la herramienta tecnológica. Se proyecta iniciar la estrategia de difusión en el mes de noviembre una vez se encuentre publicado el botón del Simulador en la página oficial de la entidad. Realizar dos seguimientos de acciones de difusión e implementación del Canal de Denuncias.Para el desarrollo de una de los eventos de la Semana del Gobierno Abierto de la Secretaría Distrital de Gobierno, “Gobierno contrata bien” liderado por la  Dirección de Contratación, llevado a cabo el viernes 30 de septiembre se solicitó a la Oficina Asesora de Comunicaciones una infografía con la información sobre el uso de los canales de denuncias de la entidad, se solicitó también la elaboración de un video explicativo con la información de la debida elaboración de denuncias, estas piezas comunicativas, no pudieron salir en el mes de septiembre se tiene  programado que se puedan difundir en el mes de octubre.Realizar  una  (1)  actualización  a  la  batería  de  indicadores  sobre  la  transparencia  en  la  gestión  de  las Alcaldías Locales.Se realizó una reunión con la asesora de la Subsecretaría de Gestión Local para evaluar los ajustes realizados por el equipo técnico, las asesoras enviaron sus observaciones y estas fueron tomadas en cuenta para la actualización de las variables e indicadores, el cual se contempla iniciar el piloto de medición en el mes de noviembre.  Realizar   cuatro  (4)   reportes   acerca   de   acciones   tendientes  al   fortalecimiento   de   los  procesos contractuales de las Alcaldías Locales.En articulación con el IDPAC, la Veeduría Distrital y los equipos de participación y constructores locales de la Secretaria de Gobierno, se estableció la metodología y el cronograma para llevar a cabo los Encuentros Locales de control social a Presupuestos Participativos que se articulan con el ejercicio de activación del Control Social a la  Gestión  de  la  Inversión  Local,  así  mismo,  se  comunicó  y  convoco  a  los-las  alcaldes-as  locales,  mediante memorando, a iniciar la preparación de dichos espacio.Realizar un (1) balance del avance en descongestión de actuaciones administrativas de las autoridades de policía, planteando acciones de mejora correspondientes.El avance del tercer trimestre 2022 de la implementación de la Política Pública de Transparencia, en relación con el producto “4.2.1  Estrategia  para  la descongestión  de  las  actuaciones  administrativas  a  cargo  de las  Alcaldías Locales”, es el siguiente:•En el mes de julio se terminaron 800 actuaciones administrativas equivalentes al 123% de lo esperado discriminadas así: Establecimientos de Comercio 371, Espacio Público 73 y Obras y Urbanismo 356.•En el mes de agosto se terminaron 641 actuaciones administrativas equivalentes al 97% discriminadas así: Establecimientos de Comercio 280, Espacio Público 50 y Obras y Urbanismo 311.•En el mes septiembre se terminaron 558 actuaciones administrativas por parte de las Alcaldías Locales discriminadas así: Establecimientos de Comercio 270, Espacio Público 90 y Obras y Urbanismo 198.En el tercer trimestre del 2022 se terminaron 1.999 Actuaciones Administrativa. Con  corte  al  30  de  septiembre  del  año  en  curso  se  encuentran  activas  36.370  actuaciones  administrativas. Usaquén, Kennedy, Engativá, Teusaquillo, Suba, y Rafael Uribe Uribe continúan siendo las Alcaldías Locales que más actuaciones tienen abiertas por encima de la media.Con corte a septiembre 30 de 2022 las Actuaciones Administrativas abiertas por Alcaldía Local y Tipología de Establecimientos de Comercio, Espacio Público y Obras y Urbanismo.
Por su parte se elaboró el documento Plande Descongestión, el cual contiene las acciones a desarrollar durante la presente vigencia.En cuanto a la gestión realizada a la caracterización de las actuaciones administrativas de las Alcaldías Locales en el  tercer  trimestre  se caracterizaron  un  total  de  4.437  expedientes,  en  las  tipologías  de  obras  y  urbanismo, establecimientos de comercio y espacio público discriminadas por localidad.El proceso de caracterización ha abarcado en la presente vigencia las siguientes actividades:toma de información, análisis de la misma, revisión jurídica al interior de la dirección, envío de listados preliminares, publicacióndelos   listados    (https://www.gobiernobogota.gov.co/content/actuaciones-administrativas-decreto-042-2022  de la página Web de la Secretaria Distrital de Gobierno) de las alcaldías locales de Usaquén, Rafael Uribe, Suba, San Cristóbal,  Barrios  Unidos  y  Usme.  Las  que  se  encuentran  pendientes  de  publicación  y  envío  de  los  listados preliminares son las Alcaldías de Antonio Nariño, Mártires, Barrios Unidos, La Candelaria, Santa Fe, Tunjuelito y Usme (ya tiene publicación). Y pendientes de revisión jurídica son Bosa, Fontibón y Ciudad Bolívar. A cierre del 30 de septiembre las Alcaldías locales que cuenta con listados definitivos es Usaquén y Suba. Se encuentra en revisión  y  análisis  de  la  información  de  lo  caracterizado  en  las  Alcaldías  Locales  de  Engativá,  Teusaquillo, Kennedy y Puente Aranda para realizar la aplicación de las reglas de acuerdo con los mecanismos de terminación anticipada según el Decreto 042 de 2022 y generar los listados preliminares.</t>
  </si>
  <si>
    <t>Soportes de ejecución de la meta</t>
  </si>
  <si>
    <t>Durante la vigencia 2022, la Subsecretaría de Gestión Institucional impulsó la implementación y seguimiento de los siguientes productos en cumplimiento del Plan de Acción de la Política Pública Distrital de Transparencia, Integridad y No Tolerancia con la Corrupción, así:
1. Campaña de Gobierno Abierto: Con el objetivo de logar fortalecer las instituciones para prevenir y mitigar el impacto negativo de las prácticas corruptas en el sector público, privado y en la ciudadanía, se planteó implementar medidas de transparencia en la gestión pública para garantizar el derecho de acceso a la información, la participación y la colaboración ciudadana, como pilares para la generación de valor público y así avanzar hacia el gobierno abierto.
Por ende, uno de los enfoques teóricos propuestos en la Política es el gobierno abierto. A través de éste se espera fortalecer las instituciones y lograr que las entidades implementen los principios bajo los cuales opera esta forma de gobernanza. Por lo anterior, y para materializar este enfoque, se formuló como producto de la PPDTINTC la elaboración de campañas pedagógicas sobre Gobierno Abierto dirigidas a los servidores y colaboradores del nivel central y local de la SDG.
De acuerdo con el Plan de Acción y Plan Operativo, se desarrolló la “Semana de Gobierno Abierto – Bogotá Honesta” del 26 al 30 de septiembre. Durante esta semana se vinculó activamente a 700 servidores públicos y colaboradores del nivel central y de las Alcaldías Locales para la aprehensión de los principios del Gobierno Abierto de Bogotá: gobierno transparente, función pública orientada a la ciudadanía, participación incidente y directa y lucha contra la corrupción. La campaña pedagógica fue realizada con el fin de dar a conocer la importancia de fortalecer las capacidades institucionales de la Entidad y promover una cultura de transparencia en el trabajo diario de los servidores públicos.
Una vez aprobadas las actividades de la semana, vía correo institucional, intranet, notipasillos y grupos de WhatsApp se anunció el inicio de esta campaña y cada una de sus actividades desarrollada en modalidad semipresencial.
Las actividades desarrolladas fueron: 1. Conversatorio “Alianza para el Gobierno Abierto”, 2. Gobierno antisoborno: Lanzamiento y firma de pacto y política antisoborno, 3. Rendición de cuentas del control social en el talento humano, 4. Reconocimiento a iniciativas de transparencia de Alcaldes y Alcaldesas locales, y 5. Gobierno contrata bien.
2. Estrategia de control social: En el marco del producto relacionado con la Estrategia de control social con estudiantes de Instituciones de Educación Superior (IES), a través de la cual se espera vincular a la comunidad educativa de las localidades en el desarrollo de dicha estrategia, durante el cuarto trimestre finalizó el trabajo de alistamiento el cual consistió en la elaboración y normalización del documento GCO-GTH-IN015 “Instrucciones para vinculación de practicantes, pasantes y judicantes” y el formato “GCO-GTH-F061 Solicitud de pasantes, practicantes y/o judicantes”, el cual fue socializado en sesión virtual vía Microsoft Teams al equipo directivo y los Alcaldes locales.
En consecuencia, la expedición de estas herramientas facilitará el proceso de vinculación formativa de estudiantes, que permita implementar los planes de trabajo formulados por las Alcaldías Locales y así adoptar esta estrategia como parte de las acciones orientadas al fortalecimiento de sus funciones en las garantías para la participación social y la mejora en la gestión pública, atendiendo a las necesidades identificadas por cada Alcaldía para la consolidación de nuevos procesos de control social y veeduría ciudadana.
3. Estrategia presupuestos participativos: En el marco de la estrategia de la Fase 2 de Presupuestos Participativos, para el caso de 2021, los resultados de la evaluación se consolidaron en las modificaciones a la Circular. Es este proceso, se emplearon como instrumentos: Entrevistas, Mesas de trabajo, Encuestas masivas, Encuestas focalizadas y Matrices de evaluación de las fases. Por otro lado, los actores que participaron en el proceso de evaluación fueron: Ciudadanía participante en el proceso, Alcaldes y alcaldesas locales, Equipos de participación local, Sectores/entidades distritales, Instancias de participación local, CPL y CLIP.
Los resultados de dicha evaluación se resaltan a continuación: 
1.	Es necesario fortalecer los ejercicios de la planeación participativa que propendan por el fortalecimiento de las propuestas
2.	El acompañamiento sectorial y local a la ciudadanía en la formulación de propuestas es fundamental
3.	Se debe propender por el desarrollo de más acciones de socialización "en calle” de la estrategia
4.	Es importante mejorar la plataforma de participación del Gobierno Abierto de Bogotá con miras al fortalecimiento de la experiencia de participación y la promoción de la transparencia
5.	Es fundamental fortalecer las capacidades de articulación entre el nivel local y los sectores distritales
6.	Es importante socializar los avances en materia de implementación de las propuestas ciudadanas
7.	Es importante dejar claridad sobre la intención de la participación como un mecanismo para la solución de problemas que no implica necesariamente la contratación de un proponente
Finalmente, se definieron las siguientes apuestas:
1.	Mejorar y fortalecer el concepto del gasto
2.	Promover una mejor y más rápida implementación
3.	Fortalecer la confianza y el tejido social
4.	Promover una democracia directa, incidente, abierta y participativa desde los 14 años
5.	Fortalecer la capacidad ciudadana en la formulación de proyectos
6.	Fortalecer las capacidades ciudadanas en el conocimiento de la administración distrital
7.	Fortalecer la capacidad local para la implementación de proyectos promoviendo la descentralización de los recursos
8.	Propender por la disminución de las brechas en el acceso a las tecnologías
4. Auditorías aleatorias IVC: En cumplimiento del Plan Anual de Auditorías, la Oficina de Control Interno por medio de memorandos radicado realizó entrega de los 20 Informes de auditoría interna del proceso de Inspección, Vigilancia y Control en las Alcaldías Locales de: La Candelaria (20221500135923), Fontibón (20221500171463), Engativá (20221500172033), Kennedy (20221500194383), Teusaquillo (20221500211833), Suba (20221500215983), Bosa (20221500233113), Usme (20221500242493), Tunjuelito (20221500273053), Sumapaz (20221500312923), Ciudad Bolívar (20221500315443), Rafael Uribe Uribe (20221500315983), Santa Fe (20221500332553), Usaquén (20221500350853), San Cristóbal (20221500351043), Antonio Nariño (20221500373823), Chapinero (20221500374003), Mártires (20221500386783), y Puente Aranda (20221500394433).
Finalmente, la Oficina de Control Interno elaboró y publicó el informe ejecutivo con los resultados más relevantes evidenciado en el ejercicio auditor a las veinte (20) Alcaldías Locales, y fue remitido al Despacho vía Memorando Radicado No. 202220221500394823.
5. Canal Único de Denuncias: Como una acción de fortalecimiento a la cultura de no tolerancia con la corrupción, la SDG adelanta acciones de socialización de los diferentes canales de denuncia, el uso adecuado y los elementos básicos para que una denuncia surta el proceso de investigación si da lugar.
Durante la vigencia 2022, la Secretaría realizó la socialización de los canales habilitados para la recepción de denuncias sobre hechos de corrupción: línea telefónica, correo electrónico, página web (Bogotá te escucha) y puntos de atención al ciudadano en las Alcaldías locales.
Así mismo, se ha realizado énfasis en la información que ha publicado la entidad para fortalecer la transparencia activa y control a la gestión, así como pieza grafica con recomendaciones para consolidar y apropiar una cultura de la transparencia y anticorrupción. 
6. Simulador de conflicto de intereses: El simulador de conflicto de interés de la Secretaría de Distrital de Gobierno tiene como propósito establecer una herramienta virtual que permita que funcionarios y particulares respondan a preguntas predeterminadas, cuya respuesta identifique si la persona es objeto de algún tipo de conflicto de interés frente a una posible relación que involucre la gestión de la Secretaría de Gobierno en el nivel central y las 20 Alcaldías Locales.
Durante el cuarto trimestre, finalizó la etapa de estructuración del flujo que tendría este simulador y así se incluyó en el siguiente link: https://bit.ly/3isHp22. Dicha herramienta fue socializada a través de las redes sociales de la Secretaría para que la ciudadanía y los servidores puedan interactuar con él.
7. Batería de indicadores: En coordinación con la Dirección de Contratación y la Dirección para la Gestión del Desarrollo Local, se realizó aplicación de batería de indicadores a las Alcaldías locales de Usme (Notificado por medio de Radicado No. 20222100358253), Ciudad Bolívar (Notificado por medio de Radicado No. 20222100358273), Teusaquillo (Notificado por medio de Radicado No. 20222100358313), Tunjuelito (Notificado por medio de Radicado No. 20222100358343) y Suba (Notificado por medio de Radicado No. 20222100358353).
Así mismo, la Dirección de Contratación realizó una serie de recomendaciones generales a cada uno de los componentes y variables que integran la batería, las cuales fueron remitidas a la Dirección de Gestión del Desarrollo local para consolidación y socialización a las Alcaldías.
8. Estrategia descongestión de las actuaciones administrativas: La proyección esperada al cierre del cuarto trimestre se cumplió a partir de la puesta en marcha de las estrategias definidas en el Plan de Descongestión 2022-2024 con el apoyo y acompañamiento de la DGP en la implementación de la Metodología de Intervención Focalizada, agendamiento de la temática en los Consejos de Alcaldes Locales.
Para el mes de diciembre se han terminado 645 actuaciones administrativas por parte de las Alcaldías Locales discriminadas así: Establecimientos de Comercio 278, Espacio Público 120 y Obras y Urbanismo 247 permitiendo alcanzar el 100% de las 1.201 proyectadas para el cierre del cuarto trimestre. Es importante señalar que de las 5.775 estimadas a cerrar en el año, a la fecha se han terminado 6.285 (Establecimientos de comercio 2.971; Espacio Público 776; y Obras y urbanismo 2.538) actuaciones administrativas equivalentes al 109%. A continuación, establece la cantidad de actuaciones administrativas cerradas desde el mes de enero hasta diciembre de 2022.
Al cierre del cuarto trimestre se encuentran activas 34.995 actuaciones administrativas. Así mismo, se relacionan las actuaciones administrativas activas por Alcaldía Local y Tipología de Establecimientos de Comercio, Espacio Público y Obras y Urbanismo. 
9. Estrategia transparencia contratación de los FDL: Como una de las actividades que conforman la estrategia de fortalecimiento de los procesos contractuales en el nivel local de SDG, la Subsecretaría en coordinación con la Dirección de Contratación y la Dirección para la Gestión del Desarrollo Local, realizó la aplicación de la batería de indicadores a las Alcaldías locales de Usme (Notificado por medio de Radicado No. 20222100358253), Ciudad Bolívar (Notificado por medio de Radicado No. 20222100358273), Teusaquillo (Notificado por medio de Radicado No. 20222100358313), Tunjuelito (Notificado por medio de Radicado No. 20222100358343) y Suba (Notificado por medio de Radicado No. 20222100358353).
Así mismo, la Dirección de Contratación realizó una serie de recomendaciones generales a cada uno de los componentes y variables que integran la batería.</t>
  </si>
  <si>
    <t>https://gobiernobogota-my.sharepoint.com/:f:/g/personal/aleyda_ayala_gobiernobogota_gov_co/EvBpnhKI8pJHm4G-pu45yaEBQRp149fSobUWS0Qy3viO8Q?e=WxS1d4</t>
  </si>
  <si>
    <t>Formular y realizar seguimiento a una estrategia de Tecnología e Información - TI para mejorar la transparencia en los procesos de gestión pública en el sector.</t>
  </si>
  <si>
    <t>SDG - Dirección de Tecnologías e Información</t>
  </si>
  <si>
    <t>Una estrategia de Tecnología de Información - TI formulada y con seguimiento</t>
  </si>
  <si>
    <t>(Actividades ejecutadas / Actividades programadas)</t>
  </si>
  <si>
    <t xml:space="preserve">Fase de planeación del proyecto: En el desarrollo del proyecto en la fase de planeación se estructuró la hoja de ruta a llevar a cabo para la ejecución de la Estrategia Sectorial, cual pretende la definición de la estrategia para lograr el Sello de Excelencia en la categoría de datos abiertos en nivel 1 en las Entidades del Sector Gobierno en el Distrito, así mismo, su ejecución a través de las actividades definidas en la etapa de planeación </t>
  </si>
  <si>
    <t xml:space="preserve">Soportes del avance  </t>
  </si>
  <si>
    <t>Dentro del componente de datos abiertos y de acuerdo con el programa de Gobierno Abierto liderado por la Secretaría General, se definió un plan de trabajo con las entidades del Sector Gobierno con el objetivo de participar en la certificación de sello de excelencia de datos abiertos.
En Objetivo de este plan es alcanzar la publicación de datos abiertos de las entidades que le generen valor público a los usuarios de los servicios que presta, fomento la evaluación de la información y la democratización de la misma.
Durante el periodo se adelantaron las actividades definidas en el plan de trabajo.</t>
  </si>
  <si>
    <t xml:space="preserve">Archivos de soporte              
https://gobiernobogota-my.sharepoint.com/:f:/g/personal/yamile_espinosa_gobiernobogota_gov_co/EoEHXM80litEnXLRQfGW-ZABxFYNbMlAISZpP4bck4tSGw?e=15UNS9      </t>
  </si>
  <si>
    <t>Se encuentra en ambiente de productivo el servicio de intercambio de información ANI cumpliendo con los lineamientos establecidos en la arquitectura de interoperabilidad.
Se encuentra en ambiente de preproducción el servicio de intercambio de información Propiedad Horizontal (Inscripción, Actualización, Extinción). Se realizaron las pruebas definidas en el plan de pruebas. Se prepara el ambiente de producción donde se desplegará el servicio web cumpliendo con los lineamientos establecidos en la arquitectura de interoperabilidad.</t>
  </si>
  <si>
    <t xml:space="preserve"> Solicitud de despliegue en producción, archivo: PasosSalidaProduccionANI.docx
Archivo POSTMAN plantilla prueba del servicio 
, archivo: ANI-PRODUCCION.postman_collection</t>
  </si>
  <si>
    <t>Una vez formulada la estrategia de Tecnología e Información – TI, para mejorar la transparencia en los procesos de gestión pública en el sector, y continuando con la ejecución del plan de trabajo establecido para el cumplimiento del objetivo, se obtuvieron los siguientes logros durante el cuarto trimestre del 2022:   
1. Reuniones de articulación con MINTIC, Secretaría General, Catastro – IDECA, y las entidades del sector Gobierno (IDPAC, DADEP y Secretaría Distrital de Gobierno), en las cuales se recibieron los lineamientos y herramientas dispuestas para la publicación de datos abiertos y posterior postulación al sello de excelencia.
2. Actualización, publicación y unificación de los conjuntos de datos, en las plataformas de datos abiertos del distrito y la nación, por parte de dos entidades del sector gobierno (IDPAC y Secretaría Distrital de Gobierno).
3. Certificación del sello de excelencia, otorgada por el Ministerio de las Tecnologías de la Información y las Comunicaciones (MINTIC) - Dirección de Gobierno Digital a la entidad IDPAC, por haber cumplido cumplido al 100% los requisitos de calidad en la categoría Datos Abiertos – nivel básico.
https://www.participacionbogota.gov.co/idpac-recibe-sello-de-excelencia-de-gobierno-digital</t>
  </si>
  <si>
    <t>Como evidencia presentamos archivos y direcciones web, que demuestran el cumplimiento de la meta, así: 
EV1_Reuniones de articulación Sectorial.pdf - Teams
EV2: Conjuntos de datos abiertos Bogotá y Nación - IDPAC
https://datosabiertos.bogota.gov.co/organization/secretaria-distrital-de-gobierno
https://www.datos.gov.co/browse?q=IDPAC&amp;sortBy=relevance
EV2: Conjuntos de datos abiertos Bogotá y Nación – Secretaría Distrital de Gobierno
https://datosabiertos.bogota.gov.co/organization/secretaria-distrital-de-gobierno
https://www.datos.gov.co/browse?q=Secretar%C3%ADa%20Distrital%20de%20Gobierno&amp;sortBy=relevance
EV3_Correo_ Certificación Sello de Excelencia_IDPAC_2022.pdf
EV3_Sello Excelencia_Escuela_IDPAC.pdf
EV3_Sello Excelencia_Mapas.pdf
EV3_Sello Excelencia_Organizaciones.pdf</t>
  </si>
  <si>
    <t>Lograr al 100% la información publicada sobre espacio
público de la ciudad disponible en plataformas abiertas del distrito, gestionada por el Observatorio.</t>
  </si>
  <si>
    <t>Publicaciones realizadas sobre espacio público en plataformas abiertas del distrito gestionada por el Observatorio</t>
  </si>
  <si>
    <t>Número de publicaciones realizas en plataformas abiertas del distrito gestionada por el Observatorio/ Número de publicaciones programadas x 100</t>
  </si>
  <si>
    <t>Durante el I trimestre de 2022 se han realizado las siguientes publicaciones gestionada por el Observatorio del Espacio público. 
Enero:
*Conoce balance de la incorporación de predios públicos de cesión a favor del distrito capital de enero a septiembre de 2021
*ABC de Titulación y Saneamiento
*Caracterización e inventario de espacio público rural
*Espacio Público en Tiempos de Pandemia
*ABC de Titulación y Saneamiento
Febrero:
*Participacion ciudadana bepbog actualizado
*II Bienal de Espacio Público de Bogotá 2021
*Entrega digital BEPBOG nuevo
*Bases de la convocatoria BEPBOG nuevo
*Formatos descargables BEPBOG nuevo
*Inscripciones BEPBOG nuevo
*Bienal de espacio público nuevo.
Marzo:
*Informe Trimestral - Octubre, Noviembre, Diciembre 2021
*Banner Informe Trimestral - Octubre, Noviembre, Diciembre 2021
*El espacio público de Bogotá es equivalente al tamaño de la ciudad de Rosario, en Argentina
*Reporte Técnico de Indicadores de Espacio Público 2021</t>
  </si>
  <si>
    <t xml:space="preserve">
Se anexa en formato excel el siguiente archivo.
Meta 12 Evidencia: Listado de Publicaciones y Actividades Página Observatorio_Ene-Feb-Mar 2022</t>
  </si>
  <si>
    <t>Durante el II trimestre de 2022 se han realizado las siguientes publicaciones gestionada por el Observatorio del Espacio público. 
Abril: 
- En Bogotá se realizará el primer recorrido guiado para conocer la historia del espacio público y cómo se puede mejorar.
- La Bienal de Espacio Público y su catálogo de ganadores, también harán parte de la FILBo2022.
- La Bienal de Espacio Público y su catálogo de ganadores, también harán parte de la FILBo2022 - Noticia.
- Catálogo II Bienal de Espacio Público de Bogotá 2021. Espacios de Vida Sitios de encuentro.
Mayo:
-  Banner Mejores senderos peatonales y áreas para el encuentro, la propuesta de ciudadanos para los espacios públicos de Bogotá.
- Mejores senderos peatonales y áreas para el encuentro, la propuesta de ciudadanos para los espacios públicos de Bogotá.
-  Paseo comercial de la Zona Rosa, Calle Bonita y Borde activo de Corferias: los espacios públicos más destacados en Bogotá.
-  Banner Informe Trimestral - Enero, Febrero, Marzo 2022
-  Informe Trimestral - Enero, Febrero, Marzo 2022.
Junio:
-  Calle del centro de Bogotá, localidad de La Candelaria.
-  Actividad nocturna en el Centro Internacional.
-  Callejón del Embudo, localidad de La Candelaria.
-  Sendero peatonal Park Way.
-  Ermita del Palomar del Príncipe, centro de Bogotá.
-  Plaza de la Mariposa en el centro de Bogotá.
-  Panorámica del Centro Oriente de Bogotá.
-  Espacio público del Borde Activo de Corferias.
-  Panorámica Bosa Piamonte.
-  Espacios públicos del barrio Egipto, localidad de La Candelaria.
-  Fotografía aérea Ciudad Bolívar.
-  Ciudadanos comparten en el Chorro de Quevedo.
-  Artistas y ciudadanos comparten en el Chorro de Quevedo, localidad de La Candelaria.
-  Panorámica del Cerro de Monserrate actualizado.</t>
  </si>
  <si>
    <t>Se anexa el documento en formato excel la evidencia: Listado de Publicaciones y Actividades Página Observatorio_Abril, Mayo, Junio 2022</t>
  </si>
  <si>
    <t>En el tercer trimestre de 2022, se han realizado las siguientes publicaciones:
Mes de julio:
- UN LUGAR COMO EL HOGAR- CONVOCATORIA
- LOS ENTORNOS DE LA CIUDAD SERÁN UN LUGAR COMO EL HOGAR
Mes de Agosto:
- Informe Trimestral - Abril, Mayo, Junio 2022
- Banner Informe Trimestral - Abril, Mayo, Junio 2022
Mes de Septiembre:
- Descubrir cómo se sienten los ciudadanos en los entornos de Bogotá, la misión del Observatorio    del Espacio Público
- BANNER Descubrir cómo se sienten los ciudadanos en los entornos de Bogotá, la misión del Observatorio del Espacio Público
- Lazos por y para el espacio público en Latinoamérica: Así fue la primera Mesa de trabajo entre Bogotá y Quito.
- Banner Lazos por y para el espacio público en Latinoamérica: Así fue la primera Mesa de trabajo entre Bogotá y Quito</t>
  </si>
  <si>
    <t>Evidencia_Meta_12
Se anexa el documento en formato excel en evidencia: Listado de Publicaciones y Actividades Página Observatorio Julio Septiembre 2022</t>
  </si>
  <si>
    <t>Durante el cuarto trimestre de 2022, se realizaron las siguientes publicaciones:
1.Espacio público con enfoque de género, la propuesta del Observatorio para los senderos, plazas y alamedas de Bogotá.
2.BANNER Espacio público con enfoque de género, la propuesta del Observatorio para los senderos, plazas y alamedas de Bogotá.
3. Boletin No. 10 - Espacio Público con Enfoque de Género.
4. Conoce desde ya y a través de un tour digital, los espacios públicos del Centro Poblado de Pasquilla en la localidad de Ciudad Bolívar.
5. BANNER Conoce desde ya y a través de un tour digital, los espacios públicos del Centro Poblado de Pasquilla en la localidad de Ciudad Bolívar.
6. BANNER El espacio público no es sólo el diseño arquitectónico, la calidad del aire que respiran nuestros niños también es fundamental": Alejandro Olave, líder del Observatorio de la Defensoría del Espacio Público.
7. El espacio público no es sólo el diseño arquitectónico, la calidad del aire que respiran nuestros niños también es fundamental": Alejandro Olave, líder del Observatorio de la Defensoría del Espacio Público.
8. BANNER El reverdecimiento de más de 171 millones de m2 de espacio público, una de las metas del nuevo POT de Bogotá.
9. El reverdecimiento de más de 171 millones de m2 de espacio público, una de las metas del nuevo POT de Bogotá.
10. Boletín No. 9 El espacio público bajo la mirada del nuevo Plan de Ordenamiento Territorial.
11. BANNER Conoce cómo el Observatorio del Espacio Público de Bogotá te puede acompañar en tus seminarios y talleres.
12. Conoce cómo el Observatorio del Espacio Público de Bogotá te puede acompañar en tus seminarios y talleres.
13. BANNER Los bogotanos ya cuentan con una guía para hacer intervenciones que mejoren los espacios públicos de sus comunidades.
14. Los bogotanos ya cuentan con una guía para hacer intervenciones que mejoren los espacios públicos de sus comunidades.
15. ABC Cartilla urbanismo táctico.
16. BANNER Bogotá suma esfuerzos para planear nuevos modelos de investigación sobre los espacios públicos basados en sus características.
17. Bogotá suma esfuerzos para planear nuevos modelos de investigación sobre los espacios públicos basados en sus características.
18. BANNER Informe Trimestral Julio, Agosto, Septiembre 2022.
19. Informe Trimestral Julio, Agosto, Septiembre 2022.
20. BANNER Observatorio del espacio público alista Indicador de Caminabilidad para Bogotá.
21. Observatorio del espacio público alista Indicador de Caminabilidad para Bogotá.
22. BANNER Expertos internacionales realizarán un seminario enfocado en espacio público.
23. Expertos internacionales realizarán un seminario enfocado en espacio público</t>
  </si>
  <si>
    <t>Evidencia_Meta 12: 
Formato EXCEL con las publicaciones y actividades en la Página web del ODEP último trimestre 2022 con sus respectivos vinculos.</t>
  </si>
  <si>
    <t>Lograr al 100% componentes tecnológicos implementados para la interoperabilidad informática entre entidades del sector y sus grupos de valor.</t>
  </si>
  <si>
    <t xml:space="preserve">DADEP - Oficina de Sistemas </t>
  </si>
  <si>
    <t xml:space="preserve">Número de componentes tecnológicos implementados / Número de componentes tecnológicos programados </t>
  </si>
  <si>
    <t>(Hitos cumplidos del componente tecnológico a implementar en la vigencia/Hitos programados del componente tecnológico programado para la vigencia) *100</t>
  </si>
  <si>
    <t xml:space="preserve">La Oficina de Sistemas durante el I trimestre del 2022, avanzó en los siguientes Hitos, los cuales facilitan la interoperabilidad informática entre las entidades del sector y sus grupos de valor:
Migración de datos de SUMAV1 a SUMA+
Finalización etapa de desarrollo de SUMA+
</t>
  </si>
  <si>
    <t>Migración de datos de SUMAV1 a SUMA+
Finalización etapa de desarrollo de SUMA+</t>
  </si>
  <si>
    <t>Durante el segundo trimestre de 2022,  la Oficina de Sistema del DADEP,  desarrolló los en los siguientes Hitos del componentes tecnológico del SISTEMA SUMA+ y SISTEMA ORFEO, los cuales facilitan la interoperabilidad informática del sector Gobierno valor:
 1. Sistemas SUMA+:  Se realizó  revisión, pruebas de procedimiento y ajuste de los módulos del sistema, se ejecutó el proceso de pruebas de aceptación de las funcionalidades básicas del sistema con la Subdirección de Administración Inmobiliaria, Se concluye que el sistema se encuentra en condición optima y adecuada para entrar en producción para la comunidad. 
 2. Sistema Documental y Correspondencia ORFEO: Se realiza el levantamiento de requerimientos para la interoperabilidad con el sistema de Bogotá te Escucha de la Secretaria General, para la creación de PQRS por parte de los ciudadanos. Se realiza la descripción de los puntos importantes a tener en cuenta.</t>
  </si>
  <si>
    <t>1. Informe pruebas de aceptación SUMA.                        2. Documento de requerimientos Módulo de Bogotá te Escucha en ORFEO.</t>
  </si>
  <si>
    <t>Durante el tercer trimestre de 2022, la Oficina de Sistema del DADEP, desarrolló los siguientes Hitos de los componentes tecnológicos del SISTEMA SUMA+ y SISTEMA ORFEO, los cuales facilitan la interoperabilidad informática del sector Gobierno: 
 1. Sistemas SUMA+:   Se desarrollaron los hitos:  a)La puesta en producción de SUMA+ y  b).  Elaboración de cuatro (04) manuales del aplicativo SUMA+, para uso de usuarios con rol de Administrador WebMaster, Administrador funcional, persona jurídica y persona natural.
2. Sistema Documental y Correspondencia ORFEO:    Se desarrollaron los hitos:  a). Desarrollo Módulo de de Bogotá Te Escucha en ORFEO  y b).  pruebas de integración del módulo de Bogotá Te Escucha, para la creación radicados en ORFEO provenientes del  Sistema Distrital para la Gestión de Peticiones Ciudadanas</t>
  </si>
  <si>
    <t>1. Desarrollo Módulo de Bogotá te Escucha en ORFEO
2. Pruebas Módulo de Bogotá te Escucha en ORFEO
3. Elaboración y aprobación de  de manuales de SUMA+
4. Puesta en producción SUMA+</t>
  </si>
  <si>
    <t>Durante el cuarto trimestre del año 2022, la Oficina de Tecnologías de la Información y las Comunicacioness del DADEP  desarrolló la  versión 7 del Sistema de Gestión Documental y Correspondencia ORFEO, que permitió la interoperabilidad con el sistema de Bogotá te Escucha, adaptando la totalidad de las funcionalidades a las necesidades de radicación de la entidad. 
El desarrollo del sistema fue finalizado, quedando pendiente la fase de producción para el año 2023, según lo acordado con la Subdirección de Gestión Corporativa.</t>
  </si>
  <si>
    <t>1. Manual Módulo de Bogotá de Escucha en ORFEO .
2. Puesta en Pre-producción Módulo de Bogotá de Escucha en ORFEO.</t>
  </si>
  <si>
    <r>
      <rPr>
        <b/>
        <sz val="16"/>
        <rFont val="Calibri"/>
        <family val="2"/>
      </rPr>
      <t>Objetivo Estratégico 3.</t>
    </r>
    <r>
      <rPr>
        <sz val="16"/>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</si>
  <si>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t>Lograr la interoperabilidad del 100% de las herramientas tecnológicas de empoderamiento social promovidas por el IDPAC.</t>
  </si>
  <si>
    <t>IDPAC - Secretaría General</t>
  </si>
  <si>
    <t>Herramientas tecnológicas de empoderamiento social promovidas</t>
  </si>
  <si>
    <r>
      <rPr>
        <sz val="12"/>
        <rFont val="Calibri"/>
        <family val="2"/>
      </rPr>
      <t xml:space="preserve">Número de herramientas tecnológicas interoperables / número de herramientas programadas por el IDPAC X 100 </t>
    </r>
  </si>
  <si>
    <t>Se desarrolló la migración de la plataforma de la participación 1.0 del módulo de Organizaciones comunales, se habilitó el módulo de convocatorias y el módulo Votec JAC para las Juntas de Acción Comunal que decidan realizar el voto electrónico.</t>
  </si>
  <si>
    <t xml:space="preserve">VOTEC
Organizaciones Comunales
Manual Organizaciones Comunales carga V2
Las evidencias se encuentran disponibles para consulta en la carpeta compartida
https://participacionbogota-my.sharepoint.com/personal/sigparticipo_participacionbogota_gov_co/_layouts/15/onedrive.aspx?id=%2Fpersonal%2Fsigparticipo%5Fparticipacionbogota%5Fgov%5Fco%2FDocuments%2FIndicadores%20PI%2FModernizaci%C3%B3n%20Tecnol%C3%B3gica
</t>
  </si>
  <si>
    <t>Se avanzó en el desarrollo del componente conceptual en la nueva plataforma de la participación. Se desarrollaron los siguientes productos:  1. Módulo de VOTEC para las JAC. 2. Se desarrolló manual de funcionamiento, para cargue de datos masivo de afiliados de una organización comunal. 3.  se desarrolló el manual para el módulo de convocatorias. y 4. Se presentó el nuevo aplicativo para la visualización del índice de fortalecimiento.</t>
  </si>
  <si>
    <t>1. VOTEC
2. Manual de funcionamiento
3. Manual módulo de convocatorias
4. Aplicativo para visualización del índice de fortalecimiento.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Modernizaci%C3%B3n%20Tecnol%C3%B3gica%2FII%20Trimestre</t>
  </si>
  <si>
    <t>Se desarrollaron accciones tendientes a la implementación de la nueva plataforma de la participación, en el cual se evidencia el manual de convocatorias, manual usuario, manual índice de fortalecimiento y el  reporte resultados VOTEC JAC. Así mismo, se avanzó en la migracion de plataforma 1.0 a plataforma 2.0, Se realizó soporte a uno de los aplicativos de la plataforma votecjac y se socializaron las modificaciones con el equipo de testing.</t>
  </si>
  <si>
    <t>1. Reporte de resultados VOTEC JAC
2. Metas Requerimientos TI a Comunales Julio 2022
3. Manual indice  V2
4. Manual Convocatorias V2
5. Manual de usuario Votec JAC V2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Modernizaci%C3%B3n%20Tecnol%C3%B3gica%2FIII%20Trimestre</t>
  </si>
  <si>
    <t xml:space="preserve">Se logró la implementación de la estrategia de sostenibilidad mediante:  el desarrollo del Plan de Adecuación y Sostenibilidad del MIPG que demuestra la mejora continua y el fortalecimiento de la gestión institucional; la elaboración de los módulos de la plataforma de la participación; la actualización de las políticas de seguridad de la información; la configuración y parametrización del Sistema de Gestión Documental ORFEO; y el fortalecimiento de la capacidad operativa y gestión administrativa de la entidad. </t>
  </si>
  <si>
    <t>*Capacitación  uso de herramientas tecnológicas
*Cargue  TRD ORFEO
*IDPAC-CENT-PO-01 Politica de seguridad de la infomación V3
*Plan de Tratamiento de Riesgos de Seguridad y Privacidad de la Información
*Minuta Contractual Check Point y VPN</t>
  </si>
  <si>
    <t>Lograr que las 3 entidades del sector gobierno obtengan como mínimo 90 puntos sobre 100 en el Índice de Transparencia Bogotá -ITB.</t>
  </si>
  <si>
    <t xml:space="preserve">SDG - DADEP - IDPAC - Oficina Asesora de Planeación </t>
  </si>
  <si>
    <t>Número de entidades del sector con 90 puntos en el índice de transparencia Bogotá -ITB</t>
  </si>
  <si>
    <t>Índice de transparencia Bogotá – ITB, obtenido por el DADEP</t>
  </si>
  <si>
    <t>Entidades</t>
  </si>
  <si>
    <t>No se reporta avance de la meta, dado que no se ha solicitado la medición del Índice de Transparencia de Bogotá ITB por parte de la Veeduría Distrital y Transparencia por Colombia.</t>
  </si>
  <si>
    <t>La entidad rectora del medición del Índice de Transparencia de Bogotá ITB, en la presente vigencia no ha convocado para su aplicación, por lo tanto no se cuenta con el resultado requerido para dar cumplimiento a la meta.</t>
  </si>
  <si>
    <t>Lograr que las 3 entidades del sector gobierno obtengan como mínimo 90 puntos en el Índice de Desempeño Institucional.</t>
  </si>
  <si>
    <t>Número de entidades del sector con 90 puntos en el Índice de Desempeño Institucional</t>
  </si>
  <si>
    <t>Índice de desempeño institucional obtenido por el DADEP</t>
  </si>
  <si>
    <t xml:space="preserve">Por parte de las tres entidades del sector, se realizó el diligenciamiento y cargue de evidencias del FURAG en el aplicativo dispuesto por el DAFP, el cual servirá de insumo para la medición del índice de desempeño institucional -IDI. Este ejercicio se realizó con la participación de las diferentes áreas de las entidades y con el apoyo permanente de las Oficinas Asesoras de Planeación. Se espera obtener el resultado del IDI en el mes de mayo de 2022. Así mismo, se participó en las capacitaciones del diligenciamiento del FURAG con la participación de las entidades del Sector Gobierno. </t>
  </si>
  <si>
    <t>Soporte de diligencimiento de FURAG</t>
  </si>
  <si>
    <t xml:space="preserve">Se recibieron los resultados de la Evaluación de Índice de Desempeño Institucional, en el cual se obtuvo los siguientes resultados: 
DADEP: La entidad obtuvo una calificación del 97,4%. 
IDPAC: La entidad obtuvo un 89,27 % incrementando en un 5,13% con respecto de la vigencia anterior. Dentro de las políticas a fortalecer por parte de la entidad se tiene la de Gestión Documental y la de Integridad.
SDG: La entidad obtuvo una calificación del 87%. 
El Sector Gobierno está realizando un ejercicio de identificación de buenas prácticas para mejorar los resultados del IDI en la próxima vigencia. </t>
  </si>
  <si>
    <t>Informe MIPG Sector Gobierno
Resultados Índice de Desempeño Institucional - 2021</t>
  </si>
  <si>
    <t xml:space="preserve">Durante el cuarto trimestre no se desarrollaron actividades relacionadas con la medición del índice de desempeño institucional, debido que los resultados fueron reportados en el II trimestre.
Se recibieron los resultados de la Evaluación de Índice de Desempeño Institucional, en el cual se obtuvo los siguientes resultados: 
DADEP: La entidad obtuvo una calificación del 97,4%. 
IDPAC: La entidad obtuvo un 89,27 % incrementando en un 5,13% con respecto de la vigencia anterior. Dentro de las políticas a fortalecer por parte de la entidad se tiene la de Gestión Documental y la de Integridad.
SDG: La entidad obtuvo una calificación del 87%. 
El Sector Gobierno está realizando un ejercicio de identificación de buenas prácticas para mejorar los resultados del IDI en la próxima vigencia. </t>
  </si>
  <si>
    <t xml:space="preserve">Durante el cuarto trimestre no se desarrollaron actividades relacionadas con la medición del índice de desempeño institucional, debido que los resultados fueron reportados en el II trimestre.
Se recibieron los resultados de la Evaluación de Índice de Desempeño Institucional, en el cual se obtuvo los siguientes resultados: 
DADEP: La entidad obtuvo una calificación del 97,4%. 
IDPAC: La entidad obtuvo un 89,27 % incrementando en un 5,13% con respecto de la vigencia anterior. Dentro de las políticas a fortalecer por parte de la entidad se tiene la de Gestión Documental y la de Integridad.
SDG: La entidad obtuvo una calificación del 87%. </t>
  </si>
  <si>
    <r>
      <rPr>
        <b/>
        <sz val="16"/>
        <color indexed="8"/>
        <rFont val="Calibri"/>
        <family val="2"/>
      </rPr>
      <t>Objetivo Estratégico 4</t>
    </r>
    <r>
      <rPr>
        <sz val="16"/>
        <color indexed="8"/>
        <rFont val="Calibri"/>
        <family val="2"/>
      </rPr>
      <t>.  Realizar acciones innovadoras y de empoderamiento en el Gobierno abierto en Bogotá, que fomenten la participación ciudadana incidente logrando el aumento de la confianza y el fortalecimiento del tejido social, para la construcción conjunta de ciudad y generación de nuevos liderazgos.</t>
    </r>
  </si>
  <si>
    <t>Implementar una estrategia democracia y participación digital como parte integral de Gobierno Abierto Bogotá GABO.</t>
  </si>
  <si>
    <t>Plataforma de Democracia Digital diseñada, desarrollada e implementada</t>
  </si>
  <si>
    <t xml:space="preserve">En el primer trimestre  se adelanta parte del proceso de evaluación de causas ciudadanas 2021, con los resultados/hallazgos obtenidos se plantearan acciones de mejoras tanto en la metodologica del proceso, comunicaciones y experiencia de usuario. Adicionalmente se cuenta con los resultados de los sondeos aplicados a los actores participes del proceso, propuesta de implementación para el año 2022 y la primera versión de la estrategia de comunicaciones. Finalmente se presentaron los primeros requerimientos para que el equipo de la Dirección de Tecnologia de la SDG analice su viabilidad y ejecución.
En el primer semestre se implementará el proceso de evaluación del proceso metodológico de presupuestos participativos 2021. Desde la SDG se implementaron los siguientes instrumentos de evaluación: i) Encuesta masiva ciudadana, ii) Matriz de Evaluación a colaboradores Distritales y iii) Entrevista a alcaldes y alcaldesas locales. El proceso de evaluación se encuentra en fase de cierre de la implementación de la encuesta masiva ciudadana a fin de mes.
Una vez identificados los hallazgos y oportunidades de mejora, se procederá con la fase de ajuste metodológico a la implementación de la estrategia, de cara a la implementación de Presupuestos Participativos el segundo semestre del año, según lo dispuesto por la normatividad vigente. 
Se han desarrollado requerimientos tencológicos en materia de experiencia de usuario para el mejoramiento del funcionamiento del módulo de participación de Presupuestos Participativos. </t>
  </si>
  <si>
    <t xml:space="preserve">Resultados sondeos evaluación causas ciudadanas 2021 - Propuesta de implementación 2022 - Primvera versión de estrategia de comunicaciones - Matriz primeros requerimientos DTI - Plataforma.
Entrevista a alcaldes y alcaldesas locales - Matriz de evaluación a colaboradores - Matriz de requerimientos DTI - Plataforma. </t>
  </si>
  <si>
    <t>En el segundo semestre se construyó el primer borrador del documento de evaluación de causas ciudadanas, el cual recoge valiosos resultados en cuanto a metodología del proceso, estrategia de comunicaciones y mejoramiento de la experiencia de usuario. En los tres sentidos se realizaron ajustes, la parte metodológica se concretizó en los nuevos lineamientos metodológicos expedidos bajo la circular 004 del 20 de mayo del presente año; la estrategia de comunicación se ajusto a una segmentación que estableció 9 temas de postulación de causas ciudadanas y la experiencia de usuario con el ajuste a la plataforma a partir de la matriz de requerimientos.</t>
  </si>
  <si>
    <t>Primera versión del documento de evaluación de causas ciudadanas 2021  - Circular 004 de 20 mayo de 2022 Lineamientos metodologicos Causas 2022 - Matriz de requerimientos de la plataforma Bogota Participa Modulo Causas Ciudadanas.</t>
  </si>
  <si>
    <t>En el marco de la implementación de la segunda Fase de Presupuestos Participativos, según lo dispuesto en la normativa vigente se hizo la expedición para la implementación de la ruta metodológica a partir de la Circular 006 de 2022 que contiene las diferentes etapas en materia de implementación del proceso participativo así como las fechas dispuestas para cada una de ellas.
Los requerimientos tencológicos en materia de experiencia de usuario para el mejoramiento del funcionamiento del módulo de participación de Presupuestos Participativos son constantes y se desarrollan de manera previa y paralela a la implementación de la Circular 006.  Con respecto a causas ciudadanas, en este trimestre se  adelantaron parte de la etapa de postulacion y en su totalidad las etapas de revisión para vialibidad y la etapa de recolección de apoyos. Para este propósito se hicieron ajustes en los linamientos metodologicos, estrategia de comunicación y experiencia de usuario para desarrollar estas etapas de manera normal. En lo que respecta a consultas ciudadanas, en este trimestres se adelantó parte de la face de votación de la consulta ciudadana convocada por la Alcaldia de Teusaquillo y la certificación de los resultados productos de la consulta.</t>
  </si>
  <si>
    <t>Circular 006 de 2022.
Matriz de requerimientos de Presupuestos Participativos.  Circular 007 del 17 de agosto de 2022 Lineamientos Causas Ciudadanas; Matriz categorización de causas ciudadanas etapa de revisión; Resultados de la etapa de votación causas ciudadanas. Consultas ciudadanas Acta 001 del 27 de julio de 2022 verificación de resultado</t>
  </si>
  <si>
    <t>En este trimestre se da paso a la construcción concertada de los planes de trabajo para la ejecución de las  5 Causas Ciudadanas ganadoras del año 2022. Para esto se realizan reuniones con postulantes, sesiones de trabajo con las entidades locales y sesiones conjuntas entre ciudadanos y funcionarios del gobierno distrital. En materia de Consultas Ciudadanas, se adelantó la votación de la consulta ciudadana de la Secretaría de Integración Social.</t>
  </si>
  <si>
    <t>Evidencia de sesiones de trabajo para la construcción de planes de trabajo causas ciudadanas. 
Evidencias de la etapa de votación y acta de certificación de resultado de consulta ciudadana Secretaria de Integración Social</t>
  </si>
  <si>
    <t>Reformular la Política Pública de Participación Incidente.</t>
  </si>
  <si>
    <t>Política pública de participación incidente formulada en el marco de la metodología CONPES-D</t>
  </si>
  <si>
    <t>Porcentaje de reformulación de la Política pública de participación incidente en el marco de la metodología CONPES-DC</t>
  </si>
  <si>
    <t xml:space="preserve">En el primer trimestre se realizaron reuniones de trabajo entre el equipo de Política Pública de la Oficina Asesora de Planeación y el equipo de Participación Ciudadana, con el objetivo de definir y ajustar el cronograma de trabajo y distribución de compromisos. Se realizaron 4 encuentros con el Instituto Distrital de Participación y Acción Comunal- IDPAC, el 11 de febrero, 3 de marzo, 10 de marzo y 29 de marzo con el objetivo de concertar acciones y avances frente a las estrategias de participación de la Fase de Agenda Pública de la Reformulación de la Política, en el marco del cual se definieron los capítulos requeridos para la consolidación del documento de diagnóstico a entregar a la Secretaria de Planeación distrital, en ese sentido, se elaboraron los capítulos de Marco teórico, análisis cuantitativo y cualitativo,  estrategia de participación ciudadana, resultados del proceso de participación, Identificación y descripción de puntos críticos, Buenas prácticas y análisis jurídico, Instrumentos de planeación, los cuales se encuentran en revisión y ajustes finales.  </t>
  </si>
  <si>
    <t xml:space="preserve">1. Evidencias reuniones realizadas (Pantallazos- listados de asistencia-- Presentaciones) 
2. Versión inicial de capítulos construidos por SDG. </t>
  </si>
  <si>
    <t xml:space="preserve">Durante el segundo trimestre se realizaron reuniones de trabajo virtuales con el Instituto Distrital de Participación y Acción Comunal- IDPAC y el equipo de reformulación de la Política Pública de Participación Incidente (Equipo de participación y Oficina Asesora de Planeación) de la Secretaria de Gobierno el 5, 18,19 y 21 de abril, 12 de mayo y el 15 de junio entre las dos entidades líderes, con el fin de avanzar en la elaboración del documento de diagnóstico, requerido en este proceso de reformulación teniendo en cuenta la guía metodológica definida por la Secretaria Distrital de Planeación. Con ello se logró la consolidación del documento final el cual fue remitido a la Secretaria Distrital de Planeación y el cual es el producto de la fase de agenda pública. </t>
  </si>
  <si>
    <t xml:space="preserve">1. evidencias de las reuniones realizadas (pantallazos).
2. Documento de diagnóstico y factores Estratégicos. </t>
  </si>
  <si>
    <t>Tercer trimestre – Julio: En el mes de julio, se llevaron  a cabo 2 reuniones con la Oficina Asesora de Planeación SDG y 3 mesas de trabajo con el IDPAC y el equipo de coordinación de la reformulación de la Política Pública de Participación Incidente de la SDG,  con el fin de avanzar en la construcción, revisión y ajuste conjunta de los indicadores y productos de la matriz de plan de acción de la fase de formulación, los cuales se estructuraron con base en los objetivos y factores estratégicos identificados en el diagnóstico y teniendo en cuenta la guía metodológica definida por la SDP, dentro del proceso de reformulación de la política.  Agosto: Se llevaron a cabo 6 reuniones con la Oficina Asesora de Planeación y el equipo de coordinación de la reformulación de la Política Pública de Participación Incidente de la SDG,  con el fin de avanzar en la revisión y ajustes de la propuesta inicial de plan de acción frente a los indicadores y productos de la fase de formulación, así como la definición de los productos que estarían a cargo de las distintas dependencias de la Secretaría de Gobierno y de revisión del plan de trabajo y de las observaciones realizadas por IDPAC.  Se llevó a cabo mesa de trabajo presencial con el Director del IDPAC, el jefe de la Oficina Asesora de Planeación y el Jefe del equipo de Participación de la SDG, en la cual se realizó la presentación de las estrategias del plan de acción y nuevas propuestas de ajustes a la propuesta inicial que se venía trabajando por parte de los equipos técnicos de reformulación de ambas entidades.</t>
  </si>
  <si>
    <t xml:space="preserve">1)	Evidencias de proceso de reformulación PPPI (Actas, documentos y pantallazos)
2)	Evidencias Plan de Acción PPPI (Actas, documentos y pantallazos)
</t>
  </si>
  <si>
    <t>En el cuarto trimestre del año se terminó de concertar con las entidades los productos que estarán en la política pública de participación ciudadana, además se realizaron correcciones a los productos con el fin de construir un Plan de Acción que se pueda ejecutar y así cumplir los objetivos de la política pública. Así mismo, fueron radicados  a la Secretaría Distrital de Planeación, el 23 de noviembre, los documentos de formulación de la política pública de participación incidente 2023-2034.</t>
  </si>
  <si>
    <t>1) Documentos de formulación PPPI (Documentos)</t>
  </si>
  <si>
    <t>Política pública de participación incidente reformulada en el marco de la metodología CONPES-DC</t>
  </si>
  <si>
    <t>Nivel de reformulación de la Política pública de participación incidente en el marco de la metodología CONPES-DC</t>
  </si>
  <si>
    <t xml:space="preserve">Se avanzó con la sistematización de la estrategia de participación adelantada durante la ejecución de la fase de agenda pública y se realizó el diseño de la estrategia de participación para llevar a cabo la caracterización de los actores sociales. </t>
  </si>
  <si>
    <t>Documento sistematización V4
22-03-09 Grupos Focales GM 
22-03-31 Preguntas reto actores de la política pública de participación incidente 
Puntos CriticosRPPPI
Las evidencias se encuentran disponibles para consulta en la carpeta compartida
https://participacionbogota-my.sharepoint.com/personal/sigparticipo_participacionbogota_gov_co/_layouts/15/onedrive.aspx?id=%2Fpersonal%2Fsigparticipo%5Fparticipacionbogota%5Fgov%5Fco%2FDocuments%2FIndicadores%20PI%2F7729%2FPol%C3%ADtica%20p%C3%BAblica%20de%20participaci%C3%B3n%20incidente%20reformulada</t>
  </si>
  <si>
    <t>Se logró consolidar el documento de diagnóstico e identificación de factores estratégicos gracias a la información recogida en la fase de agenda pública, a través de los espacios de participación adelantados con diferentes actores interesados (ciudadanía en general, instancias, organizaciones, juntas de acción comunal, funcionarios y colaboradores del distrito, entre otros).</t>
  </si>
  <si>
    <t>1. Documento sistematización V4 
2. Puntos Críticos PPPI
3. Abordaje de enfoques PPPI 
4. Resultados y Estrategias Fase de Formulación
5. Presentación Secretario de Gobierno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7729%2FPol%C3%ADtica%20p%C3%BAblica%20de%20participaci%C3%B3n%20incidente%20reformulada%2FII%20Trimestre</t>
  </si>
  <si>
    <t>Se cuenta con el documento borrador del Decreto de Reformulación de la Política Pública de Participación Incidente, la cual se socializó con la Secretaría Distrital de Gobierno y las entidades distritales con pertinencia en el cumplimiento de la política, con el fin de acordar los productos a inlcuir en el plan de acción de la política.</t>
  </si>
  <si>
    <t>1.Reformulación Política Pública de Participación Incidente
2. PPPI Proyecto Decreto (Formato V2-2022)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7729%2FPol%C3%ADtica%20p%C3%BAblica%20de%20participaci%C3%B3n%20incidente%20reformulada%2FIII%20Trimestre</t>
  </si>
  <si>
    <t xml:space="preserve">Se formuló la política pública de participación incidente y se cuenta con el borrador de Decreto el cual se encuentra para radicación por parte de la Secretaría Distrital de Gobierno ante la Secretaría Jurídica Distrital. </t>
  </si>
  <si>
    <t>* Reunión Secretaria de Gobierno revisión decreto
*Oficio de radicación decreto
*DECRETO BORRADOR AJUSTADO POLITICA PUBLICA
*Documento de Soporte Decreto Distrital PPPI</t>
  </si>
  <si>
    <t>Formar 100.000 ciudadanos en capacidades democráticas para la organización y la participación.</t>
  </si>
  <si>
    <t>Ciudadanos formados en capacidades democráticas.</t>
  </si>
  <si>
    <t>Número de ciudadanos formados en capacidades democráticas.</t>
  </si>
  <si>
    <t>Ciudadanos</t>
  </si>
  <si>
    <t xml:space="preserve">Se reportan 1152 personas formadas en 12 cursos de formación con modalidad virtual y virtual asistida que se encuentran programados de acuerdo al plan de formación de la Escuela de la Participación para la vigencia 2022. </t>
  </si>
  <si>
    <t>Reportes Procesos de formación febrero - marzo Vigencia 2022
Las evidencias se encuentran disponibles para consulta en la carpeta compartida
https://participacionbogota-my.sharepoint.com/personal/sigparticipo_participacionbogota_gov_co/_layouts/15/onedrive.aspx?id=%2Fpersonal%2Fsigparticipo%5Fparticipacionbogota%5Fgov%5Fco%2FDocuments%2FIndicadores%20PI%2F7688%2FCiudadanos%20formados</t>
  </si>
  <si>
    <t xml:space="preserve">Se reportan un avance de 4.454 personas formadas en 24 cursos de formación con modalidad virtual y virtual asistida que se encuentran programados de acuerdo al plan de formación de la Escuela de la Participación para la vigencia 2022. Así mismo, se incluyen los ciudadanos formados en modalidad presencial, mediante el II Congreso de Desaprendizaje, siendo más de 800 ciudadanos.  </t>
  </si>
  <si>
    <t>1. Reporte. Procesos de formación Febrero - junio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7688%2FCiudadanos%20formados%2FII%20Trimestre</t>
  </si>
  <si>
    <t xml:space="preserve">Se formaron 5.663 personas para un total acumulado en la vigencia de 11.269 personas, en 109 cursos de formación con modalidad virtual y virtual asistida que se encuentran programados de acuerdo al plan de formación de la Escuela de la Participación. Así mismo, se incluyen los ciudadanos formados en modalidad presencial, mediante el II Congreso de Desaprendizaje, en el que se formaron más de 800 ciudadanos.  </t>
  </si>
  <si>
    <t>1. Reporte. Procesos de formación Julio - Septiembre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7688%2FCiudadanos%20formados%2FIII%20Trimestre</t>
  </si>
  <si>
    <t>En la vigencia se formaron 20.648 ciudadanos (de los cuales 9379 corresponden al IV trimestre de 2022) en 184 procesos de formación en modalidad virtual y virtual asistida, programados de acuerdo al plan de formación de la Escuela de la Participación. De estos procesos 56 fueron cursos presenciales, 97 fueron cursos virtuales y 27 en virtualidad asistida. Adicionalmenre se contó con 4 eventos (presenciales y/o virtuales): 3 seminarios y el  II Congreso de Desaprendizaje, en el que se formaron más de 800 ciudadanos.</t>
  </si>
  <si>
    <t>Reportes Procesos de formación 
La evidencia puede ser consultada en el siguiente link: https://participacionbogota-my.sharepoint.com/:f:/g/personal/sigparticipo_participacionbogota_gov_co/En1FBeHq29lPv4OSXcB8FgsBB9yCtPlUEDe8z46WpPX7lA?e=JxRkt2</t>
  </si>
  <si>
    <t>Implementar acciones de fortalecimiento en capacidades organizativas y democráticas de 42 instancias étnicas.</t>
  </si>
  <si>
    <r>
      <rPr>
        <sz val="12"/>
        <rFont val="Calibri"/>
        <family val="2"/>
      </rPr>
      <t>Numero de acciones de fortalecimiento a instancias étnicas implementadas.</t>
    </r>
  </si>
  <si>
    <t>Número acciones de fortalecimiento a instancias étnicas implementadas</t>
  </si>
  <si>
    <t>En el marco de la estrategia de fortalecimiento de los espacios de atención diferenciada se logró un avance del 6%, a través de la aplicación del instrumento de caracterización a cinco (5) instancias correspondientes a las Mesas Autónomas Indígenas de San Cristóbal, Tunjuelito, Fontibón y a las comisiones consultivas locales NARP de Usaquén, Santa Fé y Usme, igualmente se avanzó en la formulación del Plan de Fortalecimiento para las mesas autónomas indígenas de Kennedy y  Fontibón y las comisiones consultivas Locales NARP de Usaquén, Chapinero, San Cristóbal y Barrios Unidos, por último se brindó asistencia técnica a las Mesas Locales Gitana de Kennedy y Puente Aranda.</t>
  </si>
  <si>
    <t>Fichas de caracterización
Índice de Fortalecimiento 
Las evidencias se encuentran disponibles para consulta en la carpeta compartida
https://participacionbogota-my.sharepoint.com/personal/sigparticipo_participacionbogota_gov_co/_layouts/15/onedrive.aspx?id=%2Fpersonal%2Fsigparticipo%5Fparticipacionbogota%5Fgov%5Fco%2FDocuments%2FIndicadores%20PI%2F7678</t>
  </si>
  <si>
    <t xml:space="preserve">Se realizaron 4 caracterizaciones y 8 planes de fortalecimiento a instancias étnicas o NARP (Negros, Afros, Raizales y Palenqueros). Se realizó la instalación de las mesas locales indígenas de Fontibón, Kennedy y Mártires, en coordinación con las respectivas Alcaldías Locales, realizando un acompañamiento enfocado en la construcción de la formulación, ejecución y evaluación de propuestas en presupuestos participativos, así como la generación de redes de comunicación de la mesa indígena en articulación con la Alcaldía Local y procesos de articulación con procesos comunitarios de la localidad. </t>
  </si>
  <si>
    <t>1. Fichas de caracterización
2. Índice de Fortalecimiento 
3. Planes de Fortalecimiento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7678%2FII%20Trimestre</t>
  </si>
  <si>
    <t xml:space="preserve">Mediante la promoción del empoderamiento ciudadano el cual contribuye al fortalecimiento de instancias étnicas en la ciudad y avanzar de manera significativa con la concertación de acciones afirmativas. Se ha avanzado en el modelo de fortalecimiento con 20 instancias acompañadas realizando 6 caracterizaciones, 16 planes de fortalecimiento formulados, 6 asistencias técnicas y 2 procesos de formación. </t>
  </si>
  <si>
    <t>1. Asistencias Técnicas Fontibon - Los Martires
2.  Certificado  Cabildo Uitoto Formación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7678%2FIII%20Trimestre</t>
  </si>
  <si>
    <t>Se implementó el modelo de fortalecimiento con 20 instancias acompañadas realizando 31 caracterizaciones, 27 planes de fortalecimiento, 22 asistencias técnicas, 9 procesos de formación y de evaluación, y entrega de 9 incentivos. Durante la vigencia se ha logrado la promoción del empoderamiento ciudadano, el cual contribuye al fortalecimiento de instancias étnicas en la ciudad y avanzar de manera significativa con la concertación de acciones afirmativas.</t>
  </si>
  <si>
    <t>*Constancia de caracterización de organizaciones y procesos sociales
*Certificado de la inscripción y desarrollo del curso-taller
*Índice de fortalecimiento a organizaciones sociales</t>
  </si>
  <si>
    <t>Realizar 80 acciones de fortalecimiento de los Consejos Locales y Distrital de Juventud.</t>
  </si>
  <si>
    <t>Acciones de fortalecimiento de los Consejos Locales y Distrital de Juventud realizadas.</t>
  </si>
  <si>
    <t>Número de acciones de fortalecimiento de los Consejos Locales y Distrital de Juventud realizadas.</t>
  </si>
  <si>
    <t>Acciones</t>
  </si>
  <si>
    <t>En el marco de las acciones de fortalecimiento se realizó asistencia técnica a los Consejos Locales de Juventud de las localidades de Tunjuelito, Santa Fé, Rafael Uribe Uribe, Kennedy, Candelaria, Antonio Nariño, Chapinero, Sumapaz, y Usme así como se realizó la caracterización al Consejo Local de Puente Aranda avanzando en 10 acciones de fortalecimiento.</t>
  </si>
  <si>
    <t xml:space="preserve">Caracterización consejos locales de juventud
Actas de reunión Consejo local de juventud
Formulación Plan de acción Consejos locales de juventud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Acciones%20de%20fortalecimiento%20de%20los%20Consejos%20Locales%20de%20Juventud
</t>
  </si>
  <si>
    <t>Se avanzó en once (11) acciones de fortalecimiento, dentro de las cuales se resalta la aplicación del instrumento de caracterización a los Consejos Locales de Juventud de las localidades de la Candelaria, Santa Fe, Sumapaz, Usme y San Cristóbal y se asistió a la reunión con los consejeros de Antonio Nariño, Ciudad Bolívar, Bosa y Chapinero, donde se dio a conocer la oferta institucional para apoyarles de forma técnica y logística, de igual manera se les brindaron herramientas para que desde la autonomía que tienen los consejeros creen sus estatutos enfocados en la Política Pública de Juventud, Sistema Distrital de Juventud y Estatuto de Ciudadanía Juvenil.</t>
  </si>
  <si>
    <t>1. Asistencia Técnica consejos locales de juventud
2. Formación consejos locales de juventud
3. Caracterización consejos locales de juventud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Acciones%20de%20fortalecimiento%20de%20los%20Consejos%20Locales%20de%20Juventud%2FII%20Trimestre</t>
  </si>
  <si>
    <t>En el marco del modelo de fortalecimiento se ha avanzado en 25 acciones dentro de las cuales se resaltan la aplicación del instrumento de caracterización, asesorías técnicas y  los procesos de formación, a los 20 Consejos Locales de Juventud del Distrito.</t>
  </si>
  <si>
    <t>1. Certificado Caracterizaciones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Acciones%20de%20fortalecimiento%20de%20los%20Consejos%20Locales%20de%20Juventud%2FIII%20Trimestre</t>
  </si>
  <si>
    <t>En la vigencia se desarrollaron 30 acciones con los Concejos Locales y el Distrital, dentro de las cuales se resaltan la aplicación del instrumento de caracterización, consolidación de planes de fortalecimiento, asistencias técnicas, procesos de formación y de evaluación a los 20 Consejos Locales de Juventud del Distrito.</t>
  </si>
  <si>
    <t>Plan de fortalecimiento Consejos Locales de Juventud de Santa Fe, Bosa, Rafael Uribe Uribe, Tunjuelito y San Cristóbal</t>
  </si>
  <si>
    <t>Implementar 300 acciones de fortalecimiento de los medios comunitarios de comunicación alternativa.</t>
  </si>
  <si>
    <t>Acciones de fortalecimiento de los medios comunitarios de comunicación alternativa implementados.</t>
  </si>
  <si>
    <t>Número de acciones de fortalecimiento de los medios comunitarios de comunicación alternativa implementados.</t>
  </si>
  <si>
    <t xml:space="preserve">Se avanzó en la ruta de fortalecimiento a 5 organizaciones de medios comunitarios y alternativos, a partir de la aplicación del instrumento de caracterización que son el soporte para la elaboración del plan de fortalecimiento de la organización y el desarrollo de asistencia técnica. </t>
  </si>
  <si>
    <t>Base de datos - Fortalecimiento de Medios Comunitarios y Alternativos
Las evidencias se encuentran disponibles para consulta en la carpeta compartida
https://participacionbogota-my.sharepoint.com/personal/sigparticipo_participacionbogota_gov_co/_layouts/15/onedrive.aspx?id=%2Fpersonal%2Fsigparticipo%5Fparticipacionbogota%5Fgov%5Fco%2FDocuments%2FIndicadores%20PI%2F7687%2FGesti%C3%B3n%20Medios%20Comunitarios%20Fortalecidos</t>
  </si>
  <si>
    <t>En el marco de la ruta de fortalecimiento y con la aplicación del índice respectivo, se avanzó en el proceso de fortalecimiento a 19 organizaciones de medios comunitarios y alternativos.</t>
  </si>
  <si>
    <t xml:space="preserve">1. Asistencias Técnicas Medios Comunitarios
2. Caracterizaciones Medios Comunitarios
3. Planes de fortalecimiento Medios Comunitarios
4. Base de datos - Fortalecimiento de Medios Comunitarios y Alternativos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7687%2FGesti%C3%B3n%20Medios%20Comunitarios%20Fortalecidos%2FII%20Trimestre
</t>
  </si>
  <si>
    <t>En el marco de la ruta de fortalecimiento y con la aplicación del índice respectivo, se avanzó en el proceso de fortalecimiento a 37 organizaciones de medios comunitarios y alternativos. La ruta de fortalecimiento cuenta con las etapas de caracterización, plan de fortalecimiento, asistencias técnicas, formación, incentivos y evaluación.</t>
  </si>
  <si>
    <t>1. Fortalecimiento de Medios Comunitarios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7687%2FGesti%C3%B3n%20Medios%20Comunitarios%20Fortalecidos%2FIII%20Trimestre</t>
  </si>
  <si>
    <t xml:space="preserve">En la vigencia se fortalecieron a 67 organizaciones de medios comunitarios y alternativos, a través del modelo de fortalecimiento en las diferentes localidades de Bogotá, de las cuales se reporta 30 para el IV trimestre de 2022. </t>
  </si>
  <si>
    <t>Matriz de Fortalecimiento de Medios Comunitarios 2022</t>
  </si>
  <si>
    <t>Implementar iniciativas ciudadanas juveniles para potenciar liderazgos sociales, causas ciudadanas e innovación social.</t>
  </si>
  <si>
    <t>Iniciativas juveniles implementadas.</t>
  </si>
  <si>
    <t>Número de iniciativas juveniles implementadas.</t>
  </si>
  <si>
    <t>Iniciativas ciudadanas juveniles</t>
  </si>
  <si>
    <t>En el marco de la implementación de iniciativas ciudadanas juveniles para potenciar liderazgos sociales, causas ciudadanas e innovación social, se avanzó en un 9% en la meta del indicador mediante el desarrollo de la formulación de los términos de referencia que tienen como finalidad implementar las iniciativas juveniles a través de la convocatoria "Jóvenes con iniciativas 2022", a través del fondo Chikaná que contribuye al cierre de brechas tecnológicas y a la transformación de realidades.</t>
  </si>
  <si>
    <t>Formato de convocatoria de jóvenes con iniciativa
Cronograma Jóvenes con Iniciativa
Términos de referencia Jóvenes con Iniciativa
Convocatoria para el acceso a incentivos para fortalecimiento de organizaciones sociales - jóvenes con      iniciativas – 2022 fondo de iniciativas Chikana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Gesti%C3%B3n%20Iniciativas%20ciudadanas%20juveniles%20implementadas</t>
  </si>
  <si>
    <t>En el marco de la convocatoria "Jóvenes con Iniciativa 2022", se realizaron las etapas contractual, de evaluación y selección de las mismas, procediendo a la subsanación de documentos para la selección de las iniciativas ganadoras.</t>
  </si>
  <si>
    <t>1. Adenda general - Cronograma convocatoria
2. Listado de inscritos a la convocatoria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Gesti%C3%B3n%20Iniciativas%20ciudadanas%20juveniles%20implementadas%2FII%20Trimestre</t>
  </si>
  <si>
    <t>En el marco de la convocatoria "Jóvenes con Iniciativa 2022", se han completado las fases de formulación de términos de referencia, etapa contractual, convocatoria, evaluación y selección. Así mismo, se dio inicio a la entrega de los kits tecnológicos, para las primeras 29 organizaciones que cuentan con culminación de la formación y al menos dos asistencias técnicas.</t>
  </si>
  <si>
    <t>1. Entrega de Incentivos
2. listado de las 60 organizaciones juveniles propuestas ganadoras
3. Listados Estados de las Propuestas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Gesti%C3%B3n%20Iniciativas%20ciudadanas%20juveniles%20implementadas%2FIII%20Trimestre</t>
  </si>
  <si>
    <t xml:space="preserve">En la vigencia se realizó la entrega de 67 iniciativas juveniles en el marco de la convocatoria "Jóvenes con Iniciativa 2022", del Fondo Chikaná. Se destacan 7 de las iniciativas que hacen parte de las acciones afirmativas en el marco de la concertación étnica, Koreguaje y Kokonuko que son indígenas y las otras 5 son Negras, Afro, Raizal o Palenque [NARP]. </t>
  </si>
  <si>
    <t>*ACTAS ENTREGA KITS
*Informe_seguimiento_actividades_JCI2022
*EVALUACIÓN INICIATIVAS
La evidencia puede ser consultada en el siguiente link: https://participacionbogota-my.sharepoint.com/:f:/g/personal/sigparticipo_participacionbogota_gov_co/En1FBeHq29lPv4OSXcB8FgsBB9yCtPlUEDe8z46WpPX7lA?e=JxRkt2</t>
  </si>
  <si>
    <t>Implementar una (1) estrategia para fortalecer a las organizaciones sociales, comunitarias, de propiedad horizontal y comunales, y las instancias de participación.</t>
  </si>
  <si>
    <t>IDPAC - Subdirección de Fortalecimiento y Subdirección de Asuntos Comunales</t>
  </si>
  <si>
    <t>Estrategias para fortalecer a las organizaciones sociales, comunitarias, de propiedad horizontal y comunales, y las instancias de participación implementadas.</t>
  </si>
  <si>
    <t>Número de organizaciones sociales, comunitarias, de propiedad horizontal y comunales, y las instancias de participación fortalecidas / Número de organizaciones priorizadas</t>
  </si>
  <si>
    <t xml:space="preserve">En el marco del modelo de fortalecimiento y con la aplicación del índice de fortalecimiento a organizaciones sociales, se realizó el fortalecimiento a 19 organizaciones sociales y comunitarias. Así mismo, se avanzó en 32 acciones de fortalecimiento a instancias formales y no formales de participación, dentro de las cuales se resalta la aplicación del instrumento de caracterización, la elaboración del plan de fortalecimiento y asesoría técnica. Adicionalmente, se avanzó en la entrega de 65 incentivos a través de los "Puntos Ágora" que consisten en la instalación de puntos de conectividad a las  organizaciones comunales de primer y segundo grado que representan acciones de acompañamiento, las cuales continúan en desarrollo de las otras fases del modelo de fortalecimiento. Finalmente, se acompañaron a 202 copropiedades con las siguientes acciones, 71 organización de propiedad horizontal en procesos de formación dentro de las cuales se resalta la realización de foros de asambleas exitosas, capacitación en representación legal y 131 asistencias técnicas en el marco del modelo de fortalecimiento a organizaciones. </t>
  </si>
  <si>
    <t>Acciones de Fortalecimeinto
Acciones GIMP 2022
Muestra Soportes Asistencia Técnica
Incentivos Agora
Ciclo de fortalecimiento
Base de datos - Organizaciones acompañadas 2022.
Las evidencias se encuentran el la carpeta compartida
https://participacionbogota-my.sharepoint.com/personal/sigparticipo_participacionbogota_gov_co/_layouts/15/onedrive.aspx?id=%2Fpersonal%2Fsigparticipo%5Fparticipacionbogota%5Fgov%5Fco%2FDocuments%2FIndicadores%20PI%2FEstrategias%20para%20fortalecer%20a%20las%20organizaciones%20sociales%2C%20comunitarias%2C%20de%20propiedad%20horizontal%20y%20comunales%2C%20y%20las%20instancias%20de%20participaci%C3%B3n%20implementadas</t>
  </si>
  <si>
    <t>En el marco de la ruta de fortalecimiento, se adelantaron las siguientes acciones:  con la aplicación del índice respectivo, se avanzó en el proceso de fortalecimiento a 24 organizaciones de medios comunitarios y alternativos. Se avanzó en el proceso de fortalecimiento a 41 organizaciones sociales. Se avanzó en 40 acciones de fortalecimiento a instancias formales y no formales de participación, dentro de las cuales se resalta la aplicación del instrumento de caracterización, la elaboración del plan de fortalecimiento y asesoría técnica. Se realizaron acciones de fortalecimiento, enmarcadas principalmente en la entrega de Incentivos a 79 organizaciones comunales de 1er y 2do grado, que consistieron principalmente en el establecimiento del Punto Ágora, otorgando servicios de tecnología fija e internet banda ancha. Se adelantaron acciones de acompañamiento a 350 organizaciones, enmarcadas principalmente en la asistencia técnica vía telefónica, presencial y en acciones de formación capacitaciones presenciales en generalidades de la Ley 675/2001 y sobre el Sistema de Seguridad y Salud en el Trabajo.</t>
  </si>
  <si>
    <t>1. Acciones de Fortalecimiento
2. Ciclo de fortalecimiento
3. Certificación de servicios activos 
4. Organizaciones PH Acompañadas
5. Acciones GIMP 2022
6. Base de datos - Organizaciones acompañadas 2022.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Estrategias%20para%20fortalecer%20a%20las%20organizaciones%20sociales%2C%20comunitarias%2C%20de%20propiedad%20horizontal%20y%20comunales%2C%20y%20las%20instancias%20de%20participaci%C3%B3n%20implementadas</t>
  </si>
  <si>
    <t xml:space="preserve">En el marco de la ruta de fortalecimiento y con la aplicación del índice respectivo, se avanzó en el proceso de fortalecimiento a 37 organizaciones de medios comunitarios y alternativos. La ruta de fortalecimiento cuenta con las etapas de caracterización, plan de fortalecimiento, asistencias técnicas, formación, incentivos y evaluación.En el marco del mosdelo de fortalecimiento a organizaciones sociales se avanzó con la aplicación del índice, iniciando el proceso de entrega de incentivos a las organizaciones que cumplieron con los requisitos de formación, así mismo se han caracterizado 162 organizaciones, se han elaborado 154 planes de fortalecimiento, 160 asistencias técnicas y 13 con procesos de evaluación.Se avanzó en 110 acciones de fortalecimiento a instancias formales y no formales de participación, dentro de las cuales se resalta la aplicación del instrumento de caracterización, elaboración del plan de fortalecimiento y se brindó asesoría técnica. Se realizaron acciones de fortalecimiento, enmarcadas principalmente en la entrega de Incentivos a 192 organizaciones comunales de 1er y 2do grado, instalando puntos de conexión ainternet "Punto Ágora", como una de las fases del modelo de fortalecimiento teniendo en cuenta la aplicación del índice, prestación de asistencia técnica y vinculación a la fase de formación d acuerdo al plan de acción de cada organización. Se adelantaron acciones de acompañamiento a 1.581 organizaciones de propiedad horizontal, principalmente con asistencia técnica y adelantando acciones de formación, capacitaciones presenciales en generalidades de la Ley 675/2001 y sobre el Sistema de Seguridad y Salud en el Trabajo.  Avance promedio de los 5 indicadores de gestión. </t>
  </si>
  <si>
    <t>En la vigencia se fortalecieron a 67 organizaciones de medios comunitarios y alternativos, a través del modelo de fortalecimiento en las diferentes localidades de Bogotá. Se fortalecieron 162 organizaciones sociales, mediante la aplicación del índice, la entrega de incentivos, los procesos de formación, la elaboración de planes de fortalecimiento, asistencias técnicas y procesos de evaluación. Se realizaron acciones de fortalecimiento enmarcadas principalmente en la entrega de Incentivos a 224 organizaciones comunales de 1er y 2do grado, instalando puntos de conexión ainternet "Punto Ágora", prestación de asistencia técnica y vinculación a la fase de formación de acuerdo al plan de acción de cada organización. Se adelantaron acciones de acompañamiento a 1.845 organizaciones de propiedad horizontal, dentro de las cuales se resaltan acciones de asistencia técnica, capacitaciones presenciales en generalidades de la Ley 675/2001 y sobre el Sistema de Seguridad y Salud en el Trabajo. Se realizaron 150 acciones de fortalecimiento a instancias formales y no formales de participación, dentro de las cuales se resalta la aplicación del instrumento de caracterización, elaboración del plan de fortalecimiento y asesoría técnica de acuerdo a las necesidades de cada instancia.</t>
  </si>
  <si>
    <t>* Organizaciones de Propiedad Horizontal acompañadas
* Ganadores juntas de colores y cristal.
* Organizaciones Solicales Acompañadas
*Certificación de servicios activos IDPAC 
* Acciones de Fortalecimiento a instancias</t>
  </si>
  <si>
    <t>Obras con saldo pedagógico para la participación y el cuidado realizadas.</t>
  </si>
  <si>
    <t>Número de obras con saldo pedagógico para la participación y el cuidado realizadas.</t>
  </si>
  <si>
    <t>Obras</t>
  </si>
  <si>
    <t xml:space="preserve">Se realizó la entrega de 30 obras con saldo pedagógica en el marco de la ejecución del Convenio Interadministrativo No. 846-2021 suscrito con la Secretaría Distrital del Hábitat. Adicionalmente se realizó la entrega de una (1) obra Suba Santa Cecilia que corresponde a una pendiente de la vigencia 2021. </t>
  </si>
  <si>
    <t>Fase Factibilidad-Viabilidad Convocatoria 2.0 Obras con Saldo Pedagógico final
Acta Final de Factibilidad Convocatoria 2.0 OSP 2021
Documentos y Formatos finales, requisitos Convocatoria OSP 2.0
Acta de Resultados Convocatoria 2.0 OSP 2021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Gestion%20Obras%20para%20el%20cuidado%20y%20la%20participaci%C3%B3n%20ciudadana%20realizadas</t>
  </si>
  <si>
    <t>Se entregaron 28 obras con saldo pedagógica en el marco de la ejecución del Convenio Interadministrativo No. 846-2021 suscrito con la Secretaría Distrital del Hábitat.</t>
  </si>
  <si>
    <t>1. Protocolos de entrega OSP
2. Documentos Finales Publicados Convocatoria OSP 2022
3. Piezas Publicitarias Convocatoria OSP 2022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Gestion%20Obras%20para%20el%20cuidado%20y%20la%20participaci%C3%B3n%20ciudadana%20realizadas%2FII%20Trimestre</t>
  </si>
  <si>
    <t xml:space="preserve">Se avanzó en el proceso de entrega de 11 Obras con Saldo Pedagógico de acuerdo a la metodología implementada por el IDPAC, para un total de 70 obras. </t>
  </si>
  <si>
    <t>1. Seguimiento Documentos JAC Ganadoras Firma Convenios Solidarios
2. Soportes Trámites Precontractuales
3.  Evaluación Viabilidad Convocatoria OSP
4. Verificación respaldo ciudadano Convocatoria OSP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Gestion%20Obras%20para%20el%20cuidado%20y%20la%20participaci%C3%B3n%20ciudadana%20realizadas%2FIII%20Trimestre</t>
  </si>
  <si>
    <t>*Protocolos OSP Entregadas a la Comunidad
*Actas de inicio Convenios Solidarios JAC
*Cronograma diálogos y concertación
*19 protocolos entrega OSP Misionales Diálogo y Concertación
*30 protocolos entrega OSP Convenio Solidario JAC</t>
  </si>
  <si>
    <t>Implementar una estrategia de acciones diversas para la participación ciudadana.</t>
  </si>
  <si>
    <t>Estrategia de acciones diversas para la participación ciudadana implementadas.</t>
  </si>
  <si>
    <t>Se avanzó en la construcción del documento "Balance y prospectivas estrategias innovadoras para la promoción de la participación" alcanzando un avance del 15% de la magnitud programada. Igualmente se divulgó el portafolio de servicios de la entidad a través del abordaje territorial por parte de los referentes en los espacios de participación. Se realizó un PICNIC de la participación en la localidad de Suba que corresponde a una actividad itinerante para promover la participación al aire libre que busca alimentar los conocimientos sobre la participación en los niños y niñas de la ciudad por medio de actividades lúdico pedagógicas como la lectura, la reflexión, el diálogo, el juego y la creación. Se realizó el primer conversatorio "Amplitudes" Solidaridad es Participación: Red del cuidado ciudadano; que tuvo como objetivo promover el diálogo sobre el amplio panorama de  la participación  ciudadana  en  Bogotá,  entre  comunidades  organizadas,  instituciones, academia, líderes de opinión y ciudadanía en general que a partir de diversas expresiones y experiencias construyen ciudad.</t>
  </si>
  <si>
    <t>Documento de balance Estratégia Innovadora
Informe general de divulgación espacios de participación.
Presentación portafolio de servicios 
Reunión Lineamientos Portafolio de Servicios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Estrategia%20Innovadora%20de%20Promoci%C3%B3n%20de%20la%20Participaci%C3%B3n%20implementada</t>
  </si>
  <si>
    <t>Se desarrollaron actividades de Promoción de la Participación, en la Casa de Experiencias de la Participación,  Plataforma de la Participación, gestiones de articulación territorial, Semana de la participación y divulgación de la oferta institucional, en el marco de la estrategia de participación contenidas en el Plan de Acción Institucional</t>
  </si>
  <si>
    <t>1. Implementar estrategia Maletas Viajeras
2. Informe de mejoras Bogotá Abierta
3. Implementar la estrategia de Nuevos Sujetos de la Participación
4. Aportar desarrollos metodológicos de sistematización y de pedagogía en los proyectos estratégicos
5. Promoción de la participación con niñas y niños
6. Base general y seguimiento espacios de participación.
7. Estrategia Innovadora de promoción de la Participación Ciudadana
8. Informe general de divulgación espacios de participación.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Estrategia%20Innovadora%20de%20Promoci%C3%B3n%20de%20la%20Participaci%C3%B3n%20implementada%2FII%20Trimestre</t>
  </si>
  <si>
    <t>A través de las actividades realizadas en la Casa de Experiencias, se caracterización nuevos sujetos de la participación (58 hombres y  90 mujeres), y el Picnic de la Participación con alcance de 141 niñas y 104 niños del Distrito.</t>
  </si>
  <si>
    <t>1. Matriz caracterización Nuevos Sujetos de la Participación Usaquén
2. Ayuda de memoria Cumpleaños CEP - BP
3. Actividad Itinerante 
4. Sistematización articulación CEP, BPPC e Irradia_ Huerta Comunitaria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Estrategia%20Innovadora%20de%20Promoci%C3%B3n%20de%20la%20Participaci%C3%B3n%20implementada%2FIII%20Trimestre</t>
  </si>
  <si>
    <t xml:space="preserve">Se implementaron las actividades programadas en la estrategia innovadora de Promoción de la Participación a través de la Casa de Experiencias, lo que pemritió la identificación de nuevos sujetos de la participación. </t>
  </si>
  <si>
    <t>*Documento con las actividades desarrolladas en la estrategia innovadora que incentive la participación ciudadana
*Caracterización de los grupos de valor del IDPAC
*Sistematización Intercambio de experiencias entre niñas y niños
*Sistematización actividad semillero Barrios Unidos Huerta CEP
*Actas picnic de la participación</t>
  </si>
  <si>
    <t>Implementar 58 procesos de mediación de conflictos en el marco de la estrategia de acciones diversas para la promoción de la participación</t>
  </si>
  <si>
    <t>Procesos de mediación de conflictos con participación ciudadana gestionados e implementados</t>
  </si>
  <si>
    <t>Número de acuerdos de convivencia y legitimidad desarrollados.</t>
  </si>
  <si>
    <t>Acuerdos</t>
  </si>
  <si>
    <t>En el marco de la meta de desarrollar acuerdos de convivencia y legitimidad para la resolución de conflictos socialmente relevantes, se avanzó en un 29% mediante la consolidación del diagnóstico y priorización de los pactos a desarrollar durante la vigencia 2022.</t>
  </si>
  <si>
    <t>Hitos - proyectos estratégicos pactando - IDPAC 2022
Informe institucional de pactos
Las evidencias se encuentran disponibles para consulta en la carpeta compartida
https://participacionbogota-my.sharepoint.com/personal/sigparticipo_participacionbogota_gov_co/_layouts/15/onedrive.aspx?id=%2Fpersonal%2Fsigparticipo%5Fparticipacionbogota%5Fgov%5Fco%2FDocuments%2FIndicadores%20PI%2F7796%2FProcesos%20de%20mediaci%C3%B3n%20de%20conflictos</t>
  </si>
  <si>
    <t>Se tienen los siguientes avances: 1. Se completó el proceso de Diagnóstico y priorización de los pactos; 2. Se avanzó en la ejecución de los Pactatorios priorizados; 3. Se avanzó en la consolidación y validación de compromisos; 4. Se avanzó en la firma y suscripción de 5 pactos a saber: 
1. Pacto Hijos de Usminia. 
2. Pacto Plaza de Mercado San Carlos
3. Pacto CVP - IDPAC Alto Fucha Barrio La Gran Colombia 
4. Pacto Huertas Barrio el Carmen - Localidad de Tunjuelito
5. Pacto la Cosecha del esfuerzo Barrio Santa Bárbara - Localidad la Candelaria</t>
  </si>
  <si>
    <t>Informe Institucional de Pactos
Matriz pactando - IDPAC 2022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Procesos%20de%20mediaci%C3%B3n%20de%20conflictos%2FII%20Trimestre</t>
  </si>
  <si>
    <t>Para los procesos de mediación de conflictos se cuenta con: 10 pactos firmados y avance en la gestión que comprende diagnóstico y priorización, ejecución de los pactatorios, consolidación y validación de compromisos.</t>
  </si>
  <si>
    <t>1. Informes Ejecutivos Pactos
2. Pacto Suscrito Julio María Paz
Las evidencias se encuentran disponibles para consulta en la carpeta compartida 
https://participacionbogota-my.sharepoint.com/personal/sigparticipo_participacionbogota_gov_co/_layouts/15/onedrive.aspx?login_hint=sigparticipo%40participacionbogota%2Egov%2Eco&amp;id=%2Fpersonal%2Fsigparticipo%5Fparticipacionbogota%5Fgov%5Fco%2FDocuments%2FIndicadores%20PI%2F7796%2FProcesos%20de%20mediaci%C3%B3n%20de%20conflictos%2FIII%20Trimestre</t>
  </si>
  <si>
    <t>De acuerdo a la metodología implementada por el IDPAC, en la vigencia 2022 se suscribieron los siguientes 14 pactos:
-  Pacto por la resignificación del territorio ( Hijxs de Usminia) 
-  Plaza de Mercado San Carlos
 - CVP - IDPAC Alto Fucha Barrio La Gran Colombia 
 - Huertas Barrio el Carmen - Localidad de Tunjuelito
 - Cosecha del esfuerzo Barrio Santa Barbara - Localidad la Candelaria
 - Por la vida digna en María Paz 
-  Tu Negocio Socio de la Movilidad 
-  Eco-Barrio El Recodo 
-  Por la vida Campesina. 
-  Por la convivencia y el espacio público Zona Galerias
-  Por la integración (contra la Xenofobia) 
-  Por el parque Canta Rana en la localidad de Usme 
-  Social y Ambiental por el territorio Quebrada Limas 
-  Eco-Barrio El Regalo y La Cabaña</t>
  </si>
  <si>
    <t>*Matriz Pactando - IDPAC 2022</t>
  </si>
  <si>
    <t>Lograr dos (2) acciones innovadoras de participación e interacción a partir de nuevas tecnologías de información y comunicación.</t>
  </si>
  <si>
    <t>Número de acciones innovadoras de participación e interacción a partir de nuevas tecnologías de información y comunicación.</t>
  </si>
  <si>
    <t>Para el I trimestre de 2022 como acción innovadora de participación e interacción se describe la GALA DE PREMIACIÓN II BIENAL DE ESPACIO PÚBLICO DE BOGOTA - BEPBOG
El Departamento Administrativo de la Defensoría del Espacio Público (DADEP) por medio del Observatorio del Espacio Público de Bogotá D.C, en articulación con la Sociedad Colombiana de Arquitectos regional Bogotá y Cundinamarca (SCA BC), realizó el 21 de febrero de 2022 la gala de premiación de los ganadores de la II Bienal del Espacio Público de Bogotá (BEPBOG), certamen pionero en Latinoamérica, poniendo en evidencia el valor del trabajo por el espacio público de Bogotá y resaltando la importancia de reconocer las buenas prácticas en torno al desarrollo, y la sostenibilidad del espacio público. 
El evento se realizó en el auditorio Huitaca de la Alcaldía Mayor de Bogotá, con transmisión streaming en el fan Page de la entidad, y con la asistencia de 132 invitados de manera presencia, con la premiaron espacios públicos distribuidos en tres categorías:
1 - Espacio Público Emblemático: Biblioteca y Parque Virgilio Barco;
2 - Proyecto de Espacio Público Construido: Paseo Comercial de la Zona Rosa; 
3- Gestión Integral del Espacio Público Calle Bonita - Centro Internacional- San Diego. 
Se entregó mención especial a dos proyectos participantes; La Gaitana (Suba) - Un grito de libertad, un camino de comunidad. Espacios Privados Afectos al uso Público: Borde Activo de Corferias.
Por último, se realizó la revisión de estilo y diagramación del catálogo para concertar con la Sociedad Colombiana de Arquitectos regional Bogotá y Cundinamarca.       
 La publicación producto de la II Bienal BEPBPG se encuentra en proceso de impresión.</t>
  </si>
  <si>
    <t xml:space="preserve">En en enlace a continuación se pueden consultar las evidencias.
https://observatorio.dadep.gov.co/noticias/conviertete-en-jurado-y-ayudanos-escoger-el-espacio-publico-mas-emblematico-de-bogota
Es preciso señalar que, el informe final de la II BIENAL BEPBOG será entregado por parte de la Sociedad Colombiana de Arquitectos, después del primer trimestre de 2022.
</t>
  </si>
  <si>
    <t>Durante el II trimestre, se presenta el informe final de la Bienal de Espacio Público realizada a través del convenio con la Sociedad Colombiana de Arquitectos SCA. Documento en el cual se describen los alcances y criterios tomados en cuenta como base del concurso. Adicionalmente, se hace un reconocimiento a los participantes y en especial a los ganadores de la premiación realizada, con la utilización de material fotográfico que permite visualizar el desarrollo, generación y sostenibilidad de la importancia del espacio público en Bogotá.</t>
  </si>
  <si>
    <t>Se anexa el documento en formato PDF la evidencia: "ii_bienal_de_espacio_publico_de_bogota_2021._espacios_de_vida_sitios_de_encuentro"</t>
  </si>
  <si>
    <t>Meta cumplida durante el segundo trimestre de 2022.</t>
  </si>
  <si>
    <t>Meta no programada para la vigencia 2021</t>
  </si>
  <si>
    <r>
      <rPr>
        <b/>
        <sz val="16"/>
        <color indexed="8"/>
        <rFont val="Calibri"/>
        <family val="2"/>
      </rPr>
      <t xml:space="preserve">Objetivo 5. </t>
    </r>
    <r>
      <rPr>
        <sz val="16"/>
        <color indexed="8"/>
        <rFont val="Calibri"/>
        <family val="2"/>
      </rPr>
      <t xml:space="preserve"> Crear e implementar una estrategia de articulación sectorial e intersectorial que permita el logro de la misionalidad del sector. </t>
    </r>
  </si>
  <si>
    <t>Diseñar e implementar una (1) estrategia integral del sector gobierno para la recuperación del espacio público</t>
  </si>
  <si>
    <t>DADEP - Subdirección de Administración Inmobiliaria y Espacio Público</t>
  </si>
  <si>
    <t>Una (1) estrategia integral del sector gobierno para la recuperación del espacio público diseñada e implementado</t>
  </si>
  <si>
    <t>1 estrategia diseñada e implementada</t>
  </si>
  <si>
    <t>El avance durante el I trimestre de 2022 relacionado con la estrategia integral para la recuperación del espacio, que tiene como fin primordial organizar y regular las actividades de los vendedores informales en el espacio público dentro de unos lineamientos que propendan por la seguridad y las medidas de prevención del COVID es el siguiente:
1.	Se llevaron a cabo reuniones y mesas de trabajo en las cuales se recogieron aportes que conllevan a la determinación de acciones de diseño de la estrategia transitoria que articule las regulaciones de reactivación económica. La siguiente es la relación de las mesas: 
• 16 febrero, mesa de trabajo con A.L. de Bosa, Dialogo Social de la SDG, Personería Local, IPES y representantes de vendedores informales para estudio de organización y pacto de acción colectiva en Campo Verde. 
• 15 de febrero, PMU - Reunión en IDIPRON con tema Pacto de acción colectiva en carrera Séptima peatonal. 
• 22 de febrero, PMU - Reunión virtual con tema Pacto de acción colectiva en carrera Séptima peatonal. 
• 25 de febrero, mesa de trabajo presencial con SDG, SSCJ, FUGA, ALSF, IPES, UAESP, IDIPRON, IDARTES, con tema recuperación y apropiación del Parque Santander.
• 25 de febrero, reunión de socialización y coordinación de la estrategia de prevención liderada por la DGP de la SDG. 
• 02 de marzo, mesa de trabajo presencial con SDG, SSCJ, FUGA, ALSF, IPES, UAESP, IDIPRON, IDARTES, con tema recuperación y apropiación del Parque Santander. 
• 03 de marzo, PMU - Reunión virtual con tema Pacto de acción colectiva en carrera Séptima peatonal. 
• 11 de marzo, PMU - Reunión presencial con tema Pacto de acción colectiva en carrera Séptima peatonal. 
• 18 de marzo, PMU - Reunión presencial con Pacto de acción colectiva en carrera Séptima peatonal. 
• 19 de marzo, mesa de trabajo en A.L.F. con SDSCJ, IPES y SDS con tema: Organización alrededores plaza de mercado y carrera 100. 
• 22 de marzo, mesa de trabajo presencial con SDG, SSCJ, FUGA, ALSF, IPES, UAESP, IDIPRON, IDARTES, con tema recuperación y apropiación del Parque Santander.
• 23 de marzo, reunión con edil Omar Riaño y miembros de comités locales de vendedores para revisar avances en la modificación del decreto 552 de 2018.</t>
  </si>
  <si>
    <t>Se anexa.
Meta 29 Evidencia: Informe de avance de la Estrategia (soporte de reuniones y mesas de trabajo)</t>
  </si>
  <si>
    <t xml:space="preserve">El avance durante el II trimestre de 2022 se avanzó en una estrategia integral para la recuperación del espacio, que tiene como fin primordial organizar y regular las actividades de los vendedores informales en el espacio público. Dentro de las principales acciones desarrolladas se destaca: 
- PMU para la organización y control de las ventas informales (19 y 20 de abril, 9, 16 de mayo)
- Reunión virtual para oferta y organización de las ventas informales en los alrededores del Movistar Arena
- Reunión virtual para oferta y organización de las ventas informales en los alrededores de Corferias
- Propuesta y socialización de actividades a realizar en el Parque Santander
-   Reunión virtual para oferta y organización de las ventas informales en la Plaza Fundacional de Usaquén
- Segunda sesión del Consejo Distrital de Vendedores Informales
- Sesión Consejo Local de Vendedores Puente Aranda. 
- - Reunión virtual para oferta y organización de las ventas informales en los alrededores de Centro Comercial Primavera
- - Reunión virtual para oferta y organización de las ventas informales en los alrededores del Parque Tercer Milenio
- Reunión virtual para oferta y organización de las ventas informales en los alrededores de  Iglesia Santa Marta
- Reunión socialización construcción Av. 68
</t>
  </si>
  <si>
    <t>Soportes de avance de la estrategia</t>
  </si>
  <si>
    <t>El avance durante el III trimestre de 2022 relacionado con la estrategia integral para la recuperación del espacio, que tiene como fin primordial coadyuvar mediante acciones interinstitucionales a la regulación de las actividades de los vendedores informales en el espacio público, dentro de unos lineamientos que propendan por la seguridad y adecuado uso del espacio público, consistió en la realización de reuniones y mesas de trabajo, en las cuales se recogieron aportes que conllevan a la determinación de acciones de diseño de la estrategia transitoria que articule las regulaciones de reactivación económica. 
En este sentido durante los meses de julio, agosto y septiembre se realizaron 17 reuniones, las cuales se relacionan y explicitan en el documento de soporte adjunto.</t>
  </si>
  <si>
    <t>Evidencia_Meta_29
Archivo que contiene los soportes del avance reportado para la estrategia integral del sector Gobierno para la recuperación del espacio público</t>
  </si>
  <si>
    <t xml:space="preserve">Durante el IV trimestre de 2022, la entidad realizó 11 reuniones relacionada con la Estratégia Integral para la recuperación del Espacio Público, que tiene como fin primordial coadyuvar mediante acciones interinstitucionales a la regulación de las actividades de los vendedores informales en el espacio público, dentro de unos lineamientos que propendan por la seguridad y adecuado uso del entorno. Esta estrategia consistió en la realización de reuniones y mesas de trabajo, en las cuales se recogieron aportes que conllevan a la determinación de acciones de diseño de la estrategia transitoria que articule las regulaciones de reactivación económica. </t>
  </si>
  <si>
    <t>Evidencia_Meta_29
Informe del avance reportado para la estratégia integral del sector Gobierno para la recuperación del espacio público</t>
  </si>
  <si>
    <t>Implementar al 100% las acciones programadas de la política pública de espacio público para las vigencias 2020-2024.</t>
  </si>
  <si>
    <t>DADEP - Subdirección de Registro Inmobiliario</t>
  </si>
  <si>
    <t>Acciones implementadas de la política pública de espacio público para las vigencias 2020-2024.</t>
  </si>
  <si>
    <t>Número de acciones implementadas/ Número de acciones programadas x 100</t>
  </si>
  <si>
    <t>El avance durante el I trimestre de 2002 relacionado con las acciones implementadas de la política pública de espacio público se describe a continuación:
De acuerdo con el documento CONPES 06 de 2019, publicado en el registro distrital No. 6700 de fecha 20 de diciembre de 2019, se establecieron en esta política 3 líneas, 8 indicadores de resultado, 50 productos que responden a los 8 resultados y 10 entidades responsables de los productos.
- Durante estos dos años de implementación de la PPDEP se evidencian factores que inciden de manera directa en su desarrollo, tales como la pandemia por COVID -19, que a partir del mes de marzo de 2020 influyó en el desarrollo normal de cualquier tipo de actividades en el Espacio Público y la vida en general, por lo que no se pueden medir los avances requeridos en la PPDEP. De igual forma la afectación por la pandemia en 2021 cambia sustancialmente el uso, goce y disfrute del espacio público, dándole una mayor relevancia en la construcción de ciudad, que se evidencia finalmente con la revisión, actualización y adopción del Plan de Ordenamiento Territorial – POT, mediante Decreto 555 de 2021. 
De acuerdo con lo anterior, se solicitó de manera formal la información correspondiente a las entidades responsables de productos aprobados por el CONPES 06 de 2019, la cual fue entregada por las entidades durante el período del 18 a al 22 de marzo de 2022. Al tiempo que se lleva a cabo la modificación del Plan de acción de la PPDEP, dado que, en las mesas de trabajo conjunto con las entidades responsables, muchas evidenciaron fallas, entre otras, en la asignación de responsabilidades de productos.
- También es importante resaltar que debe hacer un ajuste del Plan de Acción aprobado en el CONPES 06 de 2019, en el marco del Plan de Ordenamiento Territorial adoptado mediante Decreto 555 de 2021, ya que este es un instrumento de mayor jerarquía muchos de los productos se justifican con la nueva estructura de ordenamiento en cada de uno de los sistemas y componentes que contiene el plan de ordenamiento territorial.
- Finalmente, se logra obtener información de seguimiento del Plan de Acción de la PPDEP, con corte a 31 de diciembre de 2020 y 2021, que contiene reporte de productos de 4 entidades responsables y un total de 13 productos con avances cuantitativos y cualitativos y 11 con reporte de afectación financiera.</t>
  </si>
  <si>
    <t>Se anexan los siguientes documentos de evidencia:
Meta 30 Evidencia 1: INFORME REPORTE DE SEGUIMIENTO PPDEP 2022
Meta 30 Evidencia 2: Reporte Seguim PPDEP_Consolidado 2022</t>
  </si>
  <si>
    <t xml:space="preserve">Para el segundo trimestre de 2022 la Política Distrital de Espacio Público PDEP avanzó en seis (6) acciones de las siete (7), lo cual representa un avance  2,65%. A continuación, se describe el detalle de las acciones:
*En cuanto a la acción Nros 1 y 6 "El análisis e identificación del ordenamiento en las líneas de acción de la PPDEP" y "la creación del Boletín de espacio público No.8 como elemento de divulgación de la Política Pública.": La PPDEP se revisó y armonizó con el POT (Decreto 555 de 2021. Sin embargo, con la medida cautelar de suspensión provisional de los efectos jurídicos del Decreto Distrital 555 de 2021 del 14 de junio de 2022, se queda a la espera de la decisión definitiva que emita por la rama judicial. En tal sentido, y para no afectar la modificación de la PPDEP se toma la norma vigente (Decreto 190 de 2004) de acuerdo a lo solicitado por la SDP en el oficio de salida de esa entidad 2-2022- 78765 del 22 de junio de 2022. En cuanto a la acción Nro seis (6) se elaboró el Boletín de espacio público para divulgación, sin embargo, a raíz de la suspensión al POT, está pendiente la publicación, estes es un insumo importante que está enfocado hacia la PPDPE y que a nivel informativo es importante para conocimiento de la ciudadanía.
*En cuanto a la acción Nro 2 "Poner en marcha la Unidad Técnica de Apoyo CIEP- Instancia de definición y articulación interinstitucional de los aspectos técnicos requeridos para la implementación del seguimiento y evaluación de la PDEP": Se llevó a cabo el 01 de junio de 2022 la sesión en la COMISIÓN INTERSECTORIAL DE ESPACIO PÚBLICO DEL DISTRITO CAPITAL SEGUNDA SESIÓN ORDINARIA VIRTUAL, donde la SRI del DADEP hace la presentación de la modificación de la política - PPDEP adoptada mediante CONPES 06 DE 2019 (2019 – 2038), lo cual se ha venido trabajando por el DADEP a través del equipo del Observatorio de la SRI desde el segundo semestre del 2021 y el año 2022 en los siguientes documentos: plan de acción de la PPDEP, ajuste de los resultados, realización de las 34 fichas de productos con base en las concertaciones con las entidades distritales responsables, revisión financiera de la PPDEP y demás aspectos para lograr radicar ante la SDP la modificación para que así mismo, se logre aprobación para presentar ante el CONPES.
*En cuanto a la acción Nro 4: Se organizó la información que se RADICÓ ante la SDP mediante salida DADEP No. 2022205007899 del 10 de junio de 2022, correspondiente a la modificación de la PPDEP donde se entregan y atienden las observaciones de la SDP: el plan de acción en Excel, al documento resumen en Word; Fichas de Resultados (ocho -8) y Fichas de Productos (treinta y cuatro -34)  y el ACTA de CIEP como requisito para radicar ante la Secretaría Distrital de Planeación SDP.
*En cuanto a la acción Nro 5 "Actualización de la Batería de indicadores cualitativos y cuantitativos del espacio público de Bogotá" , se adelantó la investigación de Indicadores cualitativos de espacio público con actividades como la revisión de la bibliografía a tener en cuenta para el desarrollo del proyecto en conjunto con la Universidad Piloto de Colombia. Adicionalmente, se realizó el primer taller con los funcionarios del DADEP en donde se recoge la experiencia como ciudadanos y al mismo tiempo como profesionales de la entidad, en función de la calidad del espacio público medida a nivel cualitativo y los elementos a tener en cuenta.
*En cuanto a la acción Nro 7 "Realizar seguimiento cuatrimestral a la implementación de la PDEP" se están proyectando los oficios a las entidades responsables de reporte (al seguimiento de la actual PPDEP adoptada por el CONPES 06 de 2019) para el año 2022 en los dos trimestres del I semestre del citado año. Son diez (10) entidades “responsables” identificadas en el CONPES original, con el fin de ser registrada la información que remitan en el formato en Excel para su seguimiento, el cual es suministrado por la Secretaría Distrital de Planeación - SDP en el mes de diciembre de 2021. </t>
  </si>
  <si>
    <t xml:space="preserve">Se anexan los siguientes documentos de evidencia:
CRONOGRAMA HITOS 2022 – Ejecutado a 30 junio de 2022
</t>
  </si>
  <si>
    <t>En el tercer trimestre de 2022, la Política Pública Distrital de Espacio Público-PPDEP,  Programó y ejecutó cinco (5) acciones, así:
- En relación con las acciones 1 y 6: En el marco del boletín del Observatorio del Espacio Público, se retoma esta actividad, y se ajusta el documento para presentar en el mes de octubre de acuerdo a la programación del Observatorio avalada por la Subdirección de Registro Inmobiliario del DADEP.
- En cuanto a la acción  4: Se revisan y se atienden las observaciones relacionadas con la modificación del Plan de Acción de la PPDEP, indicadas por la Secretaría Distrital de Planeación -SDP mediante los oficios SDP 2-2022-78765 del 22 de junio de 2022 y radicado SDP 2-2022-126985 del 8 septiembre de 2022; respecto a este último, se ha realizado la gestión ante las seis (6) entidades responsables que tienen a cargo las 21 modificaciones que se deben realizar para ajustar las observaciones recibidas y proceder a concertar los productos nuevamente para lo cual se han adelantado mesas de trabajo.
- En relación con la acción 5: Para el tercer trimestre de 2022 (julio a septiembre) se adelantaron actividades en torno a los ajustes de la visualización de la batería de indicadores así: 
•	Revisión del diseño de visualización
•	Revisión de funcionalidades
•	Ajuste de la información cargada con el fin de lograr la visualización deseada.
- Frente a la acción 7: Hasta el mes de septiembre se recibe de las entidades responsables, la información de seguimiento (Corte de primer y segundo trimestre de 2022) al Plan de Acción de la PPDEP, se organiza la información, se retroalimenta en el formato de seguimiento respectivo en Excel y se presenta a la Secretaría Distrital de Planeación.</t>
  </si>
  <si>
    <t>Evidencia_Meta_30
Se anexa el documento:
AVANCE HITOS 2022 PPDEP 30_09_2022TERCER TRIMESTRE</t>
  </si>
  <si>
    <t>En el cuarto trimestre de 2022, la Política Pública Distrital de Espacio Público-PPDEP programó y ejecutó seis (6) acciones, así:
- Acciones 1 y 6: El Decreto 555 de 2021, “Por el cual se adopta la revisión general del Plan de Ordenamiento Territorial de Bogotá D.C." como instrumento principal para el desarrollo del territorio es muy importante. Al respecto, la Política Pública Distrital de Espacio Público – PPDEP sufrió un proceso de actualización en cada una de las tres (3) líneas de acción, las cuales deben articularse al Modelo de Ocupación del Territorio y las estructuras territoriales vigentes. En ese sentido, desde el equipo del Observatorio de Espacio Público con una visión estratégica se analizó el nuevo POT y se revisaron los cambios generados que permitieron la creación del Boletín de Espacio Público, que así mismo permita la divulgación de la PPDEP. 
- Acción 2: Se llevó a cabo el 1 de junio de 2022 “CITACIÓN PARA LA SESIÓN VIRTUAL EXTRAORDINARIA DE LA CIEP” donde se realizó en el ítem 3.2 la Presentación del estado actual de la Política Pública Distrital de Espacio Público, por parte de DADEP-SRI.
- Acción 3: en el marco del desarrollo e implementación de la herramienta de seguimiento y evaluación cuantitativa y cualitativa de la PPDEP, esta se comenzará a implementar a partir del primer trimestre de 2023, dado que la aprobación de la modificación al plan de acción de la PPDEP  se aprobó en sesión CONPES en diciembre del año 2022.
- Acción 4: En lo que respecta a la modificación de la Política Pública Distrital de Espacio Público – PPDEP, se radicó ante la Secretaría Distrital de Planeación - SDP la información ajustada; esa Secretaría procede a revisar los documentos entregados por el DADEP con salida SDP 2-2022-176194 donde se procede a aprobar 33 solicitudes. Tres (3) solicitudes de productos del IDU debieron por sugerencia de la secretaría técnica de la SDP revisarlos en PRECONPES el 15 de diciembre de 2022 donde se acordó con el IDU que haría los ajustes a las fichas de productos; así mismo, se recibieron observaciones de entidades como (SDA; SDM; Sec Mujer y SDP) las mismas se atendieron por el DADEP tanto en plan de acción, como en el ajuste a las fichas de productos correspondientes, de tal forma que estuviera armonizada la información para el CONPES. Finalmente, en la sesión de CONPES del 19 diciembre de 2022 fue aprobada modificación al plan de acción de la PPDEP. 
- Acción 5: Se realizó el desarrollo y publicación del DASH BOARD de la batería de indicadores con los datos actualizados por el DADEP, en donde se puede consultar la información por localidad y UPZ. 
Nota: El reporte del IV trimestre 2022 se solicitará en enero 2023 y se elaborará el informe con la información que remitan las diez (10) entidades responsables, según lo adoptado por el CONPES 06 de 2019.</t>
  </si>
  <si>
    <t xml:space="preserve">Evidencias_Meta_30
Se anexa el documento:
CRONOGRAMA DE HITOS 2022 Total programado para 2022   </t>
  </si>
  <si>
    <t>Implementar dos (2) Políticas Públicas:
* Derechos Humanos para la superación de escenarios de vulneración de derechos.
 * Lucha contra la Trata de personas.</t>
  </si>
  <si>
    <t>SDG - Dirección de Derechos Humanos</t>
  </si>
  <si>
    <t>Plan de acción de la Política Pública Integral en Derechos Humanos implementado para el periodo 2020-2024</t>
  </si>
  <si>
    <t xml:space="preserve">POLÍTICA PÚBLICA INTEGRAL DE DERECHOS HUMANOS 
Con relación a los reportes de seguimiento para el primer trimestre se avanzó en el trámite y envío de los oficios de solicitud de reporte a los sectores con productos comprometidos en la política pública. Las entidades con productos a cargo dentro de la Política Pública Integral de DDHH deberán entregar la información durante la primera semana del mes de abril, la cual se consolidará como reporte de implementación. Es decir que en el mes de marzo se presenta el primer reporte consolidado de seguimiento., pero además, se solicitó a las entidades hacer una complementación y corrección de los reportes vigencia 2020 y 2021 a petición de la Secretaría Distrital de Planeación - Secretaría del CONPES.   
Asimismo, la Dirección de Derechos Humanos de la Secretaría Distrital de Gobierno a partir de su competencia como líder de la Política Pública Integral de Derechos Humanos, elevó en diciembre de 2020 una solicitud de ajustes al Plan de Acción de dicha Política, el 2 de diciembre de 2021 la Secretaría Técnica del Consejo de Política Económica y Social del Distrito Capital (CONPES D.C.) emitió respuesta solicitando la subsanación de algunos de los productos y resultados del plan de acción. Por lo anterior, se precisa que, esta Dirección actualmente se encuentra en la etapa de corrección del escrito de subsanación de ajustes al plan de acción que deberá ser aprobado por Comité Sectorial en el mes de abril de 2022.  
En el ejercicio de seguimiento a la implementación de la PPDDHH se realizó la primera sesión del Comité Distrital de Derechos Humanos, en la que se presentó una explicación de cómo se debe diligenciar la matriz del plan de acción para esta política pública, una presentación sobre el sistema de seguimiento y evaluación de políticas públicas en el distrito, además se socializó el cronograma de solicitud de reportes trimestrales para la PPDDHH (cronograma vigencia 2022). </t>
  </si>
  <si>
    <t>EVIDENCIAS:
1. Oficios solicitud primer reporte plan de acción PPDDHH
2. Oficios convocatoria ajustes plan de acción PPDDHH
3.Respuesta por parte de los Sectores a la solicitud de subsanación del plan de acción
4. Borrador escrito de subsanación, matriz del plan de acción y fichas técncias de los productos corregidas. 
5. Presentación a cargo de la Secretaría Distrital de Planeación sobre el diligenciamiento de la matriz del plan de acción para la PPDDHH. 
6. Actas de reunión sobre los ajustes al Plan de Acción PPDDHH.</t>
  </si>
  <si>
    <t>POLÍTICA PÚBLICA INTEGRAL DE DERECHOS HUMANOS 
Con relación a los reportes de seguimiento para el segundo trimestre se avanzó en el trámite y envío de los oficios de solicitud de reporte a los sectores con productos comprometidos en la política pública. Las entidades con productos a cargo dentro de la Política Pública Integral de DDHH deberán entregar la información durante la primera semana del mes de julio, la cual se consolidará como reporte de implementación.  
En el ejercicio de seguimiento a la implementación de la PPDDHH se realizó el 16 de junio de 2022 la segunda sesión del Comité Distrital de Derechos Humanos, en la que se presentó la socialización del proceso de actualización al decreto 455 de 2018. 
Asimismo, la Dirección de Derechos Humanos de la Secretaría Distrital de Gobierno a partir de su competencia como líder de la Política Pública Integral de Derechos Humanos, elevó en diciembre de 2020 una solicitud de ajustes al Plan de Acción de dicha Política, el 2 de diciembre de 2021 la Secretaría Técnica del Consejo de Política Económica y Social del Distrito Capital (CONPES D.C.) emitió respuesta solicitando la subsanación de algunos de los productos y resultados del plan de acción. Por lo anterior, durante los meses de enero a marzo se trabajó en la construcción del escrito de subsanación y ajustes a la matriz del Plan de Acción. Finalmente, el 23 de mayo del año en curso, se sometió a aprobación del Comité Sectorial de Gestión los cambios a dicha Política Publica para así radicarlos de manera formal ante la Secretaría del CONPES a finales del mes de julio.</t>
  </si>
  <si>
    <t xml:space="preserve">EVIDENCIAS:
1. Oficios solicitud segundo reporte plan de acción PPDDHH
2. Oficios convocatoria Comité Distrital de Derechos Humanos
3. Escrito de subsanación, matriz del plan de acción y fichas técncias de los productos corregidas, Acta del Comité Sectorial
</t>
  </si>
  <si>
    <t xml:space="preserve">POLÍTICA PÚBLICA INTEGRAL DE DERECHOS HUMANOS 
Con relación a los reportes de seguimiento para el tercer trimestre se avanzó en el trámite y envío de los oficios de solicitud de reporte a los sectores con productos comprometidos en la política pública. Las entidades con productos a cargo dentro de la Política Pública Integral de DDHH deberán entregar la información durante la primera semana del mes de octubre (plazo máximo 7 de octubre), la cual se consolidará como reporte de implementación. En el ejercicio de seguimiento a la implementación de la PPDDHH se realizó el 30 de octubre de 2022 la tercera sesión del Comité Distrital de Derechos Humanos, en la que se presentó la versión firnal de tres cuerpos normativos que estaban en proceso de actualización: i) el Plan Distrital de Prevención y Protección, ii) el nuevo decreto que reemplazará el Decreto 455 de 2018 iii) la actualización al Protocolo de Movilización Social. Asimismo, la Dirección de Derechos Humanos de la Secretaría Distrital de Gobierno a partir de su competencia como líder de la Política Pública Integral de Derechos Humanos, elevó en diciembre de 2020 una solicitud de ajustes al Plan de Acción de dicha Política, el 2 de diciembre de 2021 la Secretaría Técnica del C.onsejo de Política Económica y Social del Distrito Capital (CONPES D.C.) emitió respuesta solicitando la subsanación de algunos de los productos y resultados del plan de acción. Por lo anterior, durante los meses de enero a marzo se trabajó en la construcción del escrito de subsanación y ajsutes a la matriz del Plan de Acción. El 23 de mayo del año en curso, se sometió a aprobación del Comité Sectorial de Gestión los cambios a dicha Política Publica, el 27 de julio mediante radicado No. 20221308271741 se remitió a Secretaría de Planeación la versión oficial de ajustes al Plan de Acción para la PPDDHH. Actualmente, se está a la espera de la respuesta oficial de SDP (en los meses de agosto y septiembre se han tenido algunas reuniones con el equipo tecnico de planeación a fin de aclara algunos apartes del texto de solicitud de ajustes y subsanación. </t>
  </si>
  <si>
    <t>1. Oficios solicitud tercer reporte plan de acción PPDDHH
2. Oficios convocatoria Comité Distrital de Derechos Humanos
3. Escrito de subsanación, matriz del plan de acción y fichas técncias de los productos corregidas, Acta del Comité Sectorial FIRMADOS</t>
  </si>
  <si>
    <t xml:space="preserve">POLÍTICA PÚBLICA INTEGRAL DE DERECHOS HUMANOS
Con relación a los reportes de seguimiento para el tercer trimestre se avanzó en el trámite y envío de los oficios de solicitud de reporte a los sectores con productos comprometidos en la política pública. Las entidades con productos a cargo dentro de la Política Pública Integral de DDHH deberán entregar la información durante la primera semana del mes de octubre (plazo máximo 7 de octubre), la cual se consolidará como reporte de implementación. En el ejercicio de seguimiento a la implementación de la PPDDHH se realizó el 30 de octubre de 2022 la tercera sesión del Comité Distrital de Derechos Humanos, en la que se presentó la versión firnal de tres cuerpos normativos que estaban en proceso de actualización: i) el Plan Distrital de Prevención y Protección, ii) el nuevo decreto que reemplazará el Decreto 455 de 2018 iii) la actualización al Protocolo de Movilización Social. Asimismo, la Dirección de Derechos Humanos de la Secretaría Distrital de Gobierno a partir de su competencia como líder de la Política Pública Integral de Derechos Humanos, elevó en diciembre de 2020 una solicitud de ajustes al Plan de Acción de dicha Política, el 2 de diciembre de 2021 la Secretaría Técnica del C.onsejo de Política Económica y Social del Distrito Capital (CONPES D.C.) emitió respuesta solicitando la subsanación de algunos de los productos y resultados del plan de acción. Por lo anterior, durante los meses de enero a marzo se trabajó en la construcción del escrito de subsanación y ajsutes a la matriz del Plan de Acción. El 23 de mayo del año en curso, se sometió a aprobación del Comité Sectorial de Gestión los cambios a dicha Política Publica, el 27 de julio mediante radicado No. 20221308271741 se remitió a Secretaría de Planeación la versión oficial de ajustes al Plan de Acción para la PPDDHH. Actualmente, se está a la espera de la respuesta oficial de SDP (en los meses de agosto y septiembre se han tenido algunas reuniones con el equipo tecnico de planeación a fin de aclara algunos apartes del texto de solicitud de ajustes y subsanación. </t>
  </si>
  <si>
    <t>EVIDENCIAS:
1. Oficios solicitud tercer reporte plan de acción PPDDHH
2. Oficios convocatoria Comité Distrital de Derechos Humanos
3. Escrito de subsanación, matriz del plan de acción y fichas técncias de los productos corregidas, Acta del Comité Sectorial FIRMADOS</t>
  </si>
  <si>
    <t>Política Pública de Lucha contra la trata de personas formulada e implementada en el marco de la metodología CONPES-D</t>
  </si>
  <si>
    <t xml:space="preserve">POLÍTICA PÚBLICA DE LUCHA CONTRA LA TRATA DE PERSONAS
En el mes de febrero, se realizó reunión conjunta con la Secretaría de Planeación y la Secretaría de Gobierno (Dirección de derechos humanos y la Oficina Asesora de Planeación), en la cual se discutieron las observaciones y recomendaciones que fueron sugeridos por la SDP a los documentos y anexos remitidos (Plan de Acción, Borrador de Decreto y Documento CONPES) el pasado 29 de diciembre de 2021 por la Secretaría de Gobierno, con el fin de hacer entrega oficial en termino de la documentación técnica aprobada por el Comité Sectorial sobre la formulación de la Política de lucha contra la trata de personas. 
En el mes de marzo, se realizó el primer análisis de las observaciones realizadas a los productos y sus fichas técnicas en el plan de acción que soporta la política pública de lucha contra la trata de personas, por parte de la Secretaría Distrital de Planeación. (1-03-22) Se realizó la solicitud por parte del grupo de política publica de la dirección de derechos humanos a las entidades que tienen productos en el plan de acción, de subsanación de la observaciones y/o recomendaciones que fueron sugeridos por la Secretaría Distrital de Planeación. (3-03-22).  Se realizaron los ajustes al borrador de exposicón de motivos y decreto subsanando las observaciones realizadas por la dirección jurídica de la Secretaría Distrital de Gobierno y por la Secretaría Distrital de Planeación. (15-03-22)  Se presentó en PRE-CONPES (25 de marzo) por parte de la directora de derechos humanos para su socialización, la política pública de lucha contra la trata de personas , la cual paso sin ninguna observación.  
 </t>
  </si>
  <si>
    <t xml:space="preserve">EVIDENCIA
 1. Oficio No2-2022-15175 dieron respuesta a la solicitud de "Revisión de los documentos y anexos de la Política Pública de lucha contra la Trata de Personas", con sus anexos. 
2. Matiz del plan de acción con la revisión de las recomendaciones. 
Borrador de Decreto Subsanado  
3. Borrador de exposición de motivos subsanado  
4. Documento soporte de la política subsanado.  
5. Presentación realizada en el PRE- CONPES 
</t>
  </si>
  <si>
    <t>El 10 de mayo se lleva a cabo el lanzamiento de la Política Pública de Lucha contra la Trata de Personas Bogotá D.C. 2022 - 2031 y el 17 de mayo es expedido el Decreto reglamentario 193 de 2022</t>
  </si>
  <si>
    <t xml:space="preserve">Decreto 193 de 2022
Documento soporte
Plan de acción </t>
  </si>
  <si>
    <t>POLÍTICA PÚBLICA DE LUCHA CONTRA LA TRATA DE PERSONAS
Con relación a los reportes de seguimiento para la Política Publica de Lucha Contra la Trata de Personas, durante el mes de julio se hizo el envío de los oficios de solicitud de reporte I-II Trimestre; en agosto de 2022 se radicó de manera formal ante la OAP la matriz de seguimiento con los reportes de los dos trimestres consolidados; sin embargo, se recibió una solicitud de subsanación por parte de la Oficina Asesora de Planeación. Razón por la cual, solo hasta el 14 de septiembre se envió nuevamente la versión consolidada de los reportes de primer y segundo trimestre a la OAP, quien a su vez remitió la información a la Secretaría Distrital de Planeación el pasado 23 de septiembre de 2022. Actualmente, se está a la espera de recibir los lineamientos por parte de la SDP para realizar la solicitud de reporte del tercer trimestre toda vez que al parecer hay un cambio en la matriz de seguimeinto a la PPDDHH (ahora se deberá presentar un reporte semestral). En el ejercicio de seguimiento a la implementación de la PPLCTP se realizó el 25 de agosto de 2022 la cuarta sesión del Comité Distrital de Lucha Contra la Trata de Personas, con el fin de socializar con los asistentes el cronograma oficial de reportes para esta política pública. Asimismo, la Dirección de Derechos Humanos de la Secretaría Distrital de Gobierno a partir de su competencia como líder de la PPLCTP, elevó el pasado 23 de septiembre de 2022 una solicitud de ajustes al Plan de Acción de dicha Política.</t>
  </si>
  <si>
    <t xml:space="preserve"> 1. Acta agosto 25 cuarta sesión Comité Distrital de Lucha contra la Trata de Personas .
2. Reporte primer semestre 2022 productos Secretaría de Gobierno  </t>
  </si>
  <si>
    <t xml:space="preserve">Se expidió la Política Pública de Lucha contra la Trata de Personas (Decreto 193 de 2022).Esta política se encuentra en fase de implementación y se han realizado los cuatro seguimientos trimestrales pertinentes al periodo 2022. </t>
  </si>
  <si>
    <t>Informe de avance</t>
  </si>
  <si>
    <t>Formular lineamientos para fortalecer la articulación entre las entidades del sector gobierno.</t>
  </si>
  <si>
    <t>SDG – Oficina Asesora de Planeación</t>
  </si>
  <si>
    <t>Un documento de lineamientos de articulación sectorial formulado.</t>
  </si>
  <si>
    <t>Lineamientos</t>
  </si>
  <si>
    <t>Se brindarón los lineamientos para formulación del plan de austeridad del gasto público 2022 y el seguimiento 2020-2021, logrando su consolidación y envío al Concejo de Bogotá.</t>
  </si>
  <si>
    <t>Informe de seguimiento del plan de austeridad del gasto público del Sector Gobierno 2020-2021
Plan de austeridad del gasto público de la Secretaría Distrital de Gobierno
Plan de austeridad del gasto público del Sector Gobierno
Oficios de reporte</t>
  </si>
  <si>
    <t xml:space="preserve">Se brindaron lineamientos a las entidades del Sector Gobierno para la identificación de buenas prácticas que contribuyan a fortalecer las políticas de MIPG, tomando como insumo los resultados de la medición del Índice de Desempeño Institucional IDI. </t>
  </si>
  <si>
    <t>Soporte lineamiento buenas prácticas del Sector Gobierno</t>
  </si>
  <si>
    <t xml:space="preserve">Como resultado del ejercicio de identificación de buenas prácticas, y de acuerdo con las postulaciones realizadas por las entidades del Sector y la evaluación realizada, se estableció que la práctica más factible para su implementación en la vigencia 2022 por parte de la SDG es la de  actualización del esquema de publicación de información, a partir de la propuesta presentada por el IDPAC la cual obtuvo la mejor calificación. </t>
  </si>
  <si>
    <t>Soporte de buena práctica identificada (evaluación)</t>
  </si>
  <si>
    <t>Se realizaron dos reuniones (1 y 22 de diciembre) con el fin de brindar los lineamientos para subir los resultados en la política de participación de MIPG, dando lineamientos para la implementación de buenas prácticas a través de la Circular 015 de 21 de diciembre de 2022, y se realizó reunión para capacitar a las entidades del distrito.</t>
  </si>
  <si>
    <t xml:space="preserve">Soportes de la reunión
Presentaciones 
</t>
  </si>
  <si>
    <t>Realizar 290 obras con saldo pedagógico para la participación y el cuidado.</t>
  </si>
  <si>
    <t>A través de la convocatoria de Obras con Saldo Pedagógico del Fondo Chikaná, se ejecutaron 99 Obras  en las diferentes localidades del Distrito, de las cuales 29 corresponden al IV trimestre 2022</t>
  </si>
  <si>
    <t xml:space="preserve">Para el trimestre se identificaron, consolidaron y caracterizaron 81 actores enmarcados en una conflictividad definida de acuerdo con el instrumento dhh-cds-f032_v1 Matriz de priorización de conflictividades.
Ise pesentan  (3) informes de Gobernabilidad y movilizaciones sociales,  para los meses de octubre, noviembre y diciembre, en los que se han tratado las conflictividades con mayor relevancia durante cada mes. La estructura de estos documentos se ajustó para que se más ejecutiva, y que sirva como herramienta efectiva en la toma de decisiones.
Procesos de formación Aplicativo del Observatorio: se desarrollaron dos (2) procesos de formación, capacitándose 35 gestores de convivencia de las DCDS: 
Se realizaron siete (7) sesiones de actualización a nivel del aplicativo el observatorio en sus ejes.
De igual manera se trabajó el desarrollo el botón que hace link a la aplicación para el reporte de movilizaciones y protestas sociales por parte de la ciudadanía (creación de dos formularios, uno para la ciudadanía y otro para funcionarios). 
Se llevaron a cabo doce (12) sesiones de calidad del dato en la línea de protesta social.  </t>
  </si>
  <si>
    <t>No programada</t>
  </si>
  <si>
    <t xml:space="preserve">Se consolida el seguimiento con corte a 31 de diciembre de 2022. De acuerdo con la solicitud del IDPAC se ajusta la programación y ejecución de las metas No. 25 y 27 correspondientes a 2021, 2022, 2023 y 2024. De acuerdo con comunicación de la SGGD se ajusta la meta No. 4 en la ejecución 2021 y ejecución 2022, y se ajusta las metas 5, 17 y 31 en la ejecución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</si>
</sst>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000"/>
    <numFmt numFmtId="167" formatCode="0.000"/>
    <numFmt numFmtId="168" formatCode="_-* #,##0_-;\-* #,##0_-;_-* &quot;-&quot;??_-;_-@_-"/>
  </numFmts>
  <fonts count="67" x14ac:knownFonts="1">
    <font>
      <sz val="12"/>
      <color theme="1"/>
      <name val="Calibri"/>
      <family val="2"/>
      <scheme val="minor"/>
    </font>
    <font>
      <sz val="11"/>
      <color theme="1"/>
      <name val="Calibri"/>
      <family val="2"/>
      <scheme val="minor"/>
    </font>
    <font>
      <sz val="11"/>
      <color theme="1"/>
      <name val="Calibri"/>
      <family val="2"/>
      <scheme val="minor"/>
    </font>
    <font>
      <sz val="10"/>
      <name val="Arial"/>
      <family val="2"/>
    </font>
    <font>
      <sz val="16"/>
      <name val="Arial"/>
      <family val="2"/>
    </font>
    <font>
      <sz val="16"/>
      <color indexed="8"/>
      <name val="Arial"/>
      <family val="2"/>
    </font>
    <font>
      <b/>
      <sz val="12"/>
      <name val="Arial"/>
      <family val="2"/>
    </font>
    <font>
      <sz val="12"/>
      <name val="Arial"/>
      <family val="2"/>
    </font>
    <font>
      <sz val="9"/>
      <color indexed="81"/>
      <name val="Tahoma"/>
      <family val="2"/>
    </font>
    <font>
      <sz val="8"/>
      <name val="Calibri"/>
      <family val="2"/>
    </font>
    <font>
      <sz val="14"/>
      <name val="Calibri"/>
      <family val="2"/>
    </font>
    <font>
      <sz val="12"/>
      <name val="Calibri"/>
      <family val="2"/>
    </font>
    <font>
      <sz val="12"/>
      <color indexed="81"/>
      <name val="Tahoma"/>
      <family val="2"/>
    </font>
    <font>
      <b/>
      <sz val="12"/>
      <color indexed="81"/>
      <name val="Tahoma"/>
      <family val="2"/>
    </font>
    <font>
      <sz val="16"/>
      <color indexed="8"/>
      <name val="Calibri"/>
      <family val="2"/>
    </font>
    <font>
      <b/>
      <sz val="16"/>
      <color indexed="8"/>
      <name val="Calibri"/>
      <family val="2"/>
    </font>
    <font>
      <b/>
      <sz val="9"/>
      <color indexed="81"/>
      <name val="Tahoma"/>
      <family val="2"/>
    </font>
    <font>
      <b/>
      <sz val="16"/>
      <name val="Calibri"/>
      <family val="2"/>
    </font>
    <font>
      <sz val="16"/>
      <name val="Calibri"/>
      <family val="2"/>
    </font>
    <font>
      <sz val="20"/>
      <name val="Calibri"/>
      <family val="2"/>
    </font>
    <font>
      <sz val="12"/>
      <color theme="1"/>
      <name val="Calibri"/>
      <family val="2"/>
      <scheme val="minor"/>
    </font>
    <font>
      <sz val="12"/>
      <color rgb="FF006100"/>
      <name val="Calibri"/>
      <family val="2"/>
      <scheme val="minor"/>
    </font>
    <font>
      <sz val="12"/>
      <color theme="0"/>
      <name val="Calibri"/>
      <family val="2"/>
      <scheme val="minor"/>
    </font>
    <font>
      <sz val="12"/>
      <color rgb="FF3F3F76"/>
      <name val="Calibri"/>
      <family val="2"/>
      <scheme val="minor"/>
    </font>
    <font>
      <u/>
      <sz val="12"/>
      <color theme="10"/>
      <name val="Calibri"/>
      <family val="2"/>
      <scheme val="minor"/>
    </font>
    <font>
      <sz val="12"/>
      <color rgb="FF9C0006"/>
      <name val="Calibri"/>
      <family val="2"/>
      <scheme val="minor"/>
    </font>
    <font>
      <sz val="12"/>
      <color rgb="FFFF0000"/>
      <name val="Calibri"/>
      <family val="2"/>
      <scheme val="minor"/>
    </font>
    <font>
      <sz val="12"/>
      <name val="Calibri"/>
      <family val="2"/>
      <scheme val="minor"/>
    </font>
    <font>
      <sz val="12"/>
      <color rgb="FF00B0F0"/>
      <name val="Calibri"/>
      <family val="2"/>
      <scheme val="minor"/>
    </font>
    <font>
      <b/>
      <sz val="28"/>
      <name val="Calibri"/>
      <family val="2"/>
      <scheme val="minor"/>
    </font>
    <font>
      <b/>
      <sz val="48"/>
      <color rgb="FFC00000"/>
      <name val="Calibri"/>
      <family val="2"/>
      <scheme val="minor"/>
    </font>
    <font>
      <sz val="11"/>
      <color theme="1"/>
      <name val="Calibri"/>
      <family val="2"/>
      <scheme val="minor"/>
    </font>
    <font>
      <sz val="22"/>
      <name val="Calibri"/>
      <family val="2"/>
      <scheme val="minor"/>
    </font>
    <font>
      <sz val="12"/>
      <color theme="1"/>
      <name val="Calibri"/>
      <family val="2"/>
    </font>
    <font>
      <b/>
      <sz val="22"/>
      <name val="Calibri"/>
      <family val="2"/>
      <scheme val="minor"/>
    </font>
    <font>
      <sz val="20"/>
      <name val="Calibri"/>
      <family val="2"/>
      <scheme val="minor"/>
    </font>
    <font>
      <sz val="12"/>
      <color theme="0"/>
      <name val="Calibri"/>
      <family val="2"/>
    </font>
    <font>
      <b/>
      <sz val="20"/>
      <color theme="1"/>
      <name val="Calibri"/>
      <family val="2"/>
      <scheme val="minor"/>
    </font>
    <font>
      <sz val="11"/>
      <color theme="1"/>
      <name val="Garamond"/>
      <family val="1"/>
    </font>
    <font>
      <b/>
      <sz val="20"/>
      <color theme="1"/>
      <name val="Garamond"/>
      <family val="1"/>
    </font>
    <font>
      <sz val="20"/>
      <color theme="1"/>
      <name val="Calibri"/>
      <family val="2"/>
    </font>
    <font>
      <sz val="20"/>
      <color rgb="FFFF0000"/>
      <name val="Calibri"/>
      <family val="2"/>
    </font>
    <font>
      <sz val="14"/>
      <color rgb="FFFF0000"/>
      <name val="Calibri"/>
      <family val="2"/>
      <scheme val="minor"/>
    </font>
    <font>
      <sz val="14"/>
      <color theme="1"/>
      <name val="Calibri"/>
      <family val="2"/>
      <scheme val="minor"/>
    </font>
    <font>
      <b/>
      <sz val="14"/>
      <name val="Calibri"/>
      <family val="2"/>
      <scheme val="minor"/>
    </font>
    <font>
      <sz val="14"/>
      <color theme="0"/>
      <name val="Calibri"/>
      <family val="2"/>
      <scheme val="minor"/>
    </font>
    <font>
      <sz val="14"/>
      <color rgb="FFFF0000"/>
      <name val="Calibri"/>
      <family val="2"/>
    </font>
    <font>
      <sz val="14"/>
      <color theme="1"/>
      <name val="Calibri"/>
      <family val="2"/>
    </font>
    <font>
      <sz val="12"/>
      <color rgb="FF000000"/>
      <name val="Calibri"/>
      <family val="2"/>
      <scheme val="minor"/>
    </font>
    <font>
      <sz val="11"/>
      <color rgb="FFFF0000"/>
      <name val="Calibri"/>
      <family val="2"/>
      <scheme val="minor"/>
    </font>
    <font>
      <sz val="12"/>
      <color rgb="FFFF0000"/>
      <name val="Calibri"/>
      <family val="2"/>
    </font>
    <font>
      <sz val="22"/>
      <color theme="1"/>
      <name val="Calibri"/>
      <family val="2"/>
    </font>
    <font>
      <sz val="14"/>
      <name val="Calibri"/>
      <family val="2"/>
      <scheme val="minor"/>
    </font>
    <font>
      <b/>
      <sz val="16"/>
      <color theme="1"/>
      <name val="Calibri"/>
      <family val="2"/>
      <scheme val="minor"/>
    </font>
    <font>
      <sz val="16"/>
      <color theme="1"/>
      <name val="Calibri"/>
      <family val="2"/>
      <scheme val="minor"/>
    </font>
    <font>
      <sz val="11"/>
      <color rgb="FF000000"/>
      <name val="Calibri"/>
      <family val="2"/>
      <scheme val="minor"/>
    </font>
    <font>
      <sz val="16"/>
      <color indexed="8"/>
      <name val="Calibri"/>
      <family val="2"/>
      <scheme val="minor"/>
    </font>
    <font>
      <sz val="11"/>
      <color rgb="FF000000"/>
      <name val="Calibri"/>
      <family val="2"/>
    </font>
    <font>
      <sz val="12"/>
      <color rgb="FF00000A"/>
      <name val="Calibri"/>
      <family val="2"/>
      <scheme val="minor"/>
    </font>
    <font>
      <b/>
      <sz val="48"/>
      <name val="Calibri"/>
      <family val="2"/>
      <scheme val="minor"/>
    </font>
    <font>
      <sz val="11"/>
      <color rgb="FF000000"/>
      <name val="Calibri Light"/>
      <family val="2"/>
    </font>
    <font>
      <b/>
      <sz val="18"/>
      <color rgb="FFC00000"/>
      <name val="Calibri"/>
      <family val="2"/>
      <scheme val="minor"/>
    </font>
    <font>
      <b/>
      <sz val="18"/>
      <name val="Calibri"/>
      <family val="2"/>
      <scheme val="minor"/>
    </font>
    <font>
      <b/>
      <sz val="14"/>
      <color theme="1"/>
      <name val="Calibri"/>
      <family val="2"/>
      <scheme val="minor"/>
    </font>
    <font>
      <b/>
      <sz val="20"/>
      <name val="Calibri"/>
      <family val="2"/>
      <scheme val="minor"/>
    </font>
    <font>
      <b/>
      <sz val="20"/>
      <color rgb="FFC00000"/>
      <name val="Calibri"/>
      <family val="2"/>
      <scheme val="minor"/>
    </font>
    <font>
      <b/>
      <sz val="20"/>
      <color rgb="FFC00000"/>
      <name val="Garamond"/>
      <family val="1"/>
    </font>
  </fonts>
  <fills count="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C99"/>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10">
    <xf numFmtId="0" fontId="0" fillId="0" borderId="0"/>
    <xf numFmtId="0" fontId="21" fillId="3" borderId="0" applyNumberFormat="0" applyBorder="0" applyAlignment="0" applyProtection="0"/>
    <xf numFmtId="0" fontId="23" fillId="4" borderId="32"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43" fontId="20" fillId="0" borderId="0" applyFont="0" applyFill="0" applyBorder="0" applyAlignment="0" applyProtection="0"/>
    <xf numFmtId="0" fontId="3" fillId="0" borderId="0"/>
    <xf numFmtId="0" fontId="20" fillId="0" borderId="0"/>
    <xf numFmtId="9" fontId="20" fillId="0" borderId="0" applyFont="0" applyFill="0" applyBorder="0" applyAlignment="0" applyProtection="0"/>
  </cellStyleXfs>
  <cellXfs count="397">
    <xf numFmtId="0" fontId="0" fillId="0" borderId="0" xfId="0"/>
    <xf numFmtId="0" fontId="27" fillId="0" borderId="1"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hidden="1"/>
    </xf>
    <xf numFmtId="0" fontId="27" fillId="0" borderId="3" xfId="0" applyFont="1"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9" fontId="20" fillId="0" borderId="6" xfId="9" applyFont="1" applyFill="1" applyBorder="1" applyAlignment="1" applyProtection="1">
      <alignment horizontal="center" vertical="center" wrapText="1"/>
      <protection hidden="1"/>
    </xf>
    <xf numFmtId="9" fontId="20" fillId="0" borderId="7" xfId="9" applyFont="1" applyFill="1" applyBorder="1" applyAlignment="1" applyProtection="1">
      <alignment horizontal="center" vertical="center" wrapText="1"/>
      <protection hidden="1"/>
    </xf>
    <xf numFmtId="9" fontId="20" fillId="0" borderId="8" xfId="9" applyFont="1" applyFill="1" applyBorder="1" applyAlignment="1" applyProtection="1">
      <alignment horizontal="center" vertical="center" wrapText="1"/>
      <protection hidden="1"/>
    </xf>
    <xf numFmtId="0" fontId="22" fillId="0" borderId="9"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22" fillId="0" borderId="3" xfId="0" applyFont="1"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26" fillId="0" borderId="9"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9" fontId="27" fillId="0" borderId="9" xfId="0" applyNumberFormat="1" applyFont="1" applyBorder="1" applyAlignment="1" applyProtection="1">
      <alignment horizontal="center" vertical="center" wrapText="1"/>
      <protection hidden="1"/>
    </xf>
    <xf numFmtId="9" fontId="27" fillId="0" borderId="1" xfId="0" applyNumberFormat="1" applyFont="1" applyBorder="1" applyAlignment="1" applyProtection="1">
      <alignment horizontal="center" vertical="center" wrapText="1"/>
      <protection hidden="1"/>
    </xf>
    <xf numFmtId="9" fontId="27" fillId="0" borderId="3" xfId="0" applyNumberFormat="1" applyFont="1" applyBorder="1" applyAlignment="1" applyProtection="1">
      <alignment horizontal="center" vertical="center" wrapText="1"/>
      <protection hidden="1"/>
    </xf>
    <xf numFmtId="9" fontId="28" fillId="0" borderId="9" xfId="9" applyFont="1" applyFill="1" applyBorder="1" applyAlignment="1" applyProtection="1">
      <alignment horizontal="center" vertical="center" wrapText="1"/>
      <protection hidden="1"/>
    </xf>
    <xf numFmtId="9" fontId="28" fillId="0" borderId="1" xfId="9" applyFont="1" applyFill="1" applyBorder="1" applyAlignment="1" applyProtection="1">
      <alignment horizontal="center" vertical="center" wrapText="1"/>
      <protection hidden="1"/>
    </xf>
    <xf numFmtId="9" fontId="28" fillId="0" borderId="3" xfId="9" applyFont="1" applyFill="1" applyBorder="1" applyAlignment="1" applyProtection="1">
      <alignment horizontal="center" vertical="center" wrapText="1"/>
      <protection hidden="1"/>
    </xf>
    <xf numFmtId="9" fontId="0" fillId="0" borderId="9"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9" fontId="0" fillId="0" borderId="3" xfId="0" applyNumberFormat="1" applyBorder="1" applyAlignment="1" applyProtection="1">
      <alignment horizontal="center" vertical="center" wrapText="1"/>
      <protection hidden="1"/>
    </xf>
    <xf numFmtId="9" fontId="20" fillId="0" borderId="9" xfId="9" applyFont="1" applyFill="1" applyBorder="1" applyAlignment="1" applyProtection="1">
      <alignment horizontal="center" vertical="center" wrapText="1"/>
      <protection hidden="1"/>
    </xf>
    <xf numFmtId="9" fontId="20" fillId="0" borderId="3" xfId="9" applyFont="1" applyFill="1" applyBorder="1" applyAlignment="1" applyProtection="1">
      <alignment horizontal="center" vertical="center" wrapText="1"/>
      <protection hidden="1"/>
    </xf>
    <xf numFmtId="9" fontId="28" fillId="0" borderId="9" xfId="0" applyNumberFormat="1" applyFont="1" applyBorder="1" applyAlignment="1" applyProtection="1">
      <alignment horizontal="center" vertical="center" wrapText="1"/>
      <protection hidden="1"/>
    </xf>
    <xf numFmtId="9" fontId="28" fillId="0" borderId="1" xfId="0" applyNumberFormat="1" applyFont="1" applyBorder="1" applyAlignment="1" applyProtection="1">
      <alignment horizontal="center" vertical="center" wrapText="1"/>
      <protection hidden="1"/>
    </xf>
    <xf numFmtId="9" fontId="28" fillId="0" borderId="3" xfId="0" applyNumberFormat="1" applyFont="1" applyBorder="1" applyAlignment="1" applyProtection="1">
      <alignment horizontal="center" vertical="center" wrapText="1"/>
      <protection hidden="1"/>
    </xf>
    <xf numFmtId="10" fontId="0" fillId="0" borderId="9" xfId="0" applyNumberFormat="1" applyBorder="1" applyAlignment="1" applyProtection="1">
      <alignment horizontal="center" vertical="center" wrapText="1"/>
      <protection hidden="1"/>
    </xf>
    <xf numFmtId="10" fontId="0" fillId="0" borderId="1" xfId="0" applyNumberFormat="1" applyBorder="1" applyAlignment="1" applyProtection="1">
      <alignment horizontal="center" vertical="center" wrapText="1"/>
      <protection hidden="1"/>
    </xf>
    <xf numFmtId="10" fontId="0" fillId="0" borderId="3" xfId="0" applyNumberFormat="1" applyBorder="1" applyAlignment="1" applyProtection="1">
      <alignment horizontal="center" vertical="center" wrapText="1"/>
      <protection hidden="1"/>
    </xf>
    <xf numFmtId="164" fontId="20" fillId="0" borderId="9" xfId="9" applyNumberFormat="1" applyFont="1" applyFill="1" applyBorder="1" applyAlignment="1" applyProtection="1">
      <alignment horizontal="center" vertical="center" wrapText="1"/>
      <protection hidden="1"/>
    </xf>
    <xf numFmtId="164" fontId="20" fillId="0" borderId="1" xfId="9" applyNumberFormat="1" applyFont="1" applyFill="1" applyBorder="1" applyAlignment="1" applyProtection="1">
      <alignment horizontal="center" vertical="center" wrapText="1"/>
      <protection hidden="1"/>
    </xf>
    <xf numFmtId="164" fontId="20" fillId="0" borderId="3" xfId="9" applyNumberFormat="1" applyFont="1" applyFill="1"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29" fillId="6" borderId="11" xfId="0" applyFont="1" applyFill="1" applyBorder="1" applyAlignment="1" applyProtection="1">
      <alignment vertical="center"/>
      <protection hidden="1"/>
    </xf>
    <xf numFmtId="0" fontId="29" fillId="6" borderId="0" xfId="0" applyFont="1" applyFill="1" applyAlignment="1" applyProtection="1">
      <alignment vertical="center"/>
      <protection hidden="1"/>
    </xf>
    <xf numFmtId="0" fontId="30" fillId="6" borderId="0" xfId="0" applyFont="1" applyFill="1" applyAlignment="1" applyProtection="1">
      <alignment horizontal="center" vertical="center"/>
      <protection hidden="1"/>
    </xf>
    <xf numFmtId="0" fontId="31" fillId="0" borderId="0" xfId="0" applyFont="1" applyAlignment="1" applyProtection="1">
      <alignment vertical="center"/>
      <protection hidden="1"/>
    </xf>
    <xf numFmtId="0" fontId="4" fillId="0" borderId="0" xfId="0" applyFont="1" applyAlignment="1" applyProtection="1">
      <alignment horizontal="center"/>
      <protection hidden="1"/>
    </xf>
    <xf numFmtId="0" fontId="4" fillId="2" borderId="0" xfId="7" applyFont="1" applyFill="1" applyAlignment="1" applyProtection="1">
      <alignment horizontal="center" vertical="center" wrapText="1"/>
      <protection hidden="1"/>
    </xf>
    <xf numFmtId="0" fontId="4" fillId="0" borderId="0" xfId="0" applyFont="1" applyAlignment="1" applyProtection="1">
      <alignment horizontal="right" vertical="center"/>
      <protection hidden="1"/>
    </xf>
    <xf numFmtId="0" fontId="30" fillId="6" borderId="0" xfId="0" applyFont="1" applyFill="1" applyAlignment="1" applyProtection="1">
      <alignment vertical="center"/>
      <protection hidden="1"/>
    </xf>
    <xf numFmtId="14" fontId="4" fillId="0" borderId="0" xfId="0" applyNumberFormat="1" applyFont="1" applyAlignment="1" applyProtection="1">
      <alignment horizontal="center"/>
      <protection hidden="1"/>
    </xf>
    <xf numFmtId="14" fontId="4" fillId="0" borderId="0" xfId="0" applyNumberFormat="1" applyFont="1" applyAlignment="1" applyProtection="1">
      <alignment horizontal="right" vertical="center"/>
      <protection hidden="1"/>
    </xf>
    <xf numFmtId="0" fontId="5" fillId="2" borderId="0" xfId="0" applyFont="1" applyFill="1" applyAlignment="1" applyProtection="1">
      <alignment horizontal="center" vertical="center" wrapText="1"/>
      <protection hidden="1"/>
    </xf>
    <xf numFmtId="0" fontId="5" fillId="2" borderId="0" xfId="0" applyFont="1" applyFill="1" applyAlignment="1" applyProtection="1">
      <alignment horizontal="right" vertical="center" wrapText="1"/>
      <protection hidden="1"/>
    </xf>
    <xf numFmtId="0" fontId="6" fillId="2" borderId="0" xfId="7" applyFont="1" applyFill="1" applyAlignment="1" applyProtection="1">
      <alignment horizontal="center" vertical="center" wrapText="1"/>
      <protection hidden="1"/>
    </xf>
    <xf numFmtId="0" fontId="7" fillId="0" borderId="0" xfId="0" applyFont="1" applyAlignment="1" applyProtection="1">
      <alignment horizontal="right"/>
      <protection hidden="1"/>
    </xf>
    <xf numFmtId="0" fontId="32" fillId="6" borderId="0" xfId="0" applyFont="1" applyFill="1" applyAlignment="1" applyProtection="1">
      <alignment horizontal="center" vertical="center"/>
      <protection hidden="1"/>
    </xf>
    <xf numFmtId="0" fontId="33" fillId="0" borderId="0" xfId="0" applyFont="1" applyAlignment="1" applyProtection="1">
      <alignment horizontal="center" vertical="center" wrapText="1"/>
      <protection hidden="1"/>
    </xf>
    <xf numFmtId="0" fontId="34" fillId="6" borderId="0" xfId="0" applyFont="1" applyFill="1" applyAlignment="1" applyProtection="1">
      <alignment horizontal="center" vertical="center"/>
      <protection hidden="1"/>
    </xf>
    <xf numFmtId="0" fontId="33" fillId="0" borderId="0" xfId="0" applyFont="1" applyAlignment="1" applyProtection="1">
      <alignment horizontal="justify" vertical="center" wrapText="1"/>
      <protection hidden="1"/>
    </xf>
    <xf numFmtId="0" fontId="32" fillId="6" borderId="0" xfId="0" applyFont="1" applyFill="1" applyAlignment="1" applyProtection="1">
      <alignment horizontal="justify" vertical="center"/>
      <protection hidden="1"/>
    </xf>
    <xf numFmtId="0" fontId="33" fillId="0" borderId="0" xfId="0" applyFont="1" applyAlignment="1" applyProtection="1">
      <alignment horizontal="left" vertical="center" wrapText="1"/>
      <protection hidden="1"/>
    </xf>
    <xf numFmtId="0" fontId="35" fillId="6" borderId="0" xfId="0" applyFont="1" applyFill="1" applyAlignment="1" applyProtection="1">
      <alignment horizontal="justify" vertical="center"/>
      <protection hidden="1"/>
    </xf>
    <xf numFmtId="0" fontId="35" fillId="6" borderId="0" xfId="0" applyFont="1" applyFill="1" applyAlignment="1" applyProtection="1">
      <alignment horizontal="center" vertical="center"/>
      <protection hidden="1"/>
    </xf>
    <xf numFmtId="1" fontId="33" fillId="0" borderId="0" xfId="9" applyNumberFormat="1" applyFont="1" applyFill="1" applyBorder="1" applyAlignment="1" applyProtection="1">
      <alignment horizontal="center" vertical="center" wrapText="1"/>
      <protection hidden="1"/>
    </xf>
    <xf numFmtId="0" fontId="36" fillId="0" borderId="0" xfId="0" applyFont="1" applyAlignment="1" applyProtection="1">
      <alignment horizontal="left" vertical="center" wrapText="1"/>
      <protection hidden="1"/>
    </xf>
    <xf numFmtId="0" fontId="37" fillId="7" borderId="9" xfId="0" applyFont="1" applyFill="1" applyBorder="1" applyAlignment="1" applyProtection="1">
      <alignment horizontal="center" vertical="center"/>
      <protection hidden="1"/>
    </xf>
    <xf numFmtId="0" fontId="33" fillId="0" borderId="0" xfId="0" applyFont="1" applyAlignment="1" applyProtection="1">
      <alignment horizontal="center" vertical="center"/>
      <protection hidden="1"/>
    </xf>
    <xf numFmtId="0" fontId="39" fillId="6" borderId="0" xfId="0" applyFont="1" applyFill="1" applyAlignment="1" applyProtection="1">
      <alignment horizontal="justify" vertical="center"/>
      <protection hidden="1"/>
    </xf>
    <xf numFmtId="0" fontId="39" fillId="6" borderId="0" xfId="0" applyFont="1" applyFill="1" applyAlignment="1" applyProtection="1">
      <alignment horizontal="center" vertical="center"/>
      <protection hidden="1"/>
    </xf>
    <xf numFmtId="0" fontId="11" fillId="0" borderId="0" xfId="0" applyFont="1" applyAlignment="1" applyProtection="1">
      <alignment horizontal="left" vertical="center" wrapText="1"/>
      <protection hidden="1"/>
    </xf>
    <xf numFmtId="0" fontId="38" fillId="6" borderId="0" xfId="0" applyFont="1" applyFill="1" applyAlignment="1" applyProtection="1">
      <alignment horizontal="justify" vertical="center"/>
      <protection hidden="1"/>
    </xf>
    <xf numFmtId="0" fontId="38" fillId="6" borderId="0" xfId="0" applyFont="1" applyFill="1" applyAlignment="1" applyProtection="1">
      <alignment horizontal="center" vertical="center"/>
      <protection hidden="1"/>
    </xf>
    <xf numFmtId="0" fontId="33" fillId="6" borderId="0" xfId="0" applyFont="1" applyFill="1" applyAlignment="1" applyProtection="1">
      <alignment horizontal="justify" vertical="center" wrapText="1"/>
      <protection hidden="1"/>
    </xf>
    <xf numFmtId="0" fontId="33" fillId="6" borderId="0" xfId="0" applyFont="1" applyFill="1" applyAlignment="1" applyProtection="1">
      <alignment horizontal="center" vertical="center" wrapText="1"/>
      <protection hidden="1"/>
    </xf>
    <xf numFmtId="0" fontId="40" fillId="0" borderId="0" xfId="0" applyFont="1" applyAlignment="1" applyProtection="1">
      <alignment horizontal="center" vertical="center"/>
      <protection hidden="1"/>
    </xf>
    <xf numFmtId="0" fontId="40" fillId="0" borderId="0" xfId="0" applyFont="1" applyAlignment="1" applyProtection="1">
      <alignment vertical="center"/>
      <protection hidden="1"/>
    </xf>
    <xf numFmtId="0" fontId="41" fillId="0" borderId="0" xfId="0" applyFont="1" applyAlignment="1" applyProtection="1">
      <alignment vertical="center"/>
      <protection hidden="1"/>
    </xf>
    <xf numFmtId="0" fontId="42" fillId="0" borderId="0" xfId="0" applyFont="1" applyAlignment="1" applyProtection="1">
      <alignment vertical="center"/>
      <protection hidden="1"/>
    </xf>
    <xf numFmtId="0" fontId="43" fillId="0" borderId="0" xfId="0" applyFont="1" applyAlignment="1" applyProtection="1">
      <alignment vertical="center"/>
      <protection hidden="1"/>
    </xf>
    <xf numFmtId="0" fontId="45" fillId="0" borderId="0" xfId="0" applyFont="1" applyAlignment="1" applyProtection="1">
      <alignment horizontal="center" vertical="center" wrapText="1"/>
      <protection hidden="1"/>
    </xf>
    <xf numFmtId="0" fontId="42" fillId="0" borderId="0" xfId="0" applyFont="1" applyAlignment="1" applyProtection="1">
      <alignment horizontal="center" vertical="center" wrapText="1"/>
      <protection hidden="1"/>
    </xf>
    <xf numFmtId="0" fontId="43" fillId="0" borderId="0" xfId="0" applyFont="1" applyAlignment="1" applyProtection="1">
      <alignment horizontal="center" vertical="center" wrapText="1"/>
      <protection hidden="1"/>
    </xf>
    <xf numFmtId="0" fontId="10" fillId="0" borderId="0" xfId="0" applyFont="1" applyAlignment="1" applyProtection="1">
      <alignment vertical="center" wrapText="1"/>
      <protection hidden="1"/>
    </xf>
    <xf numFmtId="0" fontId="46" fillId="0" borderId="0" xfId="0" applyFont="1" applyAlignment="1" applyProtection="1">
      <alignment vertical="center" wrapText="1"/>
      <protection hidden="1"/>
    </xf>
    <xf numFmtId="0" fontId="47" fillId="0" borderId="0" xfId="0" applyFont="1" applyAlignment="1" applyProtection="1">
      <alignment vertical="center" wrapText="1"/>
      <protection hidden="1"/>
    </xf>
    <xf numFmtId="0" fontId="22" fillId="0" borderId="0" xfId="0" applyFont="1" applyAlignment="1" applyProtection="1">
      <alignment vertical="center" wrapText="1"/>
      <protection hidden="1"/>
    </xf>
    <xf numFmtId="0" fontId="48" fillId="0" borderId="1" xfId="0" applyFont="1" applyBorder="1" applyAlignment="1" applyProtection="1">
      <alignment horizontal="left" vertical="center" wrapText="1"/>
      <protection hidden="1"/>
    </xf>
    <xf numFmtId="0" fontId="48" fillId="0" borderId="1" xfId="0" applyFont="1" applyBorder="1" applyAlignment="1" applyProtection="1">
      <alignment vertical="center" wrapText="1"/>
      <protection hidden="1"/>
    </xf>
    <xf numFmtId="0" fontId="27" fillId="0" borderId="1" xfId="0" applyFont="1" applyBorder="1" applyAlignment="1" applyProtection="1">
      <alignment horizontal="justify" vertical="center" wrapText="1"/>
      <protection hidden="1"/>
    </xf>
    <xf numFmtId="0" fontId="0" fillId="0" borderId="2"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27" fillId="0" borderId="9" xfId="0" applyFont="1" applyBorder="1" applyAlignment="1" applyProtection="1">
      <alignment horizontal="center" vertical="center" wrapText="1"/>
      <protection hidden="1"/>
    </xf>
    <xf numFmtId="0" fontId="49" fillId="0" borderId="0" xfId="0" applyFont="1" applyAlignment="1" applyProtection="1">
      <alignment vertical="center" wrapText="1"/>
      <protection hidden="1"/>
    </xf>
    <xf numFmtId="0" fontId="0" fillId="0" borderId="1" xfId="0" applyBorder="1" applyAlignment="1" applyProtection="1">
      <alignment horizontal="left" vertical="center" wrapText="1"/>
      <protection hidden="1"/>
    </xf>
    <xf numFmtId="9" fontId="0" fillId="0" borderId="2" xfId="0" applyNumberFormat="1"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1" fontId="0" fillId="0" borderId="1" xfId="0" applyNumberFormat="1" applyBorder="1" applyAlignment="1" applyProtection="1">
      <alignment horizontal="center" vertical="center" wrapText="1"/>
      <protection hidden="1"/>
    </xf>
    <xf numFmtId="9" fontId="20" fillId="0" borderId="1" xfId="9" applyFont="1" applyFill="1" applyBorder="1" applyAlignment="1" applyProtection="1">
      <alignment horizontal="center" vertical="center" wrapText="1"/>
      <protection hidden="1"/>
    </xf>
    <xf numFmtId="0" fontId="50" fillId="0" borderId="0" xfId="0" applyFont="1" applyAlignment="1" applyProtection="1">
      <alignment horizontal="left" vertical="center" wrapText="1"/>
      <protection hidden="1"/>
    </xf>
    <xf numFmtId="168" fontId="20" fillId="0" borderId="2" xfId="6" applyNumberFormat="1" applyFont="1" applyFill="1" applyBorder="1" applyAlignment="1" applyProtection="1">
      <alignment horizontal="center" vertical="center"/>
      <protection hidden="1"/>
    </xf>
    <xf numFmtId="168" fontId="20" fillId="0" borderId="1" xfId="6" applyNumberFormat="1" applyFont="1" applyFill="1" applyBorder="1" applyAlignment="1" applyProtection="1">
      <alignment horizontal="center" vertical="center"/>
      <protection hidden="1"/>
    </xf>
    <xf numFmtId="0" fontId="27" fillId="0" borderId="2" xfId="0" applyFont="1" applyBorder="1" applyAlignment="1" applyProtection="1">
      <alignment horizontal="center" vertical="center"/>
      <protection hidden="1"/>
    </xf>
    <xf numFmtId="0" fontId="27" fillId="0" borderId="1" xfId="0" applyFont="1" applyBorder="1" applyAlignment="1" applyProtection="1">
      <alignment horizontal="center" vertical="center"/>
      <protection hidden="1"/>
    </xf>
    <xf numFmtId="9" fontId="33" fillId="0" borderId="0" xfId="0" applyNumberFormat="1" applyFont="1" applyAlignment="1" applyProtection="1">
      <alignment horizontal="left" vertical="center" wrapText="1"/>
      <protection hidden="1"/>
    </xf>
    <xf numFmtId="0" fontId="0" fillId="0" borderId="4" xfId="0" applyBorder="1" applyAlignment="1" applyProtection="1">
      <alignment horizontal="left" vertical="center" wrapText="1"/>
      <protection hidden="1"/>
    </xf>
    <xf numFmtId="0" fontId="48" fillId="0" borderId="4" xfId="0" applyFont="1" applyBorder="1" applyAlignment="1" applyProtection="1">
      <alignment vertical="center" wrapText="1"/>
      <protection hidden="1"/>
    </xf>
    <xf numFmtId="0" fontId="27" fillId="0" borderId="4" xfId="0" applyFont="1" applyBorder="1" applyAlignment="1" applyProtection="1">
      <alignment horizontal="justify" vertical="center" wrapText="1"/>
      <protection hidden="1"/>
    </xf>
    <xf numFmtId="0" fontId="0" fillId="0" borderId="1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4" xfId="0" applyBorder="1" applyAlignment="1" applyProtection="1">
      <alignment horizontal="justify" vertical="center" wrapText="1"/>
      <protection hidden="1"/>
    </xf>
    <xf numFmtId="0" fontId="0" fillId="0" borderId="5" xfId="0" applyBorder="1" applyAlignment="1" applyProtection="1">
      <alignment horizontal="justify" vertical="center" wrapText="1"/>
      <protection hidden="1"/>
    </xf>
    <xf numFmtId="9" fontId="0" fillId="0" borderId="4" xfId="0" applyNumberFormat="1" applyBorder="1" applyAlignment="1" applyProtection="1">
      <alignment horizontal="center" vertical="center" wrapText="1"/>
      <protection hidden="1"/>
    </xf>
    <xf numFmtId="1" fontId="33" fillId="0" borderId="0" xfId="0" applyNumberFormat="1" applyFont="1" applyAlignment="1" applyProtection="1">
      <alignment horizontal="center" vertical="center" wrapText="1"/>
      <protection hidden="1"/>
    </xf>
    <xf numFmtId="9" fontId="27" fillId="0" borderId="1" xfId="0" applyNumberFormat="1" applyFont="1" applyBorder="1" applyAlignment="1" applyProtection="1">
      <alignment horizontal="center" vertical="center" wrapText="1"/>
      <protection locked="0"/>
    </xf>
    <xf numFmtId="9" fontId="27" fillId="0" borderId="3" xfId="0" applyNumberFormat="1" applyFont="1" applyBorder="1" applyAlignment="1" applyProtection="1">
      <alignment horizontal="center" vertical="center" wrapText="1"/>
      <protection locked="0"/>
    </xf>
    <xf numFmtId="9" fontId="27" fillId="0" borderId="1" xfId="9" applyFont="1" applyFill="1" applyBorder="1" applyAlignment="1" applyProtection="1">
      <alignment horizontal="center" vertical="center" wrapText="1"/>
      <protection locked="0"/>
    </xf>
    <xf numFmtId="9" fontId="27" fillId="0" borderId="3" xfId="9" applyFont="1" applyFill="1" applyBorder="1" applyAlignment="1" applyProtection="1">
      <alignment horizontal="center" vertical="center" wrapText="1"/>
      <protection locked="0"/>
    </xf>
    <xf numFmtId="164" fontId="27" fillId="0" borderId="1" xfId="9" applyNumberFormat="1" applyFont="1" applyFill="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1" xfId="0" applyFont="1" applyBorder="1" applyAlignment="1" applyProtection="1">
      <alignment horizontal="justify" vertical="center" wrapText="1"/>
      <protection locked="0"/>
    </xf>
    <xf numFmtId="2" fontId="27" fillId="0" borderId="1" xfId="0" applyNumberFormat="1" applyFont="1" applyBorder="1" applyAlignment="1" applyProtection="1">
      <alignment horizontal="center" vertical="center" wrapText="1"/>
      <protection hidden="1"/>
    </xf>
    <xf numFmtId="1" fontId="27" fillId="0" borderId="1" xfId="9" applyNumberFormat="1" applyFont="1" applyFill="1" applyBorder="1" applyAlignment="1" applyProtection="1">
      <alignment horizontal="center" vertical="center" wrapText="1"/>
      <protection locked="0"/>
    </xf>
    <xf numFmtId="0" fontId="27" fillId="0" borderId="1" xfId="5" applyFont="1" applyFill="1" applyBorder="1" applyAlignment="1" applyProtection="1">
      <alignment horizontal="center" vertical="center" wrapText="1"/>
      <protection locked="0"/>
    </xf>
    <xf numFmtId="9" fontId="27" fillId="0" borderId="1" xfId="5" applyNumberFormat="1" applyFont="1" applyFill="1" applyBorder="1" applyAlignment="1" applyProtection="1">
      <alignment horizontal="center" vertical="center" wrapText="1"/>
      <protection locked="0"/>
    </xf>
    <xf numFmtId="9" fontId="20" fillId="0" borderId="1" xfId="9" applyFont="1" applyFill="1" applyBorder="1" applyAlignment="1">
      <alignment horizontal="center" vertical="center" wrapText="1"/>
    </xf>
    <xf numFmtId="164" fontId="20" fillId="0" borderId="3" xfId="9" applyNumberFormat="1" applyFont="1" applyFill="1" applyBorder="1" applyAlignment="1">
      <alignment horizontal="center" vertical="center" wrapText="1"/>
    </xf>
    <xf numFmtId="2" fontId="27" fillId="0" borderId="1" xfId="9" applyNumberFormat="1" applyFont="1" applyFill="1" applyBorder="1" applyAlignment="1" applyProtection="1">
      <alignment horizontal="center" vertical="center" wrapText="1"/>
      <protection locked="0"/>
    </xf>
    <xf numFmtId="0" fontId="34" fillId="6" borderId="0" xfId="0" applyFont="1" applyFill="1" applyAlignment="1" applyProtection="1">
      <alignment horizontal="justify" vertical="center"/>
      <protection hidden="1"/>
    </xf>
    <xf numFmtId="0" fontId="27" fillId="0" borderId="1" xfId="5" applyFont="1" applyFill="1" applyBorder="1" applyAlignment="1" applyProtection="1">
      <alignment horizontal="justify" vertical="center" wrapText="1"/>
      <protection locked="0"/>
    </xf>
    <xf numFmtId="0" fontId="27" fillId="0" borderId="4" xfId="0" applyFont="1" applyBorder="1" applyAlignment="1" applyProtection="1">
      <alignment horizontal="justify" vertical="center" wrapText="1"/>
      <protection locked="0"/>
    </xf>
    <xf numFmtId="9" fontId="27" fillId="0" borderId="2" xfId="0" applyNumberFormat="1" applyFont="1" applyBorder="1" applyAlignment="1" applyProtection="1">
      <alignment horizontal="center" vertical="center" wrapText="1"/>
      <protection hidden="1"/>
    </xf>
    <xf numFmtId="9" fontId="0" fillId="0" borderId="2" xfId="0" applyNumberFormat="1"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9" fontId="27" fillId="0" borderId="4" xfId="0" applyNumberFormat="1" applyFont="1" applyBorder="1" applyAlignment="1" applyProtection="1">
      <alignment horizontal="center" vertical="center" wrapText="1"/>
      <protection locked="0"/>
    </xf>
    <xf numFmtId="9" fontId="27" fillId="0" borderId="5" xfId="0" applyNumberFormat="1" applyFont="1" applyBorder="1" applyAlignment="1" applyProtection="1">
      <alignment horizontal="center" vertical="center" wrapText="1"/>
      <protection locked="0"/>
    </xf>
    <xf numFmtId="2" fontId="27" fillId="0" borderId="1" xfId="0" applyNumberFormat="1" applyFont="1" applyBorder="1" applyAlignment="1" applyProtection="1">
      <alignment horizontal="center" vertical="center" wrapText="1"/>
      <protection locked="0"/>
    </xf>
    <xf numFmtId="0" fontId="27" fillId="0" borderId="1" xfId="0" applyFont="1"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7" xfId="0" applyBorder="1" applyAlignment="1" applyProtection="1">
      <alignment horizontal="justify" vertical="center" wrapText="1"/>
      <protection hidden="1"/>
    </xf>
    <xf numFmtId="0" fontId="0" fillId="0" borderId="8" xfId="0" applyBorder="1" applyAlignment="1" applyProtection="1">
      <alignment horizontal="center" vertical="center" wrapText="1"/>
      <protection hidden="1"/>
    </xf>
    <xf numFmtId="9" fontId="0" fillId="0" borderId="7" xfId="0" applyNumberFormat="1" applyBorder="1" applyAlignment="1" applyProtection="1">
      <alignment horizontal="center" vertical="center" wrapText="1"/>
      <protection hidden="1"/>
    </xf>
    <xf numFmtId="0" fontId="44" fillId="7" borderId="10" xfId="0" applyFont="1" applyFill="1" applyBorder="1" applyAlignment="1" applyProtection="1">
      <alignment horizontal="center" vertical="center"/>
      <protection hidden="1"/>
    </xf>
    <xf numFmtId="0" fontId="44" fillId="7" borderId="4" xfId="0" applyFont="1" applyFill="1" applyBorder="1" applyAlignment="1" applyProtection="1">
      <alignment horizontal="center" vertical="center"/>
      <protection hidden="1"/>
    </xf>
    <xf numFmtId="0" fontId="27" fillId="0" borderId="15" xfId="0" applyFont="1" applyBorder="1" applyAlignment="1" applyProtection="1">
      <alignment vertical="center" wrapText="1"/>
      <protection hidden="1"/>
    </xf>
    <xf numFmtId="0" fontId="48" fillId="0" borderId="15" xfId="0" applyFont="1" applyBorder="1" applyAlignment="1" applyProtection="1">
      <alignment vertical="center" wrapText="1"/>
      <protection hidden="1"/>
    </xf>
    <xf numFmtId="0" fontId="0" fillId="0" borderId="1" xfId="0" applyBorder="1" applyAlignment="1" applyProtection="1">
      <alignment horizontal="center" vertical="center" wrapText="1"/>
      <protection locked="0" hidden="1"/>
    </xf>
    <xf numFmtId="9" fontId="0" fillId="0" borderId="3" xfId="0" applyNumberFormat="1" applyBorder="1" applyAlignment="1" applyProtection="1">
      <alignment horizontal="center" vertical="center" wrapText="1"/>
      <protection locked="0" hidden="1"/>
    </xf>
    <xf numFmtId="1" fontId="0" fillId="0" borderId="2" xfId="0" applyNumberFormat="1" applyBorder="1" applyAlignment="1" applyProtection="1">
      <alignment horizontal="center" vertical="center" wrapText="1"/>
      <protection hidden="1"/>
    </xf>
    <xf numFmtId="0" fontId="27" fillId="0" borderId="1" xfId="0" applyFont="1" applyBorder="1" applyAlignment="1" applyProtection="1">
      <alignment vertical="center" wrapText="1"/>
      <protection hidden="1"/>
    </xf>
    <xf numFmtId="9" fontId="27" fillId="0" borderId="2" xfId="0" applyNumberFormat="1" applyFont="1" applyBorder="1" applyAlignment="1" applyProtection="1">
      <alignment horizontal="center" vertical="center"/>
      <protection hidden="1"/>
    </xf>
    <xf numFmtId="9" fontId="27" fillId="0" borderId="1" xfId="0" applyNumberFormat="1" applyFont="1" applyBorder="1" applyAlignment="1" applyProtection="1">
      <alignment horizontal="center" vertical="center"/>
      <protection hidden="1"/>
    </xf>
    <xf numFmtId="0" fontId="4" fillId="6" borderId="0" xfId="0" applyFont="1" applyFill="1" applyAlignment="1" applyProtection="1">
      <alignment horizontal="center" vertical="center"/>
      <protection hidden="1"/>
    </xf>
    <xf numFmtId="14" fontId="4" fillId="6" borderId="0" xfId="0" applyNumberFormat="1"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xf numFmtId="0" fontId="51" fillId="6" borderId="0" xfId="0" applyFont="1" applyFill="1" applyAlignment="1" applyProtection="1">
      <alignment horizontal="center" vertical="center" wrapText="1"/>
      <protection hidden="1"/>
    </xf>
    <xf numFmtId="0" fontId="40" fillId="6" borderId="0" xfId="0" applyFont="1" applyFill="1" applyAlignment="1" applyProtection="1">
      <alignment horizontal="center" vertical="center"/>
      <protection hidden="1"/>
    </xf>
    <xf numFmtId="0" fontId="29" fillId="6" borderId="0" xfId="0" applyFont="1" applyFill="1" applyAlignment="1" applyProtection="1">
      <alignment horizontal="center" vertical="center"/>
      <protection hidden="1"/>
    </xf>
    <xf numFmtId="0" fontId="27" fillId="0" borderId="2" xfId="0" applyFont="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locked="0"/>
    </xf>
    <xf numFmtId="0" fontId="27" fillId="0" borderId="9" xfId="5" applyFont="1" applyFill="1" applyBorder="1" applyAlignment="1" applyProtection="1">
      <alignment horizontal="center" vertical="center" wrapText="1"/>
      <protection locked="0"/>
    </xf>
    <xf numFmtId="9" fontId="0" fillId="0" borderId="16" xfId="0" applyNumberFormat="1" applyBorder="1" applyAlignment="1" applyProtection="1">
      <alignment horizontal="center" vertical="center" wrapText="1"/>
      <protection hidden="1"/>
    </xf>
    <xf numFmtId="9" fontId="0" fillId="0" borderId="13" xfId="0" applyNumberFormat="1" applyBorder="1" applyAlignment="1" applyProtection="1">
      <alignment horizontal="center" vertical="center" wrapText="1"/>
      <protection hidden="1"/>
    </xf>
    <xf numFmtId="9" fontId="27" fillId="0" borderId="9" xfId="9" applyFont="1" applyFill="1" applyBorder="1" applyAlignment="1" applyProtection="1">
      <alignment horizontal="center" vertical="center" wrapText="1"/>
      <protection locked="0"/>
    </xf>
    <xf numFmtId="1" fontId="27" fillId="0" borderId="9" xfId="9" applyNumberFormat="1"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hidden="1"/>
    </xf>
    <xf numFmtId="0" fontId="0" fillId="0" borderId="9" xfId="0" applyBorder="1" applyAlignment="1">
      <alignment horizontal="center" vertical="center" wrapText="1"/>
    </xf>
    <xf numFmtId="9" fontId="27" fillId="0" borderId="9" xfId="0" applyNumberFormat="1" applyFont="1" applyBorder="1" applyAlignment="1" applyProtection="1">
      <alignment horizontal="center" vertical="center" wrapText="1"/>
      <protection locked="0"/>
    </xf>
    <xf numFmtId="165" fontId="27" fillId="0" borderId="9" xfId="0" applyNumberFormat="1" applyFont="1" applyBorder="1" applyAlignment="1" applyProtection="1">
      <alignment horizontal="center" vertical="center" wrapText="1"/>
      <protection locked="0"/>
    </xf>
    <xf numFmtId="165" fontId="27" fillId="0" borderId="9" xfId="9" applyNumberFormat="1" applyFont="1" applyFill="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1" fontId="44" fillId="7" borderId="18" xfId="9" applyNumberFormat="1" applyFont="1" applyFill="1" applyBorder="1" applyAlignment="1" applyProtection="1">
      <alignment horizontal="center" vertical="center" wrapText="1"/>
      <protection hidden="1"/>
    </xf>
    <xf numFmtId="0" fontId="44" fillId="7" borderId="17" xfId="0" applyFont="1" applyFill="1" applyBorder="1" applyAlignment="1" applyProtection="1">
      <alignment horizontal="center" vertical="center" wrapText="1"/>
      <protection hidden="1"/>
    </xf>
    <xf numFmtId="0" fontId="44" fillId="7" borderId="19" xfId="0" applyFont="1" applyFill="1" applyBorder="1" applyAlignment="1" applyProtection="1">
      <alignment horizontal="center" vertical="center" wrapText="1"/>
      <protection hidden="1"/>
    </xf>
    <xf numFmtId="1" fontId="44" fillId="7" borderId="20" xfId="9" applyNumberFormat="1" applyFont="1" applyFill="1" applyBorder="1" applyAlignment="1" applyProtection="1">
      <alignment horizontal="center" vertical="center" wrapText="1"/>
      <protection hidden="1"/>
    </xf>
    <xf numFmtId="0" fontId="52" fillId="0" borderId="32" xfId="2" applyFont="1" applyFill="1" applyAlignment="1" applyProtection="1">
      <alignment horizontal="center" vertical="center" wrapText="1"/>
      <protection hidden="1"/>
    </xf>
    <xf numFmtId="0" fontId="52" fillId="0" borderId="14" xfId="1" applyFont="1" applyFill="1" applyBorder="1" applyAlignment="1" applyProtection="1">
      <alignment horizontal="center" vertical="center" wrapText="1"/>
      <protection hidden="1"/>
    </xf>
    <xf numFmtId="0" fontId="52" fillId="0" borderId="2" xfId="1" applyFont="1" applyFill="1" applyBorder="1" applyAlignment="1" applyProtection="1">
      <alignment horizontal="center" vertical="center" wrapText="1"/>
      <protection hidden="1"/>
    </xf>
    <xf numFmtId="0" fontId="52" fillId="0" borderId="32" xfId="1" applyFont="1" applyFill="1" applyBorder="1" applyAlignment="1" applyProtection="1">
      <alignment horizontal="center" vertical="center" wrapText="1"/>
      <protection hidden="1"/>
    </xf>
    <xf numFmtId="0" fontId="52" fillId="0" borderId="15" xfId="1" applyFont="1" applyFill="1" applyBorder="1" applyAlignment="1" applyProtection="1">
      <alignment horizontal="center" vertical="center" wrapText="1"/>
      <protection hidden="1"/>
    </xf>
    <xf numFmtId="0" fontId="52" fillId="0" borderId="12" xfId="1"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locked="0" hidden="1"/>
    </xf>
    <xf numFmtId="0" fontId="0" fillId="0" borderId="9" xfId="0" applyBorder="1" applyAlignment="1" applyProtection="1">
      <alignment horizontal="center" vertical="center"/>
      <protection locked="0" hidden="1"/>
    </xf>
    <xf numFmtId="164" fontId="27" fillId="0" borderId="3" xfId="9" applyNumberFormat="1" applyFont="1" applyFill="1" applyBorder="1" applyAlignment="1" applyProtection="1">
      <alignment horizontal="center" vertical="center" wrapText="1"/>
      <protection locked="0"/>
    </xf>
    <xf numFmtId="166" fontId="27" fillId="0" borderId="1" xfId="0" applyNumberFormat="1" applyFont="1" applyBorder="1" applyAlignment="1" applyProtection="1">
      <alignment horizontal="center" vertical="center" wrapText="1"/>
      <protection hidden="1"/>
    </xf>
    <xf numFmtId="1" fontId="0" fillId="0" borderId="1" xfId="0" applyNumberFormat="1" applyBorder="1" applyAlignment="1">
      <alignment horizontal="center" vertical="center" wrapText="1"/>
    </xf>
    <xf numFmtId="2" fontId="0" fillId="0" borderId="4" xfId="0" applyNumberFormat="1" applyBorder="1" applyAlignment="1" applyProtection="1">
      <alignment horizontal="center" vertical="center" wrapText="1"/>
      <protection hidden="1"/>
    </xf>
    <xf numFmtId="9" fontId="20" fillId="0" borderId="4" xfId="9" applyFont="1" applyFill="1" applyBorder="1" applyAlignment="1" applyProtection="1">
      <alignment horizontal="center" vertical="center" wrapText="1"/>
      <protection hidden="1"/>
    </xf>
    <xf numFmtId="9" fontId="20" fillId="0" borderId="2" xfId="9" applyFont="1" applyFill="1" applyBorder="1" applyAlignment="1" applyProtection="1">
      <alignment horizontal="center" vertical="center" wrapText="1"/>
      <protection hidden="1"/>
    </xf>
    <xf numFmtId="9" fontId="27" fillId="0" borderId="1" xfId="9" applyFont="1" applyFill="1" applyBorder="1" applyAlignment="1" applyProtection="1">
      <alignment horizontal="center" vertical="center" wrapText="1"/>
      <protection hidden="1"/>
    </xf>
    <xf numFmtId="2" fontId="33" fillId="6" borderId="0" xfId="0" applyNumberFormat="1" applyFont="1" applyFill="1" applyAlignment="1" applyProtection="1">
      <alignment horizontal="center" vertical="center" wrapText="1"/>
      <protection hidden="1"/>
    </xf>
    <xf numFmtId="2" fontId="27" fillId="0" borderId="2" xfId="0" applyNumberFormat="1" applyFont="1" applyBorder="1" applyAlignment="1" applyProtection="1">
      <alignment horizontal="center" vertical="center" wrapText="1"/>
      <protection hidden="1"/>
    </xf>
    <xf numFmtId="1" fontId="20" fillId="0" borderId="2" xfId="9" applyNumberFormat="1" applyFont="1" applyFill="1" applyBorder="1" applyAlignment="1" applyProtection="1">
      <alignment horizontal="center" vertical="center" wrapText="1"/>
      <protection hidden="1"/>
    </xf>
    <xf numFmtId="1" fontId="27" fillId="0" borderId="2" xfId="0" applyNumberFormat="1" applyFont="1" applyBorder="1" applyAlignment="1" applyProtection="1">
      <alignment horizontal="center" vertical="center" wrapText="1"/>
      <protection hidden="1"/>
    </xf>
    <xf numFmtId="1" fontId="48" fillId="0" borderId="1" xfId="0" applyNumberFormat="1" applyFont="1" applyBorder="1" applyAlignment="1" applyProtection="1">
      <alignment horizontal="center" vertical="center" wrapText="1"/>
      <protection hidden="1"/>
    </xf>
    <xf numFmtId="0" fontId="27" fillId="0" borderId="1" xfId="7" applyFont="1" applyBorder="1" applyAlignment="1" applyProtection="1">
      <alignment horizontal="center" vertical="center" wrapText="1"/>
      <protection hidden="1"/>
    </xf>
    <xf numFmtId="3" fontId="27"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wrapText="1"/>
      <protection locked="0"/>
    </xf>
    <xf numFmtId="168" fontId="20" fillId="0" borderId="1" xfId="6" applyNumberFormat="1" applyFont="1" applyFill="1" applyBorder="1" applyAlignment="1" applyProtection="1">
      <alignment vertical="center"/>
      <protection hidden="1"/>
    </xf>
    <xf numFmtId="9" fontId="48" fillId="0" borderId="1" xfId="9" applyFont="1" applyFill="1" applyBorder="1" applyAlignment="1" applyProtection="1">
      <alignment horizontal="center" vertical="center" wrapText="1"/>
      <protection hidden="1"/>
    </xf>
    <xf numFmtId="0" fontId="53" fillId="0" borderId="7" xfId="0" applyFont="1" applyBorder="1" applyAlignment="1" applyProtection="1">
      <alignment horizontal="justify" vertical="center" wrapText="1"/>
      <protection hidden="1"/>
    </xf>
    <xf numFmtId="0" fontId="0" fillId="0" borderId="7" xfId="0" applyBorder="1" applyAlignment="1" applyProtection="1">
      <alignment horizontal="center" vertical="center" wrapText="1"/>
      <protection hidden="1"/>
    </xf>
    <xf numFmtId="164" fontId="20" fillId="0" borderId="7" xfId="9" applyNumberFormat="1" applyFont="1" applyFill="1" applyBorder="1" applyAlignment="1" applyProtection="1">
      <alignment horizontal="center" vertical="center" wrapText="1"/>
      <protection hidden="1"/>
    </xf>
    <xf numFmtId="164" fontId="0" fillId="0" borderId="21" xfId="0" applyNumberFormat="1" applyBorder="1" applyAlignment="1" applyProtection="1">
      <alignment horizontal="center" vertical="center" wrapText="1"/>
      <protection hidden="1"/>
    </xf>
    <xf numFmtId="0" fontId="53" fillId="0" borderId="1" xfId="0" applyFont="1" applyBorder="1" applyAlignment="1" applyProtection="1">
      <alignment horizontal="justify" vertical="center" wrapText="1"/>
      <protection hidden="1"/>
    </xf>
    <xf numFmtId="0" fontId="27" fillId="0" borderId="3" xfId="0" applyFont="1" applyBorder="1" applyAlignment="1" applyProtection="1">
      <alignment horizontal="justify" vertical="center" wrapText="1"/>
      <protection hidden="1"/>
    </xf>
    <xf numFmtId="0" fontId="0" fillId="0" borderId="1" xfId="0" applyBorder="1" applyAlignment="1" applyProtection="1">
      <alignment horizontal="justify" vertical="center" wrapText="1"/>
      <protection hidden="1"/>
    </xf>
    <xf numFmtId="2" fontId="0" fillId="0" borderId="1" xfId="0" applyNumberFormat="1" applyBorder="1" applyAlignment="1" applyProtection="1">
      <alignment horizontal="center" vertical="center" wrapText="1"/>
      <protection hidden="1"/>
    </xf>
    <xf numFmtId="9" fontId="20" fillId="0" borderId="16" xfId="9" applyFont="1" applyFill="1" applyBorder="1" applyAlignment="1" applyProtection="1">
      <alignment horizontal="center" vertical="center" wrapText="1"/>
      <protection hidden="1"/>
    </xf>
    <xf numFmtId="0" fontId="54" fillId="0" borderId="1" xfId="0" applyFont="1" applyBorder="1" applyAlignment="1" applyProtection="1">
      <alignment horizontal="justify" vertical="center" wrapText="1"/>
      <protection hidden="1"/>
    </xf>
    <xf numFmtId="0" fontId="0" fillId="0" borderId="3" xfId="0" applyBorder="1" applyAlignment="1" applyProtection="1">
      <alignment horizontal="justify" vertical="center" wrapText="1"/>
      <protection hidden="1"/>
    </xf>
    <xf numFmtId="9" fontId="27" fillId="0" borderId="16" xfId="0" applyNumberFormat="1" applyFont="1" applyBorder="1" applyAlignment="1" applyProtection="1">
      <alignment horizontal="center" vertical="center" wrapText="1"/>
      <protection hidden="1"/>
    </xf>
    <xf numFmtId="0" fontId="0" fillId="0" borderId="1" xfId="0" applyBorder="1" applyAlignment="1" applyProtection="1">
      <alignment horizontal="justify" vertical="center" wrapText="1"/>
      <protection locked="0"/>
    </xf>
    <xf numFmtId="0" fontId="27" fillId="0" borderId="1" xfId="0" applyFont="1" applyBorder="1" applyAlignment="1" applyProtection="1">
      <alignment horizontal="justify" vertical="top" wrapText="1"/>
      <protection locked="0"/>
    </xf>
    <xf numFmtId="0" fontId="48" fillId="0" borderId="1" xfId="0" applyFont="1" applyBorder="1" applyAlignment="1" applyProtection="1">
      <alignment horizontal="justify" vertical="center" wrapText="1"/>
      <protection hidden="1"/>
    </xf>
    <xf numFmtId="1" fontId="27" fillId="0" borderId="9" xfId="0" applyNumberFormat="1" applyFont="1" applyBorder="1" applyAlignment="1" applyProtection="1">
      <alignment horizontal="center" vertical="center" wrapText="1"/>
      <protection hidden="1"/>
    </xf>
    <xf numFmtId="1" fontId="27" fillId="0" borderId="1" xfId="0" applyNumberFormat="1" applyFont="1" applyBorder="1" applyAlignment="1" applyProtection="1">
      <alignment horizontal="center" vertical="center" wrapText="1"/>
      <protection hidden="1"/>
    </xf>
    <xf numFmtId="2" fontId="48" fillId="0" borderId="1" xfId="0" applyNumberFormat="1" applyFont="1" applyBorder="1" applyAlignment="1" applyProtection="1">
      <alignment horizontal="center" vertical="center" wrapText="1"/>
      <protection hidden="1"/>
    </xf>
    <xf numFmtId="1" fontId="27" fillId="0" borderId="9" xfId="0" applyNumberFormat="1" applyFont="1" applyBorder="1" applyAlignment="1" applyProtection="1">
      <alignment horizontal="center" vertical="center" wrapText="1"/>
      <protection locked="0"/>
    </xf>
    <xf numFmtId="0" fontId="33" fillId="0" borderId="1" xfId="0" applyFont="1" applyBorder="1" applyAlignment="1" applyProtection="1">
      <alignment horizontal="justify" vertical="center" wrapText="1"/>
      <protection hidden="1"/>
    </xf>
    <xf numFmtId="1" fontId="27" fillId="0" borderId="1" xfId="0" applyNumberFormat="1" applyFont="1" applyBorder="1" applyAlignment="1" applyProtection="1">
      <alignment horizontal="justify" vertical="center" wrapText="1"/>
      <protection hidden="1"/>
    </xf>
    <xf numFmtId="1" fontId="27" fillId="0" borderId="3" xfId="0" applyNumberFormat="1" applyFont="1" applyBorder="1" applyAlignment="1" applyProtection="1">
      <alignment horizontal="justify" vertical="center" wrapText="1"/>
      <protection hidden="1"/>
    </xf>
    <xf numFmtId="1" fontId="48" fillId="0" borderId="2" xfId="0" applyNumberFormat="1" applyFont="1" applyBorder="1" applyAlignment="1" applyProtection="1">
      <alignment horizontal="center" vertical="center" wrapText="1"/>
      <protection hidden="1"/>
    </xf>
    <xf numFmtId="0" fontId="48" fillId="0" borderId="1" xfId="0" applyFont="1" applyBorder="1" applyAlignment="1" applyProtection="1">
      <alignment horizontal="center" vertical="center" wrapText="1"/>
      <protection hidden="1"/>
    </xf>
    <xf numFmtId="164" fontId="20" fillId="0" borderId="16" xfId="9" applyNumberFormat="1" applyFont="1" applyFill="1" applyBorder="1" applyAlignment="1" applyProtection="1">
      <alignment horizontal="center" vertical="center" wrapText="1"/>
      <protection hidden="1"/>
    </xf>
    <xf numFmtId="165" fontId="27" fillId="0" borderId="1" xfId="0" applyNumberFormat="1" applyFont="1" applyBorder="1" applyAlignment="1" applyProtection="1">
      <alignment horizontal="center" vertical="center" wrapText="1"/>
      <protection locked="0"/>
    </xf>
    <xf numFmtId="2" fontId="27" fillId="0" borderId="9" xfId="0" applyNumberFormat="1" applyFont="1" applyBorder="1" applyAlignment="1" applyProtection="1">
      <alignment horizontal="center" vertical="center" wrapText="1"/>
      <protection locked="0"/>
    </xf>
    <xf numFmtId="2" fontId="20" fillId="0" borderId="1" xfId="9" applyNumberFormat="1" applyFont="1" applyFill="1" applyBorder="1" applyAlignment="1" applyProtection="1">
      <alignment horizontal="center" vertical="center" wrapText="1"/>
      <protection hidden="1"/>
    </xf>
    <xf numFmtId="2" fontId="27" fillId="0" borderId="9" xfId="9" applyNumberFormat="1" applyFont="1" applyFill="1" applyBorder="1" applyAlignment="1" applyProtection="1">
      <alignment horizontal="center" vertical="center" wrapText="1"/>
      <protection locked="0"/>
    </xf>
    <xf numFmtId="0" fontId="56" fillId="0" borderId="1" xfId="0" applyFont="1" applyBorder="1" applyAlignment="1" applyProtection="1">
      <alignment horizontal="justify" vertical="center" wrapText="1"/>
      <protection hidden="1"/>
    </xf>
    <xf numFmtId="0" fontId="48" fillId="0" borderId="1" xfId="0" applyFont="1" applyBorder="1" applyAlignment="1" applyProtection="1">
      <alignment horizontal="justify" vertical="top" wrapText="1"/>
      <protection hidden="1"/>
    </xf>
    <xf numFmtId="0" fontId="48" fillId="0" borderId="1" xfId="0" applyFont="1" applyBorder="1" applyAlignment="1">
      <alignment horizontal="justify" vertical="center" wrapText="1"/>
    </xf>
    <xf numFmtId="0" fontId="0" fillId="0" borderId="1" xfId="0" applyBorder="1" applyAlignment="1">
      <alignment horizontal="justify" vertical="center" wrapText="1"/>
    </xf>
    <xf numFmtId="0" fontId="18" fillId="0" borderId="1" xfId="0" applyFont="1" applyBorder="1" applyAlignment="1" applyProtection="1">
      <alignment horizontal="justify" vertical="center" wrapText="1"/>
      <protection hidden="1"/>
    </xf>
    <xf numFmtId="0" fontId="27" fillId="0" borderId="1" xfId="0" applyFont="1" applyBorder="1" applyAlignment="1" applyProtection="1">
      <alignment horizontal="justify" vertical="top" wrapText="1"/>
      <protection hidden="1"/>
    </xf>
    <xf numFmtId="0" fontId="27" fillId="0" borderId="1" xfId="7" applyFont="1" applyBorder="1" applyAlignment="1" applyProtection="1">
      <alignment horizontal="justify" vertical="center" wrapText="1"/>
      <protection hidden="1"/>
    </xf>
    <xf numFmtId="165" fontId="27" fillId="0" borderId="1" xfId="9" applyNumberFormat="1" applyFont="1" applyFill="1" applyBorder="1" applyAlignment="1" applyProtection="1">
      <alignment horizontal="center" vertical="center" wrapText="1"/>
      <protection locked="0"/>
    </xf>
    <xf numFmtId="168" fontId="27" fillId="0" borderId="9" xfId="0" applyNumberFormat="1" applyFont="1" applyBorder="1" applyAlignment="1" applyProtection="1">
      <alignment horizontal="center" vertical="center" wrapText="1"/>
      <protection locked="0"/>
    </xf>
    <xf numFmtId="168" fontId="27" fillId="0" borderId="1" xfId="0" applyNumberFormat="1" applyFont="1" applyBorder="1" applyAlignment="1" applyProtection="1">
      <alignment horizontal="center" vertical="center" wrapText="1"/>
      <protection locked="0"/>
    </xf>
    <xf numFmtId="3" fontId="27" fillId="0" borderId="9" xfId="0" applyNumberFormat="1" applyFont="1" applyBorder="1" applyAlignment="1" applyProtection="1">
      <alignment horizontal="center" vertical="center" wrapText="1"/>
      <protection hidden="1"/>
    </xf>
    <xf numFmtId="3" fontId="0" fillId="0" borderId="1" xfId="0" applyNumberFormat="1" applyBorder="1" applyAlignment="1" applyProtection="1">
      <alignment horizontal="center" vertical="center" wrapText="1"/>
      <protection hidden="1"/>
    </xf>
    <xf numFmtId="10" fontId="0" fillId="0" borderId="16" xfId="0" applyNumberFormat="1" applyBorder="1" applyAlignment="1" applyProtection="1">
      <alignment horizontal="center" vertical="center" wrapText="1"/>
      <protection hidden="1"/>
    </xf>
    <xf numFmtId="3" fontId="27" fillId="0" borderId="9" xfId="0" applyNumberFormat="1" applyFont="1" applyBorder="1" applyAlignment="1" applyProtection="1">
      <alignment horizontal="center" vertical="center" wrapText="1"/>
      <protection locked="0"/>
    </xf>
    <xf numFmtId="1" fontId="48" fillId="0" borderId="1" xfId="0" applyNumberFormat="1" applyFont="1" applyBorder="1" applyAlignment="1" applyProtection="1">
      <alignment horizontal="justify" vertical="center" wrapText="1"/>
      <protection hidden="1"/>
    </xf>
    <xf numFmtId="1" fontId="48" fillId="0" borderId="3" xfId="0" applyNumberFormat="1" applyFont="1" applyBorder="1" applyAlignment="1" applyProtection="1">
      <alignment horizontal="justify" vertical="center" wrapText="1"/>
      <protection hidden="1"/>
    </xf>
    <xf numFmtId="1" fontId="48" fillId="0" borderId="9" xfId="0" applyNumberFormat="1" applyFont="1" applyBorder="1" applyAlignment="1" applyProtection="1">
      <alignment horizontal="center" vertical="center" wrapText="1"/>
      <protection hidden="1"/>
    </xf>
    <xf numFmtId="165" fontId="48" fillId="0" borderId="1" xfId="0" applyNumberFormat="1" applyFont="1" applyBorder="1" applyAlignment="1" applyProtection="1">
      <alignment horizontal="center" vertical="center" wrapText="1"/>
      <protection hidden="1"/>
    </xf>
    <xf numFmtId="0" fontId="27" fillId="0" borderId="9"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0" fontId="0" fillId="0" borderId="3" xfId="0" applyBorder="1" applyAlignment="1" applyProtection="1">
      <alignment horizontal="left" vertical="center" wrapText="1"/>
      <protection hidden="1"/>
    </xf>
    <xf numFmtId="9" fontId="0" fillId="0" borderId="1" xfId="0" applyNumberFormat="1" applyBorder="1" applyAlignment="1" applyProtection="1">
      <alignment horizontal="center" vertical="center" wrapText="1"/>
      <protection locked="0" hidden="1"/>
    </xf>
    <xf numFmtId="2" fontId="27" fillId="0" borderId="9" xfId="0" applyNumberFormat="1" applyFont="1" applyBorder="1" applyAlignment="1" applyProtection="1">
      <alignment horizontal="center" vertical="center" wrapText="1"/>
      <protection hidden="1"/>
    </xf>
    <xf numFmtId="166" fontId="27" fillId="0" borderId="9" xfId="0" applyNumberFormat="1" applyFont="1" applyBorder="1" applyAlignment="1" applyProtection="1">
      <alignment horizontal="center" vertical="center" wrapText="1"/>
      <protection hidden="1"/>
    </xf>
    <xf numFmtId="0" fontId="58" fillId="0" borderId="1" xfId="0" applyFont="1" applyBorder="1" applyAlignment="1" applyProtection="1">
      <alignment horizontal="justify" vertical="center" wrapText="1"/>
      <protection hidden="1"/>
    </xf>
    <xf numFmtId="0" fontId="0" fillId="0" borderId="1" xfId="0" applyBorder="1" applyAlignment="1" applyProtection="1">
      <alignment horizontal="left" vertical="top" wrapText="1"/>
      <protection hidden="1"/>
    </xf>
    <xf numFmtId="10" fontId="0" fillId="0" borderId="7" xfId="0" applyNumberFormat="1" applyBorder="1" applyAlignment="1" applyProtection="1">
      <alignment horizontal="center" vertical="center" wrapText="1"/>
      <protection hidden="1"/>
    </xf>
    <xf numFmtId="0" fontId="44" fillId="7" borderId="13" xfId="0" applyFont="1" applyFill="1" applyBorder="1" applyAlignment="1" applyProtection="1">
      <alignment horizontal="center" vertical="center" wrapText="1"/>
      <protection hidden="1"/>
    </xf>
    <xf numFmtId="164" fontId="20" fillId="0" borderId="14" xfId="9" applyNumberFormat="1" applyFont="1" applyFill="1" applyBorder="1" applyAlignment="1" applyProtection="1">
      <alignment horizontal="center" vertical="center" wrapText="1"/>
      <protection hidden="1"/>
    </xf>
    <xf numFmtId="2" fontId="0" fillId="0" borderId="2" xfId="0" applyNumberFormat="1" applyBorder="1" applyAlignment="1" applyProtection="1">
      <alignment horizontal="center" vertical="center" wrapText="1"/>
      <protection hidden="1"/>
    </xf>
    <xf numFmtId="3" fontId="0" fillId="0" borderId="2" xfId="0" applyNumberFormat="1" applyBorder="1" applyAlignment="1" applyProtection="1">
      <alignment horizontal="center" vertical="center" wrapText="1"/>
      <protection hidden="1"/>
    </xf>
    <xf numFmtId="0" fontId="44" fillId="7" borderId="1" xfId="0" applyFont="1" applyFill="1" applyBorder="1" applyAlignment="1" applyProtection="1">
      <alignment horizontal="center" vertical="center" wrapText="1"/>
      <protection hidden="1"/>
    </xf>
    <xf numFmtId="1" fontId="44" fillId="7" borderId="1" xfId="9" applyNumberFormat="1" applyFont="1" applyFill="1" applyBorder="1" applyAlignment="1" applyProtection="1">
      <alignment horizontal="center" vertical="center" wrapText="1"/>
      <protection hidden="1"/>
    </xf>
    <xf numFmtId="3" fontId="27" fillId="0" borderId="1" xfId="0" applyNumberFormat="1" applyFont="1" applyBorder="1" applyAlignment="1" applyProtection="1">
      <alignment horizontal="center" vertical="center" wrapText="1"/>
      <protection hidden="1"/>
    </xf>
    <xf numFmtId="0" fontId="44" fillId="7" borderId="3" xfId="0" applyFont="1" applyFill="1" applyBorder="1" applyAlignment="1" applyProtection="1">
      <alignment horizontal="center" vertical="center" wrapText="1"/>
      <protection hidden="1"/>
    </xf>
    <xf numFmtId="1" fontId="48" fillId="0" borderId="3" xfId="0" applyNumberFormat="1" applyFont="1" applyBorder="1" applyAlignment="1" applyProtection="1">
      <alignment horizontal="left" vertical="center" wrapText="1"/>
      <protection hidden="1"/>
    </xf>
    <xf numFmtId="2" fontId="0" fillId="0" borderId="10" xfId="0" applyNumberFormat="1" applyBorder="1" applyAlignment="1" applyProtection="1">
      <alignment horizontal="center" vertical="center" wrapText="1"/>
      <protection hidden="1"/>
    </xf>
    <xf numFmtId="10" fontId="27" fillId="0" borderId="9" xfId="9" applyNumberFormat="1"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0" fontId="0" fillId="0" borderId="16" xfId="0" applyBorder="1" applyAlignment="1" applyProtection="1">
      <alignment horizontal="center" vertical="center" wrapText="1"/>
      <protection hidden="1"/>
    </xf>
    <xf numFmtId="0" fontId="37" fillId="7" borderId="1" xfId="0" applyFont="1" applyFill="1" applyBorder="1" applyAlignment="1" applyProtection="1">
      <alignment horizontal="center" vertical="center"/>
      <protection hidden="1"/>
    </xf>
    <xf numFmtId="9" fontId="0" fillId="0" borderId="5" xfId="0" applyNumberFormat="1" applyBorder="1" applyAlignment="1" applyProtection="1">
      <alignment horizontal="center" vertical="center" wrapText="1"/>
      <protection hidden="1"/>
    </xf>
    <xf numFmtId="1" fontId="27" fillId="0" borderId="2" xfId="9" applyNumberFormat="1" applyFont="1" applyFill="1" applyBorder="1" applyAlignment="1" applyProtection="1">
      <alignment horizontal="center" vertical="center" wrapText="1"/>
      <protection hidden="1"/>
    </xf>
    <xf numFmtId="1" fontId="27" fillId="0" borderId="1" xfId="9" applyNumberFormat="1" applyFont="1" applyFill="1" applyBorder="1" applyAlignment="1" applyProtection="1">
      <alignment horizontal="center" vertical="center" wrapText="1"/>
      <protection hidden="1"/>
    </xf>
    <xf numFmtId="10" fontId="27" fillId="0" borderId="3" xfId="9" applyNumberFormat="1"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59" fillId="6" borderId="0" xfId="0" applyFont="1" applyFill="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19" fillId="0" borderId="0" xfId="0" applyFont="1" applyAlignment="1" applyProtection="1">
      <alignment horizontal="center" vertical="center"/>
      <protection hidden="1"/>
    </xf>
    <xf numFmtId="9" fontId="27" fillId="0" borderId="3" xfId="9" applyFont="1" applyFill="1" applyBorder="1" applyAlignment="1" applyProtection="1">
      <alignment horizontal="center" vertical="center" wrapText="1"/>
      <protection hidden="1"/>
    </xf>
    <xf numFmtId="2" fontId="27" fillId="0" borderId="2" xfId="9" applyNumberFormat="1" applyFont="1" applyFill="1" applyBorder="1" applyAlignment="1" applyProtection="1">
      <alignment horizontal="center" vertical="center" wrapText="1"/>
      <protection hidden="1"/>
    </xf>
    <xf numFmtId="164" fontId="27" fillId="0" borderId="3" xfId="0" applyNumberFormat="1" applyFont="1" applyBorder="1" applyAlignment="1" applyProtection="1">
      <alignment horizontal="center" vertical="center" wrapText="1"/>
      <protection hidden="1"/>
    </xf>
    <xf numFmtId="10" fontId="20" fillId="0" borderId="14" xfId="9" applyNumberFormat="1" applyFont="1" applyFill="1" applyBorder="1" applyAlignment="1" applyProtection="1">
      <alignment horizontal="center" vertical="center" wrapText="1"/>
      <protection hidden="1"/>
    </xf>
    <xf numFmtId="165" fontId="48" fillId="0" borderId="9" xfId="0" applyNumberFormat="1" applyFont="1" applyBorder="1" applyAlignment="1">
      <alignment horizontal="center" vertical="center" wrapText="1"/>
    </xf>
    <xf numFmtId="165" fontId="48" fillId="0" borderId="1" xfId="0" applyNumberFormat="1" applyFont="1" applyBorder="1" applyAlignment="1">
      <alignment horizontal="center" vertical="center" wrapText="1"/>
    </xf>
    <xf numFmtId="1" fontId="20" fillId="0" borderId="1" xfId="9" applyNumberFormat="1" applyFont="1" applyFill="1" applyBorder="1" applyAlignment="1" applyProtection="1">
      <alignment horizontal="center" vertical="center" wrapText="1"/>
      <protection hidden="1"/>
    </xf>
    <xf numFmtId="0" fontId="60" fillId="0" borderId="1" xfId="0" applyFont="1" applyBorder="1" applyAlignment="1" applyProtection="1">
      <alignment horizontal="justify" vertical="center" wrapText="1"/>
      <protection locked="0"/>
    </xf>
    <xf numFmtId="0" fontId="27" fillId="0" borderId="1" xfId="7" applyFont="1" applyBorder="1" applyAlignment="1" applyProtection="1">
      <alignment horizontal="justify" vertical="top" wrapText="1"/>
      <protection hidden="1"/>
    </xf>
    <xf numFmtId="1" fontId="27" fillId="0" borderId="1" xfId="0" applyNumberFormat="1" applyFont="1" applyBorder="1" applyAlignment="1" applyProtection="1">
      <alignment horizontal="justify" vertical="top" wrapText="1"/>
      <protection hidden="1"/>
    </xf>
    <xf numFmtId="167" fontId="11" fillId="0" borderId="0" xfId="0" applyNumberFormat="1" applyFont="1" applyAlignment="1" applyProtection="1">
      <alignment horizontal="center" vertical="center" wrapText="1"/>
      <protection hidden="1"/>
    </xf>
    <xf numFmtId="0" fontId="27" fillId="0" borderId="3" xfId="0" applyFont="1" applyBorder="1" applyAlignment="1" applyProtection="1">
      <alignment horizontal="justify" vertical="top" wrapText="1"/>
      <protection hidden="1"/>
    </xf>
    <xf numFmtId="0" fontId="27" fillId="0" borderId="9" xfId="9" applyNumberFormat="1" applyFont="1" applyFill="1" applyBorder="1" applyAlignment="1" applyProtection="1">
      <alignment horizontal="center" vertical="center" wrapText="1"/>
      <protection hidden="1"/>
    </xf>
    <xf numFmtId="2" fontId="48" fillId="0" borderId="9" xfId="0" applyNumberFormat="1" applyFont="1" applyBorder="1" applyAlignment="1" applyProtection="1">
      <alignment horizontal="center" vertical="center" wrapText="1"/>
      <protection hidden="1"/>
    </xf>
    <xf numFmtId="0" fontId="48" fillId="0" borderId="3" xfId="0" applyFont="1" applyBorder="1" applyAlignment="1" applyProtection="1">
      <alignment horizontal="justify" vertical="center" wrapText="1"/>
      <protection hidden="1"/>
    </xf>
    <xf numFmtId="0" fontId="27" fillId="0" borderId="3" xfId="0" applyFont="1" applyBorder="1" applyAlignment="1" applyProtection="1">
      <alignment horizontal="center" vertical="center" wrapText="1"/>
      <protection locked="0"/>
    </xf>
    <xf numFmtId="1" fontId="0" fillId="0" borderId="9" xfId="0" applyNumberFormat="1" applyBorder="1" applyAlignment="1" applyProtection="1">
      <alignment horizontal="center" vertical="center" wrapText="1"/>
      <protection hidden="1"/>
    </xf>
    <xf numFmtId="0" fontId="0" fillId="0" borderId="3" xfId="0" applyBorder="1" applyAlignment="1" applyProtection="1">
      <alignment horizontal="justify" vertical="top" wrapText="1"/>
      <protection hidden="1"/>
    </xf>
    <xf numFmtId="1" fontId="27" fillId="0" borderId="3" xfId="0" applyNumberFormat="1" applyFont="1" applyBorder="1" applyAlignment="1" applyProtection="1">
      <alignment horizontal="justify" vertical="top" wrapText="1"/>
      <protection hidden="1"/>
    </xf>
    <xf numFmtId="9" fontId="27" fillId="0" borderId="9" xfId="9" applyFont="1" applyFill="1" applyBorder="1" applyAlignment="1" applyProtection="1">
      <alignment horizontal="center" vertical="center" wrapText="1"/>
      <protection hidden="1"/>
    </xf>
    <xf numFmtId="0" fontId="27" fillId="0" borderId="9" xfId="7" applyFont="1" applyBorder="1" applyAlignment="1" applyProtection="1">
      <alignment horizontal="center" vertical="center" wrapText="1"/>
      <protection hidden="1"/>
    </xf>
    <xf numFmtId="0" fontId="27" fillId="0" borderId="3" xfId="7" applyFont="1" applyBorder="1" applyAlignment="1" applyProtection="1">
      <alignment horizontal="justify" vertical="center" wrapText="1"/>
      <protection hidden="1"/>
    </xf>
    <xf numFmtId="165" fontId="48" fillId="0" borderId="9" xfId="0" applyNumberFormat="1" applyFont="1" applyBorder="1" applyAlignment="1" applyProtection="1">
      <alignment horizontal="center" vertical="center" wrapText="1"/>
      <protection hidden="1"/>
    </xf>
    <xf numFmtId="0" fontId="27" fillId="0" borderId="3" xfId="7" applyFont="1" applyBorder="1" applyAlignment="1" applyProtection="1">
      <alignment horizontal="justify" vertical="top" wrapText="1"/>
      <protection hidden="1"/>
    </xf>
    <xf numFmtId="1" fontId="2" fillId="0" borderId="9" xfId="0" applyNumberFormat="1" applyFont="1" applyBorder="1" applyAlignment="1" applyProtection="1">
      <alignment horizontal="center" vertical="center"/>
      <protection hidden="1"/>
    </xf>
    <xf numFmtId="14" fontId="2" fillId="0" borderId="1" xfId="0" applyNumberFormat="1" applyFont="1" applyBorder="1" applyAlignment="1" applyProtection="1">
      <alignment horizontal="center" vertical="center"/>
      <protection hidden="1"/>
    </xf>
    <xf numFmtId="1" fontId="2" fillId="0" borderId="10" xfId="0" applyNumberFormat="1" applyFont="1" applyBorder="1" applyAlignment="1" applyProtection="1">
      <alignment horizontal="center" vertical="center"/>
      <protection hidden="1"/>
    </xf>
    <xf numFmtId="14" fontId="2" fillId="0" borderId="4" xfId="0" applyNumberFormat="1" applyFont="1" applyBorder="1" applyAlignment="1" applyProtection="1">
      <alignment horizontal="center" vertical="center"/>
      <protection hidden="1"/>
    </xf>
    <xf numFmtId="0" fontId="0" fillId="0" borderId="1" xfId="0" applyBorder="1" applyAlignment="1" applyProtection="1">
      <alignment horizontal="justify" vertical="top" wrapText="1"/>
      <protection hidden="1"/>
    </xf>
    <xf numFmtId="9" fontId="27" fillId="0" borderId="1" xfId="9" applyFont="1" applyBorder="1" applyAlignment="1" applyProtection="1">
      <alignment horizontal="center" vertical="center" wrapText="1"/>
      <protection hidden="1"/>
    </xf>
    <xf numFmtId="9" fontId="0" fillId="0" borderId="1" xfId="9" applyFont="1" applyBorder="1" applyAlignment="1" applyProtection="1">
      <alignment horizontal="center" vertical="center" wrapText="1"/>
      <protection hidden="1"/>
    </xf>
    <xf numFmtId="10" fontId="20" fillId="0" borderId="7" xfId="9" applyNumberFormat="1" applyFont="1" applyFill="1" applyBorder="1" applyAlignment="1" applyProtection="1">
      <alignment horizontal="center" vertical="center" wrapText="1"/>
      <protection hidden="1"/>
    </xf>
    <xf numFmtId="10" fontId="20" fillId="0" borderId="8" xfId="9" applyNumberFormat="1" applyFont="1" applyFill="1" applyBorder="1" applyAlignment="1" applyProtection="1">
      <alignment horizontal="center" vertical="center" wrapText="1"/>
      <protection hidden="1"/>
    </xf>
    <xf numFmtId="164" fontId="0" fillId="0" borderId="14" xfId="0" applyNumberFormat="1" applyBorder="1" applyAlignment="1" applyProtection="1">
      <alignment horizontal="center" vertical="center" wrapText="1"/>
      <protection hidden="1"/>
    </xf>
    <xf numFmtId="165" fontId="27" fillId="0" borderId="1" xfId="0" applyNumberFormat="1" applyFont="1" applyBorder="1" applyAlignment="1" applyProtection="1">
      <alignment horizontal="center" vertical="center" wrapText="1"/>
      <protection hidden="1"/>
    </xf>
    <xf numFmtId="9" fontId="48" fillId="0" borderId="1" xfId="9" applyFont="1" applyBorder="1" applyAlignment="1" applyProtection="1">
      <alignment horizontal="center" vertical="center" wrapText="1"/>
      <protection hidden="1"/>
    </xf>
    <xf numFmtId="0" fontId="2" fillId="6" borderId="0" xfId="0" applyFont="1" applyFill="1" applyAlignment="1" applyProtection="1">
      <alignment horizontal="center" vertical="center"/>
      <protection hidden="1"/>
    </xf>
    <xf numFmtId="0" fontId="2" fillId="0" borderId="0" xfId="0" applyFont="1" applyAlignment="1" applyProtection="1">
      <alignment vertical="center"/>
      <protection hidden="1"/>
    </xf>
    <xf numFmtId="167" fontId="27" fillId="0" borderId="1" xfId="0" applyNumberFormat="1" applyFont="1" applyBorder="1" applyAlignment="1" applyProtection="1">
      <alignment horizontal="center" vertical="center" wrapText="1"/>
      <protection hidden="1"/>
    </xf>
    <xf numFmtId="9" fontId="0" fillId="0" borderId="21" xfId="0" applyNumberFormat="1" applyBorder="1" applyAlignment="1" applyProtection="1">
      <alignment horizontal="center" vertical="center" wrapText="1"/>
      <protection hidden="1"/>
    </xf>
    <xf numFmtId="9" fontId="0" fillId="0" borderId="16" xfId="0" applyNumberFormat="1" applyBorder="1" applyAlignment="1" applyProtection="1">
      <alignment horizontal="center" vertical="center"/>
      <protection hidden="1"/>
    </xf>
    <xf numFmtId="168" fontId="20" fillId="0" borderId="16" xfId="6" applyNumberFormat="1" applyFont="1" applyFill="1" applyBorder="1" applyAlignment="1" applyProtection="1">
      <alignment horizontal="center" vertical="center" wrapText="1"/>
      <protection hidden="1"/>
    </xf>
    <xf numFmtId="0" fontId="0" fillId="0" borderId="13" xfId="0" applyBorder="1" applyAlignment="1" applyProtection="1">
      <alignment horizontal="center" vertical="center" wrapText="1"/>
      <protection hidden="1"/>
    </xf>
    <xf numFmtId="164" fontId="0" fillId="0" borderId="1" xfId="0" applyNumberFormat="1" applyBorder="1" applyAlignment="1" applyProtection="1">
      <alignment horizontal="center" vertical="center" wrapText="1"/>
      <protection hidden="1"/>
    </xf>
    <xf numFmtId="10" fontId="27" fillId="0" borderId="1" xfId="0" applyNumberFormat="1" applyFont="1" applyBorder="1" applyAlignment="1" applyProtection="1">
      <alignment horizontal="center" vertical="center" wrapText="1"/>
      <protection locked="0"/>
    </xf>
    <xf numFmtId="10" fontId="27" fillId="0" borderId="1" xfId="9" applyNumberFormat="1" applyFont="1" applyFill="1" applyBorder="1" applyAlignment="1" applyProtection="1">
      <alignment horizontal="center" vertical="center" wrapText="1"/>
      <protection hidden="1"/>
    </xf>
    <xf numFmtId="49" fontId="27" fillId="0" borderId="1" xfId="6" applyNumberFormat="1" applyFont="1" applyFill="1" applyBorder="1" applyAlignment="1" applyProtection="1">
      <alignment horizontal="center" vertical="center" wrapText="1"/>
      <protection locked="0"/>
    </xf>
    <xf numFmtId="0" fontId="44" fillId="7" borderId="9" xfId="0" applyFont="1" applyFill="1" applyBorder="1" applyAlignment="1" applyProtection="1">
      <alignment horizontal="center" vertical="center" wrapText="1"/>
      <protection hidden="1"/>
    </xf>
    <xf numFmtId="0" fontId="27" fillId="0" borderId="3" xfId="0" applyFont="1" applyBorder="1" applyAlignment="1" applyProtection="1">
      <alignment horizontal="justify" vertical="center" wrapText="1"/>
      <protection locked="0"/>
    </xf>
    <xf numFmtId="0" fontId="0" fillId="0" borderId="3" xfId="0" applyBorder="1" applyAlignment="1" applyProtection="1">
      <alignment horizontal="justify" vertical="center" wrapText="1"/>
      <protection locked="0"/>
    </xf>
    <xf numFmtId="0" fontId="27" fillId="0" borderId="3" xfId="5" applyFont="1" applyFill="1" applyBorder="1" applyAlignment="1" applyProtection="1">
      <alignment horizontal="justify" vertical="center" wrapText="1"/>
      <protection locked="0"/>
    </xf>
    <xf numFmtId="0" fontId="0" fillId="0" borderId="3" xfId="0" applyBorder="1" applyAlignment="1">
      <alignment horizontal="justify" vertical="center" wrapText="1"/>
    </xf>
    <xf numFmtId="49" fontId="27" fillId="0" borderId="9" xfId="6" applyNumberFormat="1" applyFont="1" applyFill="1" applyBorder="1" applyAlignment="1" applyProtection="1">
      <alignment horizontal="center" vertical="center" wrapText="1"/>
      <protection locked="0"/>
    </xf>
    <xf numFmtId="0" fontId="27" fillId="0" borderId="5" xfId="0" applyFont="1" applyBorder="1" applyAlignment="1" applyProtection="1">
      <alignment horizontal="justify" vertical="center" wrapText="1"/>
      <protection locked="0"/>
    </xf>
    <xf numFmtId="0" fontId="27" fillId="0" borderId="3" xfId="0" applyFont="1" applyBorder="1" applyAlignment="1" applyProtection="1">
      <alignment vertical="top" wrapText="1"/>
      <protection locked="0"/>
    </xf>
    <xf numFmtId="0" fontId="0" fillId="0" borderId="3" xfId="0" applyBorder="1" applyAlignment="1" applyProtection="1">
      <alignment horizontal="left" vertical="center" wrapText="1"/>
      <protection locked="0"/>
    </xf>
    <xf numFmtId="0" fontId="27" fillId="0" borderId="3" xfId="3" applyFont="1" applyFill="1" applyBorder="1" applyAlignment="1">
      <alignment horizontal="left" vertical="center" wrapText="1"/>
    </xf>
    <xf numFmtId="0" fontId="33" fillId="0" borderId="3" xfId="0" applyFont="1" applyBorder="1" applyAlignment="1" applyProtection="1">
      <alignment horizontal="justify" vertical="center" wrapText="1"/>
      <protection hidden="1"/>
    </xf>
    <xf numFmtId="0" fontId="55" fillId="0" borderId="3"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horizontal="left" vertical="top" wrapText="1"/>
    </xf>
    <xf numFmtId="0" fontId="2" fillId="0" borderId="3" xfId="0" applyFont="1" applyBorder="1" applyAlignment="1">
      <alignment horizontal="justify" vertical="top" wrapText="1"/>
    </xf>
    <xf numFmtId="0" fontId="57" fillId="0" borderId="3" xfId="0" applyFont="1" applyBorder="1" applyAlignment="1">
      <alignment horizontal="justify" vertical="center"/>
    </xf>
    <xf numFmtId="164" fontId="0" fillId="0" borderId="9" xfId="0" applyNumberFormat="1" applyBorder="1" applyAlignment="1" applyProtection="1">
      <alignment horizontal="center" vertical="center" wrapText="1"/>
      <protection hidden="1"/>
    </xf>
    <xf numFmtId="10" fontId="27" fillId="0" borderId="9" xfId="0" applyNumberFormat="1" applyFont="1" applyBorder="1" applyAlignment="1" applyProtection="1">
      <alignment horizontal="center" vertical="center" wrapText="1"/>
      <protection locked="0"/>
    </xf>
    <xf numFmtId="167" fontId="27" fillId="0" borderId="9" xfId="0" applyNumberFormat="1" applyFont="1" applyBorder="1" applyAlignment="1" applyProtection="1">
      <alignment horizontal="center" vertical="center" wrapText="1"/>
      <protection hidden="1"/>
    </xf>
    <xf numFmtId="0" fontId="48" fillId="0" borderId="9" xfId="0" applyFont="1" applyBorder="1" applyAlignment="1" applyProtection="1">
      <alignment horizontal="center" vertical="center" wrapText="1"/>
      <protection hidden="1"/>
    </xf>
    <xf numFmtId="2" fontId="0" fillId="0" borderId="9" xfId="0" applyNumberFormat="1" applyBorder="1" applyAlignment="1" applyProtection="1">
      <alignment horizontal="center" vertical="center" wrapText="1"/>
      <protection hidden="1"/>
    </xf>
    <xf numFmtId="2" fontId="20" fillId="0" borderId="9" xfId="9" applyNumberFormat="1" applyFont="1" applyFill="1" applyBorder="1" applyAlignment="1" applyProtection="1">
      <alignment horizontal="center" vertical="center" wrapText="1"/>
      <protection hidden="1"/>
    </xf>
    <xf numFmtId="0" fontId="61" fillId="7" borderId="28" xfId="0" applyFont="1" applyFill="1" applyBorder="1" applyAlignment="1" applyProtection="1">
      <alignment horizontal="center" vertical="center"/>
      <protection hidden="1"/>
    </xf>
    <xf numFmtId="0" fontId="61" fillId="7" borderId="27" xfId="0" applyFont="1" applyFill="1" applyBorder="1" applyAlignment="1" applyProtection="1">
      <alignment horizontal="center" vertical="center"/>
      <protection hidden="1"/>
    </xf>
    <xf numFmtId="0" fontId="61" fillId="7" borderId="29" xfId="0" applyFont="1" applyFill="1" applyBorder="1" applyAlignment="1" applyProtection="1">
      <alignment horizontal="center" vertical="center"/>
      <protection hidden="1"/>
    </xf>
    <xf numFmtId="0" fontId="61" fillId="7" borderId="9" xfId="0" applyFont="1" applyFill="1" applyBorder="1" applyAlignment="1" applyProtection="1">
      <alignment horizontal="center" vertical="center"/>
      <protection hidden="1"/>
    </xf>
    <xf numFmtId="0" fontId="61" fillId="7" borderId="1" xfId="0" applyFont="1" applyFill="1" applyBorder="1" applyAlignment="1" applyProtection="1">
      <alignment horizontal="center" vertical="center"/>
      <protection hidden="1"/>
    </xf>
    <xf numFmtId="0" fontId="61" fillId="7" borderId="3" xfId="0" applyFont="1" applyFill="1" applyBorder="1" applyAlignment="1" applyProtection="1">
      <alignment horizontal="center" vertical="center"/>
      <protection hidden="1"/>
    </xf>
    <xf numFmtId="0" fontId="63" fillId="7" borderId="29" xfId="0" applyFont="1" applyFill="1" applyBorder="1" applyAlignment="1" applyProtection="1">
      <alignment horizontal="center" vertical="center" wrapText="1"/>
      <protection hidden="1"/>
    </xf>
    <xf numFmtId="0" fontId="63" fillId="7" borderId="5" xfId="0" applyFont="1" applyFill="1" applyBorder="1" applyAlignment="1" applyProtection="1">
      <alignment horizontal="center" vertical="center" wrapText="1"/>
      <protection hidden="1"/>
    </xf>
    <xf numFmtId="0" fontId="63" fillId="7" borderId="27" xfId="0" applyFont="1" applyFill="1" applyBorder="1" applyAlignment="1" applyProtection="1">
      <alignment horizontal="center" vertical="center" wrapText="1"/>
      <protection hidden="1"/>
    </xf>
    <xf numFmtId="0" fontId="63" fillId="7" borderId="4" xfId="0" applyFont="1" applyFill="1" applyBorder="1" applyAlignment="1" applyProtection="1">
      <alignment horizontal="center" vertical="center" wrapText="1"/>
      <protection hidden="1"/>
    </xf>
    <xf numFmtId="0" fontId="30" fillId="6" borderId="0" xfId="0" applyFont="1" applyFill="1" applyAlignment="1" applyProtection="1">
      <alignment horizontal="left" vertical="center"/>
      <protection hidden="1"/>
    </xf>
    <xf numFmtId="0" fontId="30" fillId="6" borderId="0" xfId="0" applyFont="1" applyFill="1" applyAlignment="1" applyProtection="1">
      <alignment horizontal="center" vertical="center"/>
      <protection hidden="1"/>
    </xf>
    <xf numFmtId="0" fontId="32" fillId="6" borderId="16" xfId="0" applyFont="1" applyFill="1" applyBorder="1" applyAlignment="1" applyProtection="1">
      <alignment horizontal="left" vertical="center"/>
      <protection hidden="1"/>
    </xf>
    <xf numFmtId="0" fontId="32" fillId="6" borderId="2" xfId="0" applyFont="1" applyFill="1" applyBorder="1" applyAlignment="1" applyProtection="1">
      <alignment horizontal="left" vertical="center"/>
      <protection hidden="1"/>
    </xf>
    <xf numFmtId="0" fontId="2" fillId="0" borderId="1" xfId="0" applyFont="1" applyBorder="1" applyAlignment="1" applyProtection="1">
      <alignment horizontal="justify" vertical="center"/>
      <protection hidden="1"/>
    </xf>
    <xf numFmtId="0" fontId="2" fillId="6" borderId="3" xfId="0" applyFont="1" applyFill="1" applyBorder="1" applyAlignment="1" applyProtection="1">
      <alignment horizontal="justify" vertical="center"/>
      <protection hidden="1"/>
    </xf>
    <xf numFmtId="0" fontId="1" fillId="0" borderId="4" xfId="0" applyFont="1" applyBorder="1" applyAlignment="1" applyProtection="1">
      <alignment horizontal="justify" vertical="center" wrapText="1"/>
      <protection hidden="1"/>
    </xf>
    <xf numFmtId="0" fontId="2" fillId="0" borderId="4" xfId="0" applyFont="1" applyBorder="1" applyAlignment="1" applyProtection="1">
      <alignment horizontal="justify" vertical="center" wrapText="1"/>
      <protection hidden="1"/>
    </xf>
    <xf numFmtId="0" fontId="2" fillId="6" borderId="5" xfId="0" applyFont="1" applyFill="1" applyBorder="1" applyAlignment="1" applyProtection="1">
      <alignment horizontal="justify" vertical="center" wrapText="1"/>
      <protection hidden="1"/>
    </xf>
    <xf numFmtId="0" fontId="34" fillId="7" borderId="1" xfId="0" applyFont="1" applyFill="1" applyBorder="1" applyAlignment="1" applyProtection="1">
      <alignment horizontal="center" vertical="center"/>
      <protection hidden="1"/>
    </xf>
    <xf numFmtId="0" fontId="64" fillId="6" borderId="11" xfId="0" applyFont="1" applyFill="1" applyBorder="1" applyAlignment="1" applyProtection="1">
      <alignment horizontal="center" vertical="center"/>
      <protection hidden="1"/>
    </xf>
    <xf numFmtId="0" fontId="64" fillId="6" borderId="0" xfId="0" applyFont="1" applyFill="1" applyAlignment="1" applyProtection="1">
      <alignment horizontal="center" vertical="center"/>
      <protection hidden="1"/>
    </xf>
    <xf numFmtId="0" fontId="65" fillId="7" borderId="28" xfId="0" applyFont="1" applyFill="1" applyBorder="1" applyAlignment="1" applyProtection="1">
      <alignment horizontal="center" vertical="center"/>
      <protection hidden="1"/>
    </xf>
    <xf numFmtId="0" fontId="65" fillId="7" borderId="27" xfId="0" applyFont="1" applyFill="1" applyBorder="1" applyAlignment="1" applyProtection="1">
      <alignment horizontal="center" vertical="center"/>
      <protection hidden="1"/>
    </xf>
    <xf numFmtId="0" fontId="65" fillId="6" borderId="29" xfId="0" applyFont="1" applyFill="1" applyBorder="1" applyAlignment="1" applyProtection="1">
      <alignment horizontal="center" vertical="center"/>
      <protection hidden="1"/>
    </xf>
    <xf numFmtId="0" fontId="37" fillId="7" borderId="1" xfId="0" applyFont="1" applyFill="1" applyBorder="1" applyAlignment="1" applyProtection="1">
      <alignment horizontal="center" vertical="center"/>
      <protection hidden="1"/>
    </xf>
    <xf numFmtId="0" fontId="37" fillId="6" borderId="3" xfId="0" applyFont="1" applyFill="1" applyBorder="1" applyAlignment="1" applyProtection="1">
      <alignment horizontal="center" vertical="center"/>
      <protection hidden="1"/>
    </xf>
    <xf numFmtId="0" fontId="38" fillId="6" borderId="0" xfId="0" applyFont="1" applyFill="1" applyAlignment="1" applyProtection="1">
      <alignment horizontal="center" vertical="center"/>
      <protection hidden="1"/>
    </xf>
    <xf numFmtId="0" fontId="66" fillId="6" borderId="0" xfId="0" applyFont="1" applyFill="1" applyAlignment="1" applyProtection="1">
      <alignment horizontal="center" vertical="center"/>
      <protection hidden="1"/>
    </xf>
    <xf numFmtId="0" fontId="39" fillId="6" borderId="0" xfId="0" applyFont="1" applyFill="1" applyAlignment="1" applyProtection="1">
      <alignment horizontal="center" vertical="center"/>
      <protection hidden="1"/>
    </xf>
    <xf numFmtId="0" fontId="2" fillId="0" borderId="1" xfId="0" applyFont="1" applyBorder="1" applyAlignment="1" applyProtection="1">
      <alignment horizontal="justify" vertical="center" wrapText="1"/>
      <protection hidden="1"/>
    </xf>
    <xf numFmtId="0" fontId="2" fillId="6" borderId="3" xfId="0" applyFont="1" applyFill="1" applyBorder="1" applyAlignment="1" applyProtection="1">
      <alignment horizontal="justify" vertical="center" wrapText="1"/>
      <protection hidden="1"/>
    </xf>
    <xf numFmtId="0" fontId="44" fillId="7" borderId="22" xfId="0" applyFont="1" applyFill="1" applyBorder="1" applyAlignment="1" applyProtection="1">
      <alignment horizontal="center" vertical="center"/>
      <protection hidden="1"/>
    </xf>
    <xf numFmtId="0" fontId="44" fillId="7" borderId="23" xfId="0" applyFont="1" applyFill="1" applyBorder="1" applyAlignment="1" applyProtection="1">
      <alignment horizontal="center" vertical="center"/>
      <protection hidden="1"/>
    </xf>
    <xf numFmtId="0" fontId="44" fillId="7" borderId="24" xfId="0" applyFont="1" applyFill="1" applyBorder="1" applyAlignment="1" applyProtection="1">
      <alignment horizontal="center" vertical="center"/>
      <protection hidden="1"/>
    </xf>
    <xf numFmtId="0" fontId="61" fillId="6" borderId="18" xfId="0" applyFont="1" applyFill="1" applyBorder="1" applyAlignment="1" applyProtection="1">
      <alignment horizontal="center" vertical="center"/>
      <protection hidden="1"/>
    </xf>
    <xf numFmtId="0" fontId="61" fillId="6" borderId="17" xfId="0" applyFont="1" applyFill="1" applyBorder="1" applyAlignment="1" applyProtection="1">
      <alignment horizontal="center" vertical="center"/>
      <protection hidden="1"/>
    </xf>
    <xf numFmtId="0" fontId="61" fillId="6" borderId="23" xfId="0" applyFont="1" applyFill="1" applyBorder="1" applyAlignment="1" applyProtection="1">
      <alignment horizontal="center" vertical="center"/>
      <protection hidden="1"/>
    </xf>
    <xf numFmtId="0" fontId="62" fillId="7" borderId="17" xfId="0" applyFont="1" applyFill="1" applyBorder="1" applyAlignment="1" applyProtection="1">
      <alignment horizontal="center" vertical="center"/>
      <protection hidden="1"/>
    </xf>
    <xf numFmtId="0" fontId="61" fillId="7" borderId="17" xfId="0" applyFont="1" applyFill="1" applyBorder="1" applyAlignment="1" applyProtection="1">
      <alignment horizontal="center" vertical="center"/>
      <protection hidden="1"/>
    </xf>
    <xf numFmtId="0" fontId="61" fillId="7" borderId="19" xfId="0" applyFont="1" applyFill="1" applyBorder="1" applyAlignment="1" applyProtection="1">
      <alignment horizontal="center" vertical="center"/>
      <protection hidden="1"/>
    </xf>
    <xf numFmtId="0" fontId="61" fillId="7" borderId="25" xfId="0" applyFont="1" applyFill="1" applyBorder="1" applyAlignment="1" applyProtection="1">
      <alignment horizontal="center" vertical="center"/>
      <protection hidden="1"/>
    </xf>
    <xf numFmtId="0" fontId="61" fillId="7" borderId="26" xfId="0" applyFont="1" applyFill="1" applyBorder="1" applyAlignment="1" applyProtection="1">
      <alignment horizontal="center" vertical="center"/>
      <protection hidden="1"/>
    </xf>
    <xf numFmtId="0" fontId="61" fillId="6" borderId="26" xfId="0" applyFont="1" applyFill="1" applyBorder="1" applyAlignment="1" applyProtection="1">
      <alignment horizontal="center" vertical="center"/>
      <protection hidden="1"/>
    </xf>
    <xf numFmtId="0" fontId="63" fillId="7" borderId="28" xfId="0" applyFont="1" applyFill="1" applyBorder="1" applyAlignment="1" applyProtection="1">
      <alignment horizontal="center" vertical="center" wrapText="1"/>
      <protection hidden="1"/>
    </xf>
    <xf numFmtId="0" fontId="63" fillId="7" borderId="10" xfId="0" applyFont="1" applyFill="1" applyBorder="1" applyAlignment="1" applyProtection="1">
      <alignment horizontal="center" vertical="center" wrapText="1"/>
      <protection hidden="1"/>
    </xf>
    <xf numFmtId="0" fontId="44" fillId="7" borderId="28" xfId="0" applyFont="1" applyFill="1" applyBorder="1" applyAlignment="1" applyProtection="1">
      <alignment horizontal="center" vertical="center"/>
      <protection hidden="1"/>
    </xf>
    <xf numFmtId="0" fontId="44" fillId="7" borderId="27" xfId="0" applyFont="1" applyFill="1" applyBorder="1" applyAlignment="1" applyProtection="1">
      <alignment horizontal="center" vertical="center"/>
      <protection hidden="1"/>
    </xf>
    <xf numFmtId="0" fontId="44" fillId="6" borderId="31" xfId="0" applyFont="1" applyFill="1" applyBorder="1" applyAlignment="1" applyProtection="1">
      <alignment horizontal="center" vertical="center"/>
      <protection hidden="1"/>
    </xf>
    <xf numFmtId="0" fontId="44" fillId="7" borderId="30" xfId="0" applyFont="1" applyFill="1" applyBorder="1" applyAlignment="1" applyProtection="1">
      <alignment horizontal="center" vertical="center"/>
      <protection hidden="1"/>
    </xf>
  </cellXfs>
  <cellStyles count="10">
    <cellStyle name="Bueno" xfId="1" builtinId="26"/>
    <cellStyle name="Entrada" xfId="2" builtinId="20"/>
    <cellStyle name="Hipervínculo" xfId="3" builtinId="8"/>
    <cellStyle name="Hyperlink" xfId="4" xr:uid="{00000000-0005-0000-0000-000003000000}"/>
    <cellStyle name="Incorrecto" xfId="5" builtinId="27"/>
    <cellStyle name="Millares" xfId="6" builtinId="3"/>
    <cellStyle name="Normal" xfId="0" builtinId="0"/>
    <cellStyle name="Normal 2" xfId="7" xr:uid="{00000000-0005-0000-0000-000007000000}"/>
    <cellStyle name="Normal 3" xfId="8" xr:uid="{00000000-0005-0000-0000-000008000000}"/>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352425</xdr:colOff>
      <xdr:row>0</xdr:row>
      <xdr:rowOff>0</xdr:rowOff>
    </xdr:from>
    <xdr:to>
      <xdr:col>3</xdr:col>
      <xdr:colOff>1533525</xdr:colOff>
      <xdr:row>2</xdr:row>
      <xdr:rowOff>361950</xdr:rowOff>
    </xdr:to>
    <xdr:pic>
      <xdr:nvPicPr>
        <xdr:cNvPr id="16968" name="Imagen 1">
          <a:extLst>
            <a:ext uri="{FF2B5EF4-FFF2-40B4-BE49-F238E27FC236}">
              <a16:creationId xmlns:a16="http://schemas.microsoft.com/office/drawing/2014/main" id="{BB31D903-9786-2B55-6B02-6D8E8E4D0C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0"/>
          <a:ext cx="37242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230909</xdr:colOff>
      <xdr:row>4</xdr:row>
      <xdr:rowOff>686862</xdr:rowOff>
    </xdr:from>
    <xdr:to>
      <xdr:col>53</xdr:col>
      <xdr:colOff>1524000</xdr:colOff>
      <xdr:row>4</xdr:row>
      <xdr:rowOff>761999</xdr:rowOff>
    </xdr:to>
    <xdr:cxnSp macro="">
      <xdr:nvCxnSpPr>
        <xdr:cNvPr id="5" name="Conector recto 4">
          <a:extLst>
            <a:ext uri="{FF2B5EF4-FFF2-40B4-BE49-F238E27FC236}">
              <a16:creationId xmlns:a16="http://schemas.microsoft.com/office/drawing/2014/main" id="{5AC0C522-0D44-8BE6-3EB4-C038BFC6E96B}"/>
            </a:ext>
          </a:extLst>
        </xdr:cNvPr>
        <xdr:cNvCxnSpPr/>
      </xdr:nvCxnSpPr>
      <xdr:spPr>
        <a:xfrm>
          <a:off x="230909" y="2758550"/>
          <a:ext cx="108973216" cy="75137"/>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g/personal/aleyda_ayala_gobiernobogota_gov_co/EvBpnhKI8pJHm4G-pu45yaEBQRp149fSobUWS0Qy3viO8Q?e=WxS1d4"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01"/>
  <sheetViews>
    <sheetView showGridLines="0" tabSelected="1" zoomScale="70" zoomScaleNormal="70" workbookViewId="0">
      <selection activeCell="F8" sqref="F8:G8"/>
    </sheetView>
  </sheetViews>
  <sheetFormatPr baseColWidth="10" defaultColWidth="11.5" defaultRowHeight="15.75" x14ac:dyDescent="0.25"/>
  <cols>
    <col min="1" max="1" width="40.625" style="59" customWidth="1"/>
    <col min="2" max="2" width="9.125" style="55" customWidth="1"/>
    <col min="3" max="3" width="33.375" style="59" customWidth="1"/>
    <col min="4" max="4" width="24.875" style="59" customWidth="1"/>
    <col min="5" max="5" width="30.125" style="59" customWidth="1"/>
    <col min="6" max="6" width="25.75" style="55" customWidth="1"/>
    <col min="7" max="7" width="27.75" style="55" customWidth="1"/>
    <col min="8" max="8" width="15.5" style="55" customWidth="1"/>
    <col min="9" max="9" width="17.125" style="65" customWidth="1"/>
    <col min="10" max="10" width="17.375" style="65" customWidth="1"/>
    <col min="11" max="13" width="13.375" style="65" customWidth="1"/>
    <col min="14" max="14" width="19.25" style="72" customWidth="1"/>
    <col min="15" max="17" width="27.75" style="72" customWidth="1"/>
    <col min="18" max="18" width="115.75" style="71" customWidth="1"/>
    <col min="19" max="19" width="48.875" style="71" customWidth="1"/>
    <col min="20" max="22" width="17.375" style="72" customWidth="1"/>
    <col min="23" max="23" width="101.625" style="71" customWidth="1"/>
    <col min="24" max="24" width="44.375" style="71" customWidth="1"/>
    <col min="25" max="26" width="25.5" style="55" customWidth="1"/>
    <col min="27" max="27" width="28.75" style="62" customWidth="1"/>
    <col min="28" max="28" width="68.5" style="57" customWidth="1"/>
    <col min="29" max="29" width="41.375" style="57" customWidth="1"/>
    <col min="30" max="30" width="20.5" style="55" customWidth="1"/>
    <col min="31" max="31" width="21.75" style="55" customWidth="1"/>
    <col min="32" max="32" width="20.375" style="55" customWidth="1"/>
    <col min="33" max="33" width="142.625" style="57" customWidth="1"/>
    <col min="34" max="34" width="35.125" style="57" customWidth="1"/>
    <col min="35" max="35" width="18.75" style="72" customWidth="1"/>
    <col min="36" max="36" width="15.875" style="72" customWidth="1"/>
    <col min="37" max="37" width="17.875" style="72" customWidth="1"/>
    <col min="38" max="38" width="17.625" style="72" customWidth="1"/>
    <col min="39" max="39" width="18.25" style="72" customWidth="1"/>
    <col min="40" max="40" width="16" style="72" customWidth="1"/>
    <col min="41" max="42" width="21" style="72" customWidth="1"/>
    <col min="43" max="46" width="21" style="276" customWidth="1"/>
    <col min="47" max="53" width="21" style="55" customWidth="1"/>
    <col min="54" max="54" width="26" style="55" customWidth="1"/>
    <col min="55" max="56" width="17.25" style="59" customWidth="1"/>
    <col min="57" max="69" width="11.5" style="59" customWidth="1"/>
    <col min="70" max="16384" width="11.5" style="59"/>
  </cols>
  <sheetData>
    <row r="1" spans="1:69" s="43" customFormat="1" ht="61.5" x14ac:dyDescent="0.3">
      <c r="A1" s="40"/>
      <c r="B1" s="155"/>
      <c r="C1" s="41"/>
      <c r="D1" s="41"/>
      <c r="E1" s="41"/>
      <c r="F1" s="357" t="s">
        <v>0</v>
      </c>
      <c r="G1" s="357"/>
      <c r="H1" s="357"/>
      <c r="I1" s="357"/>
      <c r="J1" s="357"/>
      <c r="K1" s="357"/>
      <c r="L1" s="357"/>
      <c r="M1" s="357"/>
      <c r="N1" s="357"/>
      <c r="O1" s="357"/>
      <c r="P1" s="357"/>
      <c r="Q1" s="357"/>
      <c r="R1" s="357"/>
      <c r="S1" s="357"/>
      <c r="T1" s="357"/>
      <c r="U1" s="357"/>
      <c r="V1" s="357"/>
      <c r="W1" s="357"/>
      <c r="X1" s="357"/>
      <c r="Y1" s="357"/>
      <c r="Z1" s="357"/>
      <c r="AA1" s="357"/>
      <c r="AB1" s="357"/>
      <c r="AC1" s="357"/>
      <c r="AD1" s="358"/>
      <c r="AE1" s="358"/>
      <c r="AF1" s="358"/>
      <c r="AG1" s="358"/>
      <c r="AH1" s="358"/>
      <c r="AI1" s="357"/>
      <c r="AJ1" s="42"/>
      <c r="AK1" s="314"/>
      <c r="AL1" s="314"/>
      <c r="AM1" s="150"/>
      <c r="AN1" s="150"/>
      <c r="AO1" s="150"/>
      <c r="AP1" s="150"/>
      <c r="AQ1" s="44"/>
      <c r="AR1" s="44"/>
      <c r="AS1" s="44"/>
      <c r="AT1" s="44"/>
      <c r="AU1" s="44"/>
      <c r="AV1" s="44"/>
      <c r="AW1" s="44"/>
      <c r="AX1" s="44"/>
      <c r="AY1" s="44"/>
      <c r="AZ1" s="44"/>
      <c r="BA1" s="45" t="s">
        <v>1</v>
      </c>
      <c r="BB1" s="46" t="s">
        <v>2</v>
      </c>
      <c r="BC1" s="47"/>
      <c r="BD1" s="47"/>
      <c r="BE1" s="47"/>
      <c r="BF1" s="47"/>
      <c r="BG1" s="47"/>
      <c r="BH1" s="47"/>
      <c r="BI1" s="47"/>
      <c r="BJ1" s="47"/>
      <c r="BK1" s="47"/>
      <c r="BL1" s="47"/>
      <c r="BM1" s="47"/>
      <c r="BN1" s="47"/>
      <c r="BO1" s="47"/>
      <c r="BP1" s="315"/>
      <c r="BQ1" s="315"/>
    </row>
    <row r="2" spans="1:69" s="43" customFormat="1" ht="61.5" x14ac:dyDescent="0.3">
      <c r="A2" s="40"/>
      <c r="B2" s="155"/>
      <c r="C2" s="41"/>
      <c r="D2" s="41"/>
      <c r="E2" s="41"/>
      <c r="F2" s="357"/>
      <c r="G2" s="357"/>
      <c r="H2" s="357"/>
      <c r="I2" s="357"/>
      <c r="J2" s="357"/>
      <c r="K2" s="357"/>
      <c r="L2" s="357"/>
      <c r="M2" s="357"/>
      <c r="N2" s="357"/>
      <c r="O2" s="357"/>
      <c r="P2" s="357"/>
      <c r="Q2" s="357"/>
      <c r="R2" s="357"/>
      <c r="S2" s="357"/>
      <c r="T2" s="357"/>
      <c r="U2" s="357"/>
      <c r="V2" s="357"/>
      <c r="W2" s="357"/>
      <c r="X2" s="357"/>
      <c r="Y2" s="357"/>
      <c r="Z2" s="357"/>
      <c r="AA2" s="357"/>
      <c r="AB2" s="357"/>
      <c r="AC2" s="357"/>
      <c r="AD2" s="358"/>
      <c r="AE2" s="358"/>
      <c r="AF2" s="358"/>
      <c r="AG2" s="358"/>
      <c r="AH2" s="358"/>
      <c r="AI2" s="357"/>
      <c r="AJ2" s="42"/>
      <c r="AK2" s="314"/>
      <c r="AL2" s="314"/>
      <c r="AM2" s="150"/>
      <c r="AN2" s="150"/>
      <c r="AO2" s="150"/>
      <c r="AP2" s="150"/>
      <c r="AQ2" s="44"/>
      <c r="AR2" s="44"/>
      <c r="AS2" s="44"/>
      <c r="AT2" s="44"/>
      <c r="AU2" s="44"/>
      <c r="AV2" s="44"/>
      <c r="AW2" s="44"/>
      <c r="AX2" s="44"/>
      <c r="AY2" s="44"/>
      <c r="AZ2" s="44"/>
      <c r="BA2" s="45" t="s">
        <v>3</v>
      </c>
      <c r="BB2" s="46">
        <v>2</v>
      </c>
      <c r="BC2" s="47"/>
      <c r="BD2" s="47"/>
      <c r="BE2" s="47"/>
      <c r="BF2" s="47"/>
      <c r="BG2" s="47"/>
      <c r="BH2" s="47"/>
      <c r="BI2" s="47"/>
      <c r="BJ2" s="47"/>
      <c r="BK2" s="47"/>
      <c r="BL2" s="47"/>
      <c r="BM2" s="47"/>
      <c r="BN2" s="47"/>
      <c r="BO2" s="47"/>
      <c r="BP2" s="315"/>
      <c r="BQ2" s="315"/>
    </row>
    <row r="3" spans="1:69" s="43" customFormat="1" ht="61.5" x14ac:dyDescent="0.3">
      <c r="A3" s="40"/>
      <c r="B3" s="155"/>
      <c r="C3" s="41"/>
      <c r="D3" s="41"/>
      <c r="E3" s="41"/>
      <c r="F3" s="357"/>
      <c r="G3" s="357"/>
      <c r="H3" s="357"/>
      <c r="I3" s="357"/>
      <c r="J3" s="357"/>
      <c r="K3" s="357"/>
      <c r="L3" s="357"/>
      <c r="M3" s="357"/>
      <c r="N3" s="357"/>
      <c r="O3" s="357"/>
      <c r="P3" s="357"/>
      <c r="Q3" s="357"/>
      <c r="R3" s="357"/>
      <c r="S3" s="357"/>
      <c r="T3" s="357"/>
      <c r="U3" s="357"/>
      <c r="V3" s="357"/>
      <c r="W3" s="357"/>
      <c r="X3" s="357"/>
      <c r="Y3" s="357"/>
      <c r="Z3" s="357"/>
      <c r="AA3" s="357"/>
      <c r="AB3" s="357"/>
      <c r="AC3" s="357"/>
      <c r="AD3" s="358"/>
      <c r="AE3" s="358"/>
      <c r="AF3" s="358"/>
      <c r="AG3" s="358"/>
      <c r="AH3" s="358"/>
      <c r="AI3" s="357"/>
      <c r="AJ3" s="42"/>
      <c r="AK3" s="314"/>
      <c r="AL3" s="314"/>
      <c r="AM3" s="151"/>
      <c r="AN3" s="151"/>
      <c r="AO3" s="151"/>
      <c r="AP3" s="151"/>
      <c r="AQ3" s="48"/>
      <c r="AR3" s="48"/>
      <c r="AS3" s="48"/>
      <c r="AT3" s="48"/>
      <c r="AU3" s="48"/>
      <c r="AV3" s="48"/>
      <c r="AW3" s="48"/>
      <c r="AX3" s="48"/>
      <c r="AY3" s="48"/>
      <c r="AZ3" s="48"/>
      <c r="BA3" s="45" t="s">
        <v>4</v>
      </c>
      <c r="BB3" s="49" t="s">
        <v>5</v>
      </c>
      <c r="BC3" s="47"/>
      <c r="BD3" s="47"/>
      <c r="BE3" s="47"/>
      <c r="BF3" s="47"/>
      <c r="BG3" s="47"/>
      <c r="BH3" s="47"/>
      <c r="BI3" s="47"/>
      <c r="BJ3" s="47"/>
      <c r="BK3" s="47"/>
      <c r="BL3" s="47"/>
      <c r="BM3" s="47"/>
      <c r="BN3" s="47"/>
      <c r="BO3" s="47"/>
      <c r="BP3" s="315"/>
      <c r="BQ3" s="315"/>
    </row>
    <row r="4" spans="1:69" s="43" customFormat="1" ht="61.5" x14ac:dyDescent="0.25">
      <c r="A4" s="40"/>
      <c r="B4" s="155"/>
      <c r="C4" s="41"/>
      <c r="D4" s="41"/>
      <c r="E4" s="41"/>
      <c r="F4" s="357"/>
      <c r="G4" s="357"/>
      <c r="H4" s="357"/>
      <c r="I4" s="357"/>
      <c r="J4" s="357"/>
      <c r="K4" s="357"/>
      <c r="L4" s="357"/>
      <c r="M4" s="357"/>
      <c r="N4" s="357"/>
      <c r="O4" s="357"/>
      <c r="P4" s="357"/>
      <c r="Q4" s="357"/>
      <c r="R4" s="357"/>
      <c r="S4" s="357"/>
      <c r="T4" s="357"/>
      <c r="U4" s="357"/>
      <c r="V4" s="357"/>
      <c r="W4" s="357"/>
      <c r="X4" s="357"/>
      <c r="Y4" s="357"/>
      <c r="Z4" s="357"/>
      <c r="AA4" s="357"/>
      <c r="AB4" s="357"/>
      <c r="AC4" s="357"/>
      <c r="AD4" s="358"/>
      <c r="AE4" s="358"/>
      <c r="AF4" s="358"/>
      <c r="AG4" s="358"/>
      <c r="AH4" s="358"/>
      <c r="AI4" s="357"/>
      <c r="AJ4" s="42"/>
      <c r="AK4" s="314"/>
      <c r="AL4" s="314"/>
      <c r="AM4" s="152"/>
      <c r="AN4" s="152"/>
      <c r="AO4" s="152"/>
      <c r="AP4" s="152"/>
      <c r="AQ4" s="274"/>
      <c r="AR4" s="274"/>
      <c r="AS4" s="274"/>
      <c r="AT4" s="274"/>
      <c r="AU4" s="50"/>
      <c r="AV4" s="50"/>
      <c r="AW4" s="50"/>
      <c r="AX4" s="50"/>
      <c r="AY4" s="50"/>
      <c r="AZ4" s="50"/>
      <c r="BA4" s="50" t="s">
        <v>6</v>
      </c>
      <c r="BB4" s="51">
        <v>160202</v>
      </c>
      <c r="BC4" s="47"/>
      <c r="BD4" s="47"/>
      <c r="BE4" s="47"/>
      <c r="BF4" s="47"/>
      <c r="BG4" s="47"/>
      <c r="BH4" s="47"/>
      <c r="BI4" s="47"/>
      <c r="BJ4" s="47"/>
      <c r="BK4" s="47"/>
      <c r="BL4" s="47"/>
      <c r="BM4" s="47"/>
      <c r="BN4" s="47"/>
      <c r="BO4" s="47"/>
      <c r="BP4" s="315"/>
      <c r="BQ4" s="315"/>
    </row>
    <row r="5" spans="1:69" s="43" customFormat="1" ht="61.5" x14ac:dyDescent="0.2">
      <c r="A5" s="40"/>
      <c r="B5" s="155"/>
      <c r="C5" s="41"/>
      <c r="D5" s="41"/>
      <c r="E5" s="41"/>
      <c r="F5" s="357"/>
      <c r="G5" s="357"/>
      <c r="H5" s="357"/>
      <c r="I5" s="357"/>
      <c r="J5" s="357"/>
      <c r="K5" s="357"/>
      <c r="L5" s="357"/>
      <c r="M5" s="357"/>
      <c r="N5" s="357"/>
      <c r="O5" s="357"/>
      <c r="P5" s="357"/>
      <c r="Q5" s="357"/>
      <c r="R5" s="357"/>
      <c r="S5" s="357"/>
      <c r="T5" s="357"/>
      <c r="U5" s="357"/>
      <c r="V5" s="357"/>
      <c r="W5" s="357"/>
      <c r="X5" s="357"/>
      <c r="Y5" s="357"/>
      <c r="Z5" s="357"/>
      <c r="AA5" s="357"/>
      <c r="AB5" s="357"/>
      <c r="AC5" s="357"/>
      <c r="AD5" s="358"/>
      <c r="AE5" s="358"/>
      <c r="AF5" s="358"/>
      <c r="AG5" s="358"/>
      <c r="AH5" s="358"/>
      <c r="AI5" s="357"/>
      <c r="AJ5" s="42"/>
      <c r="AK5" s="42"/>
      <c r="AL5" s="42"/>
      <c r="AM5" s="42"/>
      <c r="AN5" s="42"/>
      <c r="AO5" s="42"/>
      <c r="AP5" s="42"/>
      <c r="AQ5" s="275"/>
      <c r="AR5" s="275"/>
      <c r="AS5" s="275"/>
      <c r="AT5" s="275"/>
      <c r="AU5" s="42"/>
      <c r="AV5" s="42"/>
      <c r="AW5" s="42"/>
      <c r="AX5" s="42"/>
      <c r="AY5" s="42"/>
      <c r="AZ5" s="42"/>
      <c r="BA5" s="42"/>
      <c r="BB5" s="42"/>
      <c r="BC5" s="47"/>
      <c r="BD5" s="47"/>
      <c r="BE5" s="47"/>
      <c r="BF5" s="47"/>
      <c r="BG5" s="47"/>
      <c r="BH5" s="47"/>
      <c r="BI5" s="47"/>
      <c r="BJ5" s="47"/>
      <c r="BK5" s="47"/>
      <c r="BL5" s="47"/>
      <c r="BM5" s="47"/>
      <c r="BN5" s="47"/>
      <c r="BO5" s="47"/>
      <c r="BP5" s="52"/>
      <c r="BQ5" s="53"/>
    </row>
    <row r="7" spans="1:69" ht="28.5" x14ac:dyDescent="0.25">
      <c r="A7" s="366" t="s">
        <v>7</v>
      </c>
      <c r="B7" s="366"/>
      <c r="C7" s="366"/>
      <c r="D7" s="366"/>
      <c r="E7" s="366"/>
      <c r="F7" s="359" t="s">
        <v>8</v>
      </c>
      <c r="G7" s="360"/>
      <c r="H7" s="54"/>
      <c r="I7" s="54"/>
      <c r="J7" s="54"/>
      <c r="K7" s="54"/>
      <c r="L7" s="54"/>
      <c r="M7" s="54"/>
      <c r="N7" s="54"/>
      <c r="O7" s="54"/>
      <c r="P7" s="54"/>
      <c r="Q7" s="54"/>
      <c r="R7" s="58"/>
      <c r="S7" s="58"/>
      <c r="T7" s="54"/>
      <c r="U7" s="54"/>
      <c r="V7" s="54"/>
      <c r="W7" s="58"/>
      <c r="X7" s="58"/>
      <c r="Z7" s="56"/>
      <c r="AA7" s="56"/>
      <c r="AC7" s="58"/>
      <c r="AD7" s="54"/>
      <c r="AE7" s="54"/>
      <c r="AF7" s="54"/>
      <c r="AG7" s="58"/>
      <c r="AH7" s="58"/>
      <c r="AI7" s="54"/>
    </row>
    <row r="8" spans="1:69" ht="28.5" x14ac:dyDescent="0.25">
      <c r="A8" s="366" t="s">
        <v>9</v>
      </c>
      <c r="B8" s="366"/>
      <c r="C8" s="366"/>
      <c r="D8" s="366"/>
      <c r="E8" s="366"/>
      <c r="F8" s="359" t="s">
        <v>10</v>
      </c>
      <c r="G8" s="360"/>
      <c r="H8" s="54"/>
      <c r="I8" s="54"/>
      <c r="J8" s="54"/>
      <c r="K8" s="54"/>
      <c r="L8" s="54"/>
      <c r="M8" s="54"/>
      <c r="N8" s="54"/>
      <c r="O8" s="54"/>
      <c r="P8" s="54"/>
      <c r="Q8" s="54"/>
      <c r="R8" s="58"/>
      <c r="S8" s="58"/>
      <c r="T8" s="54"/>
      <c r="U8" s="54"/>
      <c r="V8" s="54"/>
      <c r="W8" s="58"/>
      <c r="X8" s="58"/>
      <c r="Z8" s="56"/>
      <c r="AA8" s="56"/>
      <c r="AC8" s="58"/>
      <c r="AD8" s="54"/>
      <c r="AE8" s="54"/>
      <c r="AF8" s="54"/>
      <c r="AG8" s="58"/>
      <c r="AH8" s="58"/>
      <c r="AI8" s="153"/>
    </row>
    <row r="9" spans="1:69" ht="28.5" x14ac:dyDescent="0.25">
      <c r="A9" s="56"/>
      <c r="B9" s="56"/>
      <c r="C9" s="56"/>
      <c r="D9" s="56"/>
      <c r="E9" s="56"/>
      <c r="F9" s="56"/>
      <c r="G9" s="56"/>
      <c r="H9" s="56"/>
      <c r="I9" s="56"/>
      <c r="J9" s="56"/>
      <c r="K9" s="56"/>
      <c r="L9" s="56"/>
      <c r="M9" s="56"/>
      <c r="N9" s="56"/>
      <c r="O9" s="56"/>
      <c r="P9" s="56"/>
      <c r="Q9" s="56"/>
      <c r="R9" s="126"/>
      <c r="S9" s="126"/>
      <c r="T9" s="56"/>
      <c r="U9" s="56"/>
      <c r="V9" s="56"/>
      <c r="W9" s="126"/>
      <c r="X9" s="126"/>
      <c r="Y9" s="56"/>
      <c r="Z9" s="56"/>
      <c r="AA9" s="56"/>
      <c r="AB9" s="60"/>
      <c r="AC9" s="60"/>
      <c r="AD9" s="61"/>
      <c r="AE9" s="61"/>
      <c r="AF9" s="61"/>
      <c r="AG9" s="60"/>
      <c r="AH9" s="60"/>
    </row>
    <row r="10" spans="1:69" ht="28.5" x14ac:dyDescent="0.25">
      <c r="A10" s="56"/>
      <c r="B10" s="56"/>
      <c r="C10" s="56"/>
      <c r="D10" s="56"/>
      <c r="E10" s="56"/>
      <c r="F10" s="56"/>
      <c r="G10" s="56"/>
      <c r="H10" s="56"/>
      <c r="I10" s="56"/>
      <c r="J10" s="56"/>
      <c r="K10" s="56"/>
      <c r="L10" s="56"/>
      <c r="M10" s="56"/>
      <c r="N10" s="56"/>
      <c r="O10" s="56"/>
      <c r="P10" s="56"/>
      <c r="Q10" s="56"/>
      <c r="R10" s="126"/>
      <c r="S10" s="126"/>
      <c r="T10" s="56"/>
      <c r="U10" s="56"/>
      <c r="V10" s="56"/>
      <c r="W10" s="126"/>
      <c r="X10" s="126"/>
      <c r="Y10" s="56"/>
      <c r="Z10" s="56"/>
      <c r="AA10" s="56"/>
      <c r="AB10" s="60"/>
      <c r="AC10" s="60"/>
      <c r="AD10" s="61"/>
      <c r="AE10" s="61"/>
      <c r="AF10" s="61"/>
      <c r="AG10" s="60"/>
      <c r="AH10" s="60"/>
    </row>
    <row r="11" spans="1:69" ht="28.5" x14ac:dyDescent="0.25">
      <c r="A11" s="56"/>
      <c r="B11" s="56"/>
      <c r="C11" s="56"/>
      <c r="D11" s="56"/>
      <c r="E11" s="56"/>
      <c r="F11" s="56"/>
      <c r="G11" s="56"/>
      <c r="H11" s="56"/>
      <c r="I11" s="56"/>
      <c r="J11" s="56"/>
      <c r="K11" s="56"/>
      <c r="L11" s="56"/>
      <c r="M11" s="56"/>
      <c r="N11" s="56"/>
      <c r="O11" s="56"/>
      <c r="P11" s="56"/>
      <c r="Q11" s="56"/>
      <c r="R11" s="126"/>
      <c r="S11" s="126"/>
      <c r="T11" s="56"/>
      <c r="U11" s="56"/>
      <c r="V11" s="56"/>
      <c r="W11" s="126"/>
      <c r="X11" s="126"/>
      <c r="Y11" s="56"/>
      <c r="Z11" s="56"/>
      <c r="AA11" s="56"/>
      <c r="AB11" s="60"/>
    </row>
    <row r="12" spans="1:69" ht="29.25" thickBot="1" x14ac:dyDescent="0.3">
      <c r="A12" s="56"/>
      <c r="B12" s="56"/>
      <c r="C12" s="56"/>
      <c r="D12" s="56"/>
      <c r="E12" s="56"/>
      <c r="F12" s="56"/>
      <c r="G12" s="56"/>
      <c r="H12" s="56"/>
      <c r="I12" s="56"/>
      <c r="J12" s="56"/>
      <c r="K12" s="56"/>
      <c r="L12" s="56"/>
      <c r="M12" s="56"/>
      <c r="N12" s="56"/>
      <c r="O12" s="56"/>
      <c r="P12" s="56"/>
      <c r="Q12" s="56"/>
      <c r="R12" s="126"/>
      <c r="S12" s="126"/>
      <c r="T12" s="56"/>
      <c r="U12" s="56"/>
      <c r="V12" s="56"/>
      <c r="W12" s="126"/>
      <c r="X12" s="126"/>
      <c r="Y12" s="56"/>
    </row>
    <row r="13" spans="1:69" ht="28.5" x14ac:dyDescent="0.25">
      <c r="A13" s="63" t="s">
        <v>11</v>
      </c>
      <c r="B13" s="56"/>
      <c r="C13" s="56"/>
      <c r="D13" s="56"/>
      <c r="E13" s="56"/>
      <c r="F13" s="56"/>
      <c r="G13" s="56"/>
      <c r="H13" s="369" t="s">
        <v>12</v>
      </c>
      <c r="I13" s="370"/>
      <c r="J13" s="370"/>
      <c r="K13" s="370"/>
      <c r="L13" s="370"/>
      <c r="M13" s="370"/>
      <c r="N13" s="371"/>
      <c r="O13" s="56"/>
      <c r="P13" s="56"/>
      <c r="Q13" s="56"/>
      <c r="R13" s="126"/>
      <c r="S13" s="126"/>
      <c r="T13" s="56"/>
      <c r="U13" s="56"/>
      <c r="V13" s="56"/>
      <c r="W13" s="126"/>
      <c r="X13" s="126"/>
      <c r="Y13" s="56"/>
    </row>
    <row r="14" spans="1:69" ht="28.5" x14ac:dyDescent="0.25">
      <c r="A14" s="63" t="s">
        <v>13</v>
      </c>
      <c r="H14" s="64" t="s">
        <v>14</v>
      </c>
      <c r="I14" s="269" t="s">
        <v>15</v>
      </c>
      <c r="J14" s="372" t="s">
        <v>16</v>
      </c>
      <c r="K14" s="372"/>
      <c r="L14" s="372"/>
      <c r="M14" s="372"/>
      <c r="N14" s="373"/>
      <c r="O14" s="56"/>
      <c r="P14" s="56"/>
      <c r="Q14" s="56"/>
      <c r="R14" s="126"/>
      <c r="S14" s="126"/>
      <c r="T14" s="56"/>
      <c r="U14" s="56"/>
      <c r="V14" s="56"/>
      <c r="W14" s="126"/>
      <c r="X14" s="126"/>
    </row>
    <row r="15" spans="1:69" ht="34.5" customHeight="1" x14ac:dyDescent="0.25">
      <c r="A15" s="63" t="s">
        <v>17</v>
      </c>
      <c r="H15" s="302">
        <v>1</v>
      </c>
      <c r="I15" s="303">
        <v>44266</v>
      </c>
      <c r="J15" s="377" t="s">
        <v>18</v>
      </c>
      <c r="K15" s="377"/>
      <c r="L15" s="377"/>
      <c r="M15" s="377"/>
      <c r="N15" s="378"/>
      <c r="O15" s="56"/>
      <c r="P15" s="56"/>
      <c r="Q15" s="56"/>
      <c r="R15" s="126"/>
      <c r="S15" s="126"/>
      <c r="T15" s="56"/>
      <c r="U15" s="56"/>
      <c r="V15" s="56"/>
      <c r="W15" s="126"/>
      <c r="X15" s="126"/>
      <c r="AB15" s="375"/>
      <c r="AC15" s="375"/>
      <c r="AD15" s="375"/>
      <c r="AE15" s="375"/>
      <c r="AF15" s="375"/>
      <c r="AG15" s="375"/>
      <c r="AH15" s="375"/>
      <c r="AI15" s="375"/>
    </row>
    <row r="16" spans="1:69" ht="34.5" customHeight="1" x14ac:dyDescent="0.25">
      <c r="A16" s="63" t="s">
        <v>19</v>
      </c>
      <c r="H16" s="302">
        <v>2</v>
      </c>
      <c r="I16" s="303">
        <v>44322</v>
      </c>
      <c r="J16" s="361" t="s">
        <v>20</v>
      </c>
      <c r="K16" s="361"/>
      <c r="L16" s="361"/>
      <c r="M16" s="361"/>
      <c r="N16" s="362"/>
      <c r="AB16" s="66"/>
      <c r="AC16" s="66"/>
      <c r="AD16" s="67"/>
      <c r="AE16" s="67"/>
      <c r="AF16" s="376"/>
      <c r="AG16" s="376"/>
      <c r="AH16" s="376"/>
      <c r="AI16" s="376"/>
    </row>
    <row r="17" spans="1:65" ht="34.5" customHeight="1" x14ac:dyDescent="0.25">
      <c r="A17" s="68"/>
      <c r="H17" s="302">
        <v>3</v>
      </c>
      <c r="I17" s="303">
        <v>44407</v>
      </c>
      <c r="J17" s="361" t="s">
        <v>21</v>
      </c>
      <c r="K17" s="361"/>
      <c r="L17" s="361"/>
      <c r="M17" s="361"/>
      <c r="N17" s="362"/>
      <c r="AB17" s="69"/>
      <c r="AC17" s="69"/>
      <c r="AD17" s="70"/>
      <c r="AE17" s="70"/>
      <c r="AF17" s="374"/>
      <c r="AG17" s="374"/>
      <c r="AH17" s="374"/>
      <c r="AI17" s="374"/>
    </row>
    <row r="18" spans="1:65" ht="34.5" customHeight="1" x14ac:dyDescent="0.25">
      <c r="A18" s="68"/>
      <c r="H18" s="302">
        <v>4</v>
      </c>
      <c r="I18" s="303">
        <v>44512</v>
      </c>
      <c r="J18" s="361" t="s">
        <v>22</v>
      </c>
      <c r="K18" s="361"/>
      <c r="L18" s="361"/>
      <c r="M18" s="361"/>
      <c r="N18" s="362"/>
      <c r="AB18" s="69"/>
      <c r="AC18" s="69"/>
      <c r="AD18" s="70"/>
      <c r="AE18" s="70"/>
      <c r="AF18" s="70"/>
      <c r="AG18" s="70"/>
      <c r="AH18" s="70"/>
      <c r="AI18" s="70"/>
    </row>
    <row r="19" spans="1:65" ht="34.5" customHeight="1" x14ac:dyDescent="0.25">
      <c r="A19" s="68"/>
      <c r="H19" s="302">
        <v>5</v>
      </c>
      <c r="I19" s="303">
        <v>44561</v>
      </c>
      <c r="J19" s="377" t="s">
        <v>23</v>
      </c>
      <c r="K19" s="377"/>
      <c r="L19" s="377"/>
      <c r="M19" s="377"/>
      <c r="N19" s="378"/>
      <c r="AB19" s="71"/>
      <c r="AC19" s="71"/>
      <c r="AD19" s="72"/>
      <c r="AE19" s="72"/>
      <c r="AF19" s="72"/>
      <c r="AG19" s="71"/>
      <c r="AH19" s="71"/>
    </row>
    <row r="20" spans="1:65" ht="34.5" customHeight="1" x14ac:dyDescent="0.25">
      <c r="A20" s="68"/>
      <c r="H20" s="302">
        <v>6</v>
      </c>
      <c r="I20" s="303">
        <v>44705</v>
      </c>
      <c r="J20" s="377" t="s">
        <v>24</v>
      </c>
      <c r="K20" s="377"/>
      <c r="L20" s="377"/>
      <c r="M20" s="377"/>
      <c r="N20" s="378"/>
      <c r="AB20" s="71"/>
      <c r="AC20" s="71"/>
      <c r="AD20" s="72"/>
      <c r="AE20" s="72"/>
      <c r="AF20" s="72"/>
      <c r="AG20" s="71"/>
      <c r="AH20" s="71"/>
      <c r="AR20" s="288"/>
    </row>
    <row r="21" spans="1:65" ht="34.5" customHeight="1" x14ac:dyDescent="0.25">
      <c r="A21" s="68"/>
      <c r="H21" s="302">
        <v>7</v>
      </c>
      <c r="I21" s="303">
        <v>44781</v>
      </c>
      <c r="J21" s="377" t="s">
        <v>25</v>
      </c>
      <c r="K21" s="377"/>
      <c r="L21" s="377"/>
      <c r="M21" s="377"/>
      <c r="N21" s="378"/>
      <c r="AB21" s="71"/>
      <c r="AC21" s="71"/>
      <c r="AD21" s="72"/>
      <c r="AE21" s="72"/>
      <c r="AF21" s="72"/>
      <c r="AG21" s="71"/>
      <c r="AH21" s="71"/>
    </row>
    <row r="22" spans="1:65" ht="34.5" customHeight="1" x14ac:dyDescent="0.25">
      <c r="A22" s="68"/>
      <c r="H22" s="302">
        <v>8</v>
      </c>
      <c r="I22" s="303">
        <v>44881</v>
      </c>
      <c r="J22" s="361" t="s">
        <v>26</v>
      </c>
      <c r="K22" s="361"/>
      <c r="L22" s="361"/>
      <c r="M22" s="361"/>
      <c r="N22" s="362"/>
      <c r="AB22" s="71"/>
      <c r="AC22" s="71"/>
      <c r="AD22" s="72"/>
      <c r="AE22" s="72"/>
      <c r="AF22" s="72"/>
      <c r="AG22" s="71"/>
      <c r="AH22" s="71"/>
    </row>
    <row r="23" spans="1:65" ht="69.75" customHeight="1" thickBot="1" x14ac:dyDescent="0.3">
      <c r="A23" s="68"/>
      <c r="H23" s="304">
        <v>9</v>
      </c>
      <c r="I23" s="305">
        <v>44967</v>
      </c>
      <c r="J23" s="363" t="s">
        <v>474</v>
      </c>
      <c r="K23" s="364"/>
      <c r="L23" s="364"/>
      <c r="M23" s="364"/>
      <c r="N23" s="365"/>
      <c r="AN23" s="188"/>
    </row>
    <row r="24" spans="1:65" x14ac:dyDescent="0.25">
      <c r="A24" s="68"/>
      <c r="AR24" s="288"/>
    </row>
    <row r="25" spans="1:65" s="74" customFormat="1" ht="27" thickBot="1" x14ac:dyDescent="0.3">
      <c r="A25" s="367"/>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154"/>
      <c r="AJ25" s="154"/>
      <c r="AK25" s="154"/>
      <c r="AL25" s="154"/>
      <c r="AM25" s="154"/>
      <c r="AN25" s="154"/>
      <c r="AO25" s="154"/>
      <c r="AP25" s="154"/>
      <c r="AQ25" s="277"/>
      <c r="AR25" s="277"/>
      <c r="AS25" s="277"/>
      <c r="AT25" s="277"/>
      <c r="AU25" s="73"/>
      <c r="AV25" s="73"/>
      <c r="AW25" s="73"/>
      <c r="AX25" s="73"/>
      <c r="AY25" s="73"/>
      <c r="AZ25" s="73"/>
      <c r="BA25" s="73"/>
      <c r="BB25" s="73"/>
    </row>
    <row r="26" spans="1:65" s="74" customFormat="1" ht="27" thickBot="1" x14ac:dyDescent="0.3">
      <c r="A26" s="388" t="s">
        <v>27</v>
      </c>
      <c r="B26" s="389"/>
      <c r="C26" s="389"/>
      <c r="D26" s="389"/>
      <c r="E26" s="389"/>
      <c r="F26" s="389"/>
      <c r="G26" s="389"/>
      <c r="H26" s="389"/>
      <c r="I26" s="389"/>
      <c r="J26" s="389"/>
      <c r="K26" s="389"/>
      <c r="L26" s="389"/>
      <c r="M26" s="389"/>
      <c r="N26" s="390"/>
      <c r="O26" s="347" t="s">
        <v>28</v>
      </c>
      <c r="P26" s="348"/>
      <c r="Q26" s="348"/>
      <c r="R26" s="348"/>
      <c r="S26" s="349"/>
      <c r="T26" s="347" t="s">
        <v>29</v>
      </c>
      <c r="U26" s="348"/>
      <c r="V26" s="348"/>
      <c r="W26" s="348"/>
      <c r="X26" s="349"/>
      <c r="Y26" s="347" t="s">
        <v>30</v>
      </c>
      <c r="Z26" s="348"/>
      <c r="AA26" s="348"/>
      <c r="AB26" s="348"/>
      <c r="AC26" s="349"/>
      <c r="AD26" s="347" t="s">
        <v>31</v>
      </c>
      <c r="AE26" s="348"/>
      <c r="AF26" s="348"/>
      <c r="AG26" s="348"/>
      <c r="AH26" s="349"/>
      <c r="AI26" s="382" t="s">
        <v>32</v>
      </c>
      <c r="AJ26" s="383"/>
      <c r="AK26" s="383"/>
      <c r="AL26" s="383"/>
      <c r="AM26" s="384"/>
      <c r="AN26" s="384"/>
      <c r="AO26" s="384"/>
      <c r="AP26" s="384"/>
      <c r="AQ26" s="385"/>
      <c r="AR26" s="385"/>
      <c r="AS26" s="385"/>
      <c r="AT26" s="385"/>
      <c r="AU26" s="386"/>
      <c r="AV26" s="386"/>
      <c r="AW26" s="386"/>
      <c r="AX26" s="386"/>
      <c r="AY26" s="386"/>
      <c r="AZ26" s="386"/>
      <c r="BA26" s="386"/>
      <c r="BB26" s="387"/>
      <c r="BC26" s="75"/>
      <c r="BD26" s="75"/>
      <c r="BE26" s="75"/>
      <c r="BF26" s="75"/>
      <c r="BG26" s="75"/>
    </row>
    <row r="27" spans="1:65" s="77" customFormat="1" ht="19.5" thickBot="1" x14ac:dyDescent="0.3">
      <c r="A27" s="391" t="s">
        <v>33</v>
      </c>
      <c r="B27" s="355" t="s">
        <v>34</v>
      </c>
      <c r="C27" s="355" t="s">
        <v>35</v>
      </c>
      <c r="D27" s="355" t="s">
        <v>36</v>
      </c>
      <c r="E27" s="355" t="s">
        <v>37</v>
      </c>
      <c r="F27" s="355" t="s">
        <v>38</v>
      </c>
      <c r="G27" s="355" t="s">
        <v>39</v>
      </c>
      <c r="H27" s="353" t="s">
        <v>40</v>
      </c>
      <c r="I27" s="393" t="s">
        <v>41</v>
      </c>
      <c r="J27" s="394"/>
      <c r="K27" s="394"/>
      <c r="L27" s="394"/>
      <c r="M27" s="394"/>
      <c r="N27" s="395"/>
      <c r="O27" s="350"/>
      <c r="P27" s="351"/>
      <c r="Q27" s="351"/>
      <c r="R27" s="351"/>
      <c r="S27" s="352"/>
      <c r="T27" s="350"/>
      <c r="U27" s="351"/>
      <c r="V27" s="351"/>
      <c r="W27" s="351"/>
      <c r="X27" s="352"/>
      <c r="Y27" s="350"/>
      <c r="Z27" s="351"/>
      <c r="AA27" s="351"/>
      <c r="AB27" s="351"/>
      <c r="AC27" s="352"/>
      <c r="AD27" s="350"/>
      <c r="AE27" s="351"/>
      <c r="AF27" s="351"/>
      <c r="AG27" s="351"/>
      <c r="AH27" s="352"/>
      <c r="AI27" s="396" t="s">
        <v>42</v>
      </c>
      <c r="AJ27" s="380"/>
      <c r="AK27" s="380"/>
      <c r="AL27" s="381"/>
      <c r="AM27" s="379" t="s">
        <v>43</v>
      </c>
      <c r="AN27" s="380"/>
      <c r="AO27" s="380"/>
      <c r="AP27" s="381"/>
      <c r="AQ27" s="396" t="s">
        <v>44</v>
      </c>
      <c r="AR27" s="380"/>
      <c r="AS27" s="380"/>
      <c r="AT27" s="381"/>
      <c r="AU27" s="379" t="s">
        <v>45</v>
      </c>
      <c r="AV27" s="380"/>
      <c r="AW27" s="380"/>
      <c r="AX27" s="381"/>
      <c r="AY27" s="379" t="s">
        <v>46</v>
      </c>
      <c r="AZ27" s="380"/>
      <c r="BA27" s="380"/>
      <c r="BB27" s="381"/>
      <c r="BC27" s="76"/>
      <c r="BD27" s="76"/>
      <c r="BE27" s="76"/>
      <c r="BF27" s="76"/>
      <c r="BG27" s="76"/>
    </row>
    <row r="28" spans="1:65" s="80" customFormat="1" ht="57" thickBot="1" x14ac:dyDescent="0.3">
      <c r="A28" s="392"/>
      <c r="B28" s="356"/>
      <c r="C28" s="356"/>
      <c r="D28" s="356"/>
      <c r="E28" s="356"/>
      <c r="F28" s="356"/>
      <c r="G28" s="356"/>
      <c r="H28" s="354"/>
      <c r="I28" s="140" t="s">
        <v>47</v>
      </c>
      <c r="J28" s="141" t="s">
        <v>48</v>
      </c>
      <c r="K28" s="141" t="s">
        <v>49</v>
      </c>
      <c r="L28" s="141" t="s">
        <v>50</v>
      </c>
      <c r="M28" s="141" t="s">
        <v>51</v>
      </c>
      <c r="N28" s="254" t="s">
        <v>52</v>
      </c>
      <c r="O28" s="325" t="s">
        <v>53</v>
      </c>
      <c r="P28" s="258" t="s">
        <v>54</v>
      </c>
      <c r="Q28" s="259" t="s">
        <v>55</v>
      </c>
      <c r="R28" s="258" t="s">
        <v>56</v>
      </c>
      <c r="S28" s="261" t="s">
        <v>57</v>
      </c>
      <c r="T28" s="325" t="s">
        <v>53</v>
      </c>
      <c r="U28" s="258" t="s">
        <v>54</v>
      </c>
      <c r="V28" s="259" t="s">
        <v>55</v>
      </c>
      <c r="W28" s="258" t="s">
        <v>56</v>
      </c>
      <c r="X28" s="261" t="s">
        <v>57</v>
      </c>
      <c r="Y28" s="325" t="s">
        <v>53</v>
      </c>
      <c r="Z28" s="258" t="s">
        <v>54</v>
      </c>
      <c r="AA28" s="259" t="s">
        <v>55</v>
      </c>
      <c r="AB28" s="258" t="s">
        <v>56</v>
      </c>
      <c r="AC28" s="261" t="s">
        <v>57</v>
      </c>
      <c r="AD28" s="325" t="s">
        <v>53</v>
      </c>
      <c r="AE28" s="258" t="s">
        <v>54</v>
      </c>
      <c r="AF28" s="259" t="s">
        <v>55</v>
      </c>
      <c r="AG28" s="258" t="s">
        <v>56</v>
      </c>
      <c r="AH28" s="261" t="s">
        <v>57</v>
      </c>
      <c r="AI28" s="169" t="s">
        <v>58</v>
      </c>
      <c r="AJ28" s="170" t="s">
        <v>59</v>
      </c>
      <c r="AK28" s="170" t="s">
        <v>60</v>
      </c>
      <c r="AL28" s="171" t="s">
        <v>61</v>
      </c>
      <c r="AM28" s="172" t="s">
        <v>58</v>
      </c>
      <c r="AN28" s="170" t="s">
        <v>59</v>
      </c>
      <c r="AO28" s="170" t="s">
        <v>62</v>
      </c>
      <c r="AP28" s="171" t="s">
        <v>61</v>
      </c>
      <c r="AQ28" s="169" t="s">
        <v>58</v>
      </c>
      <c r="AR28" s="170" t="s">
        <v>59</v>
      </c>
      <c r="AS28" s="170" t="s">
        <v>63</v>
      </c>
      <c r="AT28" s="171" t="s">
        <v>61</v>
      </c>
      <c r="AU28" s="172" t="s">
        <v>58</v>
      </c>
      <c r="AV28" s="170" t="s">
        <v>59</v>
      </c>
      <c r="AW28" s="170" t="s">
        <v>64</v>
      </c>
      <c r="AX28" s="171" t="s">
        <v>61</v>
      </c>
      <c r="AY28" s="172" t="s">
        <v>58</v>
      </c>
      <c r="AZ28" s="170" t="s">
        <v>59</v>
      </c>
      <c r="BA28" s="170" t="s">
        <v>65</v>
      </c>
      <c r="BB28" s="171" t="s">
        <v>61</v>
      </c>
      <c r="BC28" s="78"/>
      <c r="BD28" s="79"/>
      <c r="BE28" s="79"/>
      <c r="BF28" s="79"/>
      <c r="BG28" s="79"/>
      <c r="BM28" s="78" t="s">
        <v>11</v>
      </c>
    </row>
    <row r="29" spans="1:65" s="83" customFormat="1" ht="409.6" customHeight="1" x14ac:dyDescent="0.25">
      <c r="A29" s="198" t="s">
        <v>66</v>
      </c>
      <c r="B29" s="174">
        <v>1</v>
      </c>
      <c r="C29" s="136" t="s">
        <v>67</v>
      </c>
      <c r="D29" s="137" t="s">
        <v>68</v>
      </c>
      <c r="E29" s="137" t="s">
        <v>69</v>
      </c>
      <c r="F29" s="137" t="s">
        <v>70</v>
      </c>
      <c r="G29" s="199" t="s">
        <v>11</v>
      </c>
      <c r="H29" s="138" t="s">
        <v>71</v>
      </c>
      <c r="I29" s="311" t="s">
        <v>72</v>
      </c>
      <c r="J29" s="253" t="s">
        <v>73</v>
      </c>
      <c r="K29" s="253" t="s">
        <v>74</v>
      </c>
      <c r="L29" s="253" t="s">
        <v>75</v>
      </c>
      <c r="M29" s="253" t="s">
        <v>76</v>
      </c>
      <c r="N29" s="317" t="s">
        <v>77</v>
      </c>
      <c r="O29" s="157" t="s">
        <v>78</v>
      </c>
      <c r="P29" s="1" t="s">
        <v>78</v>
      </c>
      <c r="Q29" s="1" t="s">
        <v>78</v>
      </c>
      <c r="R29" s="210" t="s">
        <v>79</v>
      </c>
      <c r="S29" s="326" t="s">
        <v>80</v>
      </c>
      <c r="T29" s="157" t="s">
        <v>78</v>
      </c>
      <c r="U29" s="1" t="s">
        <v>78</v>
      </c>
      <c r="V29" s="1" t="s">
        <v>78</v>
      </c>
      <c r="W29" s="118" t="s">
        <v>81</v>
      </c>
      <c r="X29" s="326" t="s">
        <v>82</v>
      </c>
      <c r="Y29" s="341" t="s">
        <v>78</v>
      </c>
      <c r="Z29" s="95" t="s">
        <v>78</v>
      </c>
      <c r="AA29" s="321" t="s">
        <v>78</v>
      </c>
      <c r="AB29" s="87" t="s">
        <v>83</v>
      </c>
      <c r="AC29" s="208" t="s">
        <v>84</v>
      </c>
      <c r="AD29" s="342">
        <v>0.71130000000000004</v>
      </c>
      <c r="AE29" s="322">
        <v>0.71430000000000005</v>
      </c>
      <c r="AF29" s="323">
        <f>AD29/AE29</f>
        <v>0.99580008399831998</v>
      </c>
      <c r="AG29" s="204" t="s">
        <v>85</v>
      </c>
      <c r="AH29" s="247" t="s">
        <v>86</v>
      </c>
      <c r="AI29" s="255">
        <v>0.49299999999999999</v>
      </c>
      <c r="AJ29" s="200">
        <v>0.51500000000000001</v>
      </c>
      <c r="AK29" s="139">
        <v>1</v>
      </c>
      <c r="AL29" s="201">
        <f>51.5/60</f>
        <v>0.85833333333333328</v>
      </c>
      <c r="AM29" s="264" t="str">
        <f>J29</f>
        <v xml:space="preserve">81,13%
(meta establecida con el anterior IGPL, modificada para 2022-2024)
</v>
      </c>
      <c r="AN29" s="116">
        <v>0.75800000000000001</v>
      </c>
      <c r="AO29" s="116">
        <f>75.8/81.13</f>
        <v>0.93430297054110689</v>
      </c>
      <c r="AP29" s="181">
        <f>51.5/60</f>
        <v>0.85833333333333328</v>
      </c>
      <c r="AQ29" s="281">
        <v>0.70569999999999999</v>
      </c>
      <c r="AR29" s="309">
        <v>0.71130000000000004</v>
      </c>
      <c r="AS29" s="309">
        <v>1</v>
      </c>
      <c r="AT29" s="310">
        <f>71.13%/77.43%</f>
        <v>0.91863618752421516</v>
      </c>
      <c r="AU29" s="9"/>
      <c r="AV29" s="10"/>
      <c r="AW29" s="10"/>
      <c r="AX29" s="11"/>
      <c r="AY29" s="9"/>
      <c r="AZ29" s="10"/>
      <c r="BA29" s="10"/>
      <c r="BB29" s="11"/>
      <c r="BC29" s="81"/>
      <c r="BD29" s="82"/>
      <c r="BE29" s="82"/>
      <c r="BF29" s="82"/>
      <c r="BG29" s="82"/>
      <c r="BM29" s="84"/>
    </row>
    <row r="30" spans="1:65" s="83" customFormat="1" ht="225.75" customHeight="1" x14ac:dyDescent="0.25">
      <c r="A30" s="202" t="s">
        <v>66</v>
      </c>
      <c r="B30" s="175">
        <v>2</v>
      </c>
      <c r="C30" s="85" t="s">
        <v>87</v>
      </c>
      <c r="D30" s="86" t="s">
        <v>88</v>
      </c>
      <c r="E30" s="86" t="s">
        <v>89</v>
      </c>
      <c r="F30" s="87" t="s">
        <v>90</v>
      </c>
      <c r="G30" s="3" t="s">
        <v>17</v>
      </c>
      <c r="H30" s="4" t="s">
        <v>91</v>
      </c>
      <c r="I30" s="88">
        <v>0.05</v>
      </c>
      <c r="J30" s="89">
        <v>0.25</v>
      </c>
      <c r="K30" s="89">
        <v>0.3</v>
      </c>
      <c r="L30" s="89">
        <v>0.25</v>
      </c>
      <c r="M30" s="89">
        <v>0.15</v>
      </c>
      <c r="N30" s="268">
        <f>SUM(I30:M30)</f>
        <v>1</v>
      </c>
      <c r="O30" s="157">
        <v>0.08</v>
      </c>
      <c r="P30" s="1">
        <v>0.08</v>
      </c>
      <c r="Q30" s="112">
        <v>1</v>
      </c>
      <c r="R30" s="118" t="s">
        <v>92</v>
      </c>
      <c r="S30" s="326" t="s">
        <v>93</v>
      </c>
      <c r="T30" s="157">
        <v>7.0000000000000007E-2</v>
      </c>
      <c r="U30" s="1">
        <v>7.0000000000000007E-2</v>
      </c>
      <c r="V30" s="112">
        <v>1</v>
      </c>
      <c r="W30" s="118" t="s">
        <v>94</v>
      </c>
      <c r="X30" s="326" t="s">
        <v>95</v>
      </c>
      <c r="Y30" s="249">
        <v>0.08</v>
      </c>
      <c r="Z30" s="119">
        <v>0.08</v>
      </c>
      <c r="AA30" s="187">
        <v>1</v>
      </c>
      <c r="AB30" s="87" t="s">
        <v>96</v>
      </c>
      <c r="AC30" s="289" t="s">
        <v>97</v>
      </c>
      <c r="AD30" s="15">
        <v>7.0000000000000007E-2</v>
      </c>
      <c r="AE30" s="3">
        <v>7.0000000000000007E-2</v>
      </c>
      <c r="AF30" s="26">
        <v>1</v>
      </c>
      <c r="AG30" s="204" t="s">
        <v>98</v>
      </c>
      <c r="AH30" s="208" t="s">
        <v>99</v>
      </c>
      <c r="AI30" s="256">
        <v>0.05</v>
      </c>
      <c r="AJ30" s="205">
        <v>0.05</v>
      </c>
      <c r="AK30" s="26">
        <v>1</v>
      </c>
      <c r="AL30" s="206">
        <f>0.05/1</f>
        <v>0.05</v>
      </c>
      <c r="AM30" s="157">
        <f>+J30</f>
        <v>0.25</v>
      </c>
      <c r="AN30" s="134">
        <v>0.25</v>
      </c>
      <c r="AO30" s="114">
        <f>AN30/AM30</f>
        <v>1</v>
      </c>
      <c r="AP30" s="115">
        <f>AJ30+AN30</f>
        <v>0.3</v>
      </c>
      <c r="AQ30" s="156">
        <v>0.3</v>
      </c>
      <c r="AR30" s="312">
        <f>O30+T30+Y30+AD30</f>
        <v>0.30000000000000004</v>
      </c>
      <c r="AS30" s="187">
        <f t="shared" ref="AS30:AS36" si="0">AR30/AQ30</f>
        <v>1.0000000000000002</v>
      </c>
      <c r="AT30" s="278">
        <f>AJ30+AN30+AR30</f>
        <v>0.60000000000000009</v>
      </c>
      <c r="AU30" s="12"/>
      <c r="AV30" s="13"/>
      <c r="AW30" s="13"/>
      <c r="AX30" s="14"/>
      <c r="AY30" s="12"/>
      <c r="AZ30" s="13"/>
      <c r="BA30" s="13"/>
      <c r="BB30" s="14"/>
      <c r="BC30" s="82"/>
      <c r="BD30" s="82"/>
      <c r="BE30" s="82"/>
      <c r="BF30" s="82"/>
      <c r="BG30" s="82"/>
      <c r="BM30" s="84"/>
    </row>
    <row r="31" spans="1:65" s="83" customFormat="1" ht="150" customHeight="1" x14ac:dyDescent="0.25">
      <c r="A31" s="202" t="s">
        <v>66</v>
      </c>
      <c r="B31" s="175">
        <v>3</v>
      </c>
      <c r="C31" s="135" t="s">
        <v>100</v>
      </c>
      <c r="D31" s="86" t="s">
        <v>88</v>
      </c>
      <c r="E31" s="86" t="s">
        <v>101</v>
      </c>
      <c r="F31" s="87" t="s">
        <v>102</v>
      </c>
      <c r="G31" s="3" t="s">
        <v>13</v>
      </c>
      <c r="H31" s="4" t="s">
        <v>103</v>
      </c>
      <c r="I31" s="100">
        <v>20</v>
      </c>
      <c r="J31" s="101">
        <v>20</v>
      </c>
      <c r="K31" s="101">
        <v>20</v>
      </c>
      <c r="L31" s="101">
        <v>20</v>
      </c>
      <c r="M31" s="101">
        <v>20</v>
      </c>
      <c r="N31" s="268">
        <v>100</v>
      </c>
      <c r="O31" s="240">
        <v>4</v>
      </c>
      <c r="P31" s="194">
        <v>4</v>
      </c>
      <c r="Q31" s="112">
        <v>1</v>
      </c>
      <c r="R31" s="118" t="s">
        <v>104</v>
      </c>
      <c r="S31" s="326" t="s">
        <v>105</v>
      </c>
      <c r="T31" s="157">
        <v>16</v>
      </c>
      <c r="U31" s="1">
        <v>16</v>
      </c>
      <c r="V31" s="112">
        <v>1</v>
      </c>
      <c r="W31" s="118" t="s">
        <v>106</v>
      </c>
      <c r="X31" s="332" t="s">
        <v>107</v>
      </c>
      <c r="Y31" s="290" t="s">
        <v>78</v>
      </c>
      <c r="Z31" s="5" t="s">
        <v>78</v>
      </c>
      <c r="AA31" s="187" t="s">
        <v>78</v>
      </c>
      <c r="AB31" s="87" t="s">
        <v>108</v>
      </c>
      <c r="AC31" s="289" t="s">
        <v>109</v>
      </c>
      <c r="AD31" s="15" t="s">
        <v>78</v>
      </c>
      <c r="AE31" s="3" t="s">
        <v>78</v>
      </c>
      <c r="AF31" s="26" t="s">
        <v>78</v>
      </c>
      <c r="AG31" s="204" t="s">
        <v>110</v>
      </c>
      <c r="AH31" s="208" t="s">
        <v>111</v>
      </c>
      <c r="AI31" s="2">
        <v>20</v>
      </c>
      <c r="AJ31" s="3">
        <v>20</v>
      </c>
      <c r="AK31" s="26">
        <v>1</v>
      </c>
      <c r="AL31" s="159">
        <v>0.2</v>
      </c>
      <c r="AM31" s="157">
        <f>+J31</f>
        <v>20</v>
      </c>
      <c r="AN31" s="194">
        <v>20</v>
      </c>
      <c r="AO31" s="114">
        <f>+AN31/AM31</f>
        <v>1</v>
      </c>
      <c r="AP31" s="115">
        <f>AL31+(20%*AO31)</f>
        <v>0.4</v>
      </c>
      <c r="AQ31" s="191">
        <v>20</v>
      </c>
      <c r="AR31" s="214">
        <v>20</v>
      </c>
      <c r="AS31" s="187">
        <f t="shared" si="0"/>
        <v>1</v>
      </c>
      <c r="AT31" s="21">
        <f>AP31+(AS31*20%)</f>
        <v>0.60000000000000009</v>
      </c>
      <c r="AU31" s="15"/>
      <c r="AV31" s="3"/>
      <c r="AW31" s="3"/>
      <c r="AX31" s="4"/>
      <c r="AY31" s="15"/>
      <c r="AZ31" s="3"/>
      <c r="BA31" s="3"/>
      <c r="BB31" s="4"/>
      <c r="BC31" s="81"/>
      <c r="BD31" s="82"/>
      <c r="BE31" s="82"/>
      <c r="BF31" s="82"/>
      <c r="BG31" s="82"/>
      <c r="BM31" s="84"/>
    </row>
    <row r="32" spans="1:65" s="83" customFormat="1" ht="409.5" x14ac:dyDescent="0.25">
      <c r="A32" s="207" t="s">
        <v>112</v>
      </c>
      <c r="B32" s="173">
        <v>4</v>
      </c>
      <c r="C32" s="85" t="s">
        <v>113</v>
      </c>
      <c r="D32" s="86" t="s">
        <v>114</v>
      </c>
      <c r="E32" s="86" t="s">
        <v>115</v>
      </c>
      <c r="F32" s="87" t="s">
        <v>116</v>
      </c>
      <c r="G32" s="3" t="s">
        <v>11</v>
      </c>
      <c r="H32" s="4" t="s">
        <v>117</v>
      </c>
      <c r="I32" s="88">
        <v>0.3</v>
      </c>
      <c r="J32" s="89">
        <v>0.5</v>
      </c>
      <c r="K32" s="89">
        <v>0.7</v>
      </c>
      <c r="L32" s="89">
        <v>0.9</v>
      </c>
      <c r="M32" s="89">
        <v>1</v>
      </c>
      <c r="N32" s="268">
        <v>1</v>
      </c>
      <c r="O32" s="157">
        <v>1.2699999999999999E-2</v>
      </c>
      <c r="P32" s="1">
        <v>1.2699999999999999E-2</v>
      </c>
      <c r="Q32" s="112">
        <v>1</v>
      </c>
      <c r="R32" s="118" t="s">
        <v>118</v>
      </c>
      <c r="S32" s="326" t="s">
        <v>119</v>
      </c>
      <c r="T32" s="157">
        <v>8.4099999999999994E-2</v>
      </c>
      <c r="U32" s="1">
        <v>8.4099999999999994E-2</v>
      </c>
      <c r="V32" s="112">
        <v>1</v>
      </c>
      <c r="W32" s="211" t="s">
        <v>120</v>
      </c>
      <c r="X32" s="326" t="s">
        <v>119</v>
      </c>
      <c r="Y32" s="250">
        <v>3.9100000000000003E-2</v>
      </c>
      <c r="Z32" s="182">
        <v>3.9100000000000003E-2</v>
      </c>
      <c r="AA32" s="187">
        <v>1</v>
      </c>
      <c r="AB32" s="232" t="s">
        <v>121</v>
      </c>
      <c r="AC32" s="295" t="s">
        <v>122</v>
      </c>
      <c r="AD32" s="90">
        <v>6.4100000000000004E-2</v>
      </c>
      <c r="AE32" s="5">
        <v>6.4100000000000004E-2</v>
      </c>
      <c r="AF32" s="96">
        <v>1</v>
      </c>
      <c r="AG32" s="204" t="s">
        <v>472</v>
      </c>
      <c r="AH32" s="208" t="s">
        <v>123</v>
      </c>
      <c r="AI32" s="2">
        <v>0.3</v>
      </c>
      <c r="AJ32" s="3">
        <v>0.3</v>
      </c>
      <c r="AK32" s="20">
        <v>1</v>
      </c>
      <c r="AL32" s="209">
        <v>0.3</v>
      </c>
      <c r="AM32" s="157">
        <v>0.5</v>
      </c>
      <c r="AN32" s="134">
        <v>0.5</v>
      </c>
      <c r="AO32" s="114">
        <v>1</v>
      </c>
      <c r="AP32" s="115">
        <f>AN32/N32</f>
        <v>0.5</v>
      </c>
      <c r="AQ32" s="156">
        <v>0.7</v>
      </c>
      <c r="AR32" s="119">
        <f>AN32+O32+T32+Y32+AD32</f>
        <v>0.70000000000000007</v>
      </c>
      <c r="AS32" s="187">
        <v>1</v>
      </c>
      <c r="AT32" s="278">
        <f>AR32/1</f>
        <v>0.70000000000000007</v>
      </c>
      <c r="AU32" s="16"/>
      <c r="AV32" s="17"/>
      <c r="AW32" s="17"/>
      <c r="AX32" s="18"/>
      <c r="AY32" s="16"/>
      <c r="AZ32" s="17"/>
      <c r="BA32" s="17"/>
      <c r="BB32" s="18"/>
      <c r="BC32" s="82"/>
      <c r="BD32" s="82"/>
      <c r="BE32" s="82"/>
      <c r="BF32" s="82"/>
      <c r="BG32" s="82"/>
      <c r="BM32" s="91"/>
    </row>
    <row r="33" spans="1:55" s="83" customFormat="1" ht="210" x14ac:dyDescent="0.25">
      <c r="A33" s="207" t="s">
        <v>112</v>
      </c>
      <c r="B33" s="176">
        <v>5</v>
      </c>
      <c r="C33" s="142" t="s">
        <v>124</v>
      </c>
      <c r="D33" s="86" t="s">
        <v>125</v>
      </c>
      <c r="E33" s="86" t="s">
        <v>126</v>
      </c>
      <c r="F33" s="87" t="s">
        <v>126</v>
      </c>
      <c r="G33" s="3" t="s">
        <v>11</v>
      </c>
      <c r="H33" s="4" t="s">
        <v>127</v>
      </c>
      <c r="I33" s="88">
        <v>0.1</v>
      </c>
      <c r="J33" s="89">
        <v>0.4</v>
      </c>
      <c r="K33" s="89">
        <v>0.65</v>
      </c>
      <c r="L33" s="89">
        <v>0.9</v>
      </c>
      <c r="M33" s="89">
        <v>1</v>
      </c>
      <c r="N33" s="268">
        <v>1</v>
      </c>
      <c r="O33" s="157">
        <v>4.0000000000000001E-3</v>
      </c>
      <c r="P33" s="1">
        <v>4.0000000000000001E-3</v>
      </c>
      <c r="Q33" s="112">
        <v>1</v>
      </c>
      <c r="R33" s="210" t="s">
        <v>128</v>
      </c>
      <c r="S33" s="327" t="s">
        <v>129</v>
      </c>
      <c r="T33" s="224">
        <v>0.12</v>
      </c>
      <c r="U33" s="134">
        <v>0.12</v>
      </c>
      <c r="V33" s="112">
        <v>1</v>
      </c>
      <c r="W33" s="118" t="s">
        <v>130</v>
      </c>
      <c r="X33" s="333" t="s">
        <v>129</v>
      </c>
      <c r="Y33" s="250">
        <v>6.5000000000000002E-2</v>
      </c>
      <c r="Z33" s="182">
        <v>6.5000000000000002E-2</v>
      </c>
      <c r="AA33" s="187">
        <v>1</v>
      </c>
      <c r="AB33" s="212" t="s">
        <v>131</v>
      </c>
      <c r="AC33" s="208" t="s">
        <v>132</v>
      </c>
      <c r="AD33" s="343">
        <v>6.0999999999999999E-2</v>
      </c>
      <c r="AE33" s="316">
        <v>6.0999999999999999E-2</v>
      </c>
      <c r="AF33" s="96">
        <v>1</v>
      </c>
      <c r="AG33" s="204" t="s">
        <v>133</v>
      </c>
      <c r="AH33" s="208" t="s">
        <v>134</v>
      </c>
      <c r="AI33" s="2">
        <v>0.1</v>
      </c>
      <c r="AJ33" s="3">
        <v>0.1</v>
      </c>
      <c r="AK33" s="20">
        <v>1</v>
      </c>
      <c r="AL33" s="209">
        <v>0.1</v>
      </c>
      <c r="AM33" s="157">
        <v>0.4</v>
      </c>
      <c r="AN33" s="223">
        <v>0.4</v>
      </c>
      <c r="AO33" s="114">
        <f>AN33/AM33</f>
        <v>1</v>
      </c>
      <c r="AP33" s="113">
        <f>AN33/N33</f>
        <v>0.4</v>
      </c>
      <c r="AQ33" s="2">
        <v>0.65</v>
      </c>
      <c r="AR33" s="205">
        <f>AN33+O33+T33+Y33+AD33</f>
        <v>0.64999999999999991</v>
      </c>
      <c r="AS33" s="37">
        <v>1</v>
      </c>
      <c r="AT33" s="29">
        <f>AR33/1</f>
        <v>0.64999999999999991</v>
      </c>
      <c r="AU33" s="15"/>
      <c r="AV33" s="3"/>
      <c r="AW33" s="3"/>
      <c r="AX33" s="4"/>
      <c r="AY33" s="15"/>
      <c r="AZ33" s="3"/>
      <c r="BA33" s="3"/>
      <c r="BB33" s="4"/>
    </row>
    <row r="34" spans="1:55" s="83" customFormat="1" ht="166.5" customHeight="1" x14ac:dyDescent="0.25">
      <c r="A34" s="207" t="s">
        <v>112</v>
      </c>
      <c r="B34" s="177">
        <v>5</v>
      </c>
      <c r="C34" s="142" t="s">
        <v>124</v>
      </c>
      <c r="D34" s="86" t="s">
        <v>135</v>
      </c>
      <c r="E34" s="86" t="s">
        <v>126</v>
      </c>
      <c r="F34" s="87" t="s">
        <v>136</v>
      </c>
      <c r="G34" s="3" t="s">
        <v>13</v>
      </c>
      <c r="H34" s="4" t="s">
        <v>127</v>
      </c>
      <c r="I34" s="88">
        <v>1</v>
      </c>
      <c r="J34" s="89">
        <v>1</v>
      </c>
      <c r="K34" s="89">
        <v>1</v>
      </c>
      <c r="L34" s="89">
        <v>1</v>
      </c>
      <c r="M34" s="89">
        <v>1</v>
      </c>
      <c r="N34" s="268">
        <v>1</v>
      </c>
      <c r="O34" s="157">
        <v>0.09</v>
      </c>
      <c r="P34" s="1">
        <v>0.09</v>
      </c>
      <c r="Q34" s="112">
        <v>1</v>
      </c>
      <c r="R34" s="118" t="s">
        <v>137</v>
      </c>
      <c r="S34" s="326" t="s">
        <v>138</v>
      </c>
      <c r="T34" s="226">
        <v>0.18</v>
      </c>
      <c r="U34" s="125">
        <v>0.18</v>
      </c>
      <c r="V34" s="112">
        <v>1</v>
      </c>
      <c r="W34" s="118" t="s">
        <v>139</v>
      </c>
      <c r="X34" s="334" t="s">
        <v>140</v>
      </c>
      <c r="Y34" s="291">
        <v>0.19</v>
      </c>
      <c r="Z34" s="215">
        <v>0.19</v>
      </c>
      <c r="AA34" s="187">
        <v>1</v>
      </c>
      <c r="AB34" s="87" t="s">
        <v>141</v>
      </c>
      <c r="AC34" s="289" t="s">
        <v>142</v>
      </c>
      <c r="AD34" s="15">
        <v>0.54</v>
      </c>
      <c r="AE34" s="3">
        <v>0.54</v>
      </c>
      <c r="AF34" s="308">
        <v>1</v>
      </c>
      <c r="AG34" s="204" t="s">
        <v>143</v>
      </c>
      <c r="AH34" s="208" t="s">
        <v>144</v>
      </c>
      <c r="AI34" s="2">
        <v>1</v>
      </c>
      <c r="AJ34" s="3">
        <v>1</v>
      </c>
      <c r="AK34" s="26">
        <f>+AJ34/AI34</f>
        <v>1</v>
      </c>
      <c r="AL34" s="159">
        <v>0.2</v>
      </c>
      <c r="AM34" s="216">
        <v>1</v>
      </c>
      <c r="AN34" s="195">
        <v>1</v>
      </c>
      <c r="AO34" s="114">
        <f>AN34/AM34</f>
        <v>1</v>
      </c>
      <c r="AP34" s="115">
        <f>AL34+(20%*AO34)</f>
        <v>0.4</v>
      </c>
      <c r="AQ34" s="191">
        <v>1</v>
      </c>
      <c r="AR34" s="214">
        <f>O34+T34+Y34+AD34</f>
        <v>1</v>
      </c>
      <c r="AS34" s="187">
        <f t="shared" si="0"/>
        <v>1</v>
      </c>
      <c r="AT34" s="21">
        <f>AP34+(AS34*20%)</f>
        <v>0.60000000000000009</v>
      </c>
      <c r="AU34" s="19"/>
      <c r="AV34" s="20"/>
      <c r="AW34" s="20"/>
      <c r="AX34" s="21"/>
      <c r="AY34" s="19"/>
      <c r="AZ34" s="20"/>
      <c r="BA34" s="20"/>
      <c r="BB34" s="21"/>
      <c r="BC34" s="82"/>
    </row>
    <row r="35" spans="1:55" s="83" customFormat="1" ht="210" x14ac:dyDescent="0.25">
      <c r="A35" s="207" t="s">
        <v>112</v>
      </c>
      <c r="B35" s="175">
        <v>6</v>
      </c>
      <c r="C35" s="85" t="s">
        <v>145</v>
      </c>
      <c r="D35" s="86" t="s">
        <v>146</v>
      </c>
      <c r="E35" s="86" t="s">
        <v>147</v>
      </c>
      <c r="F35" s="87" t="s">
        <v>148</v>
      </c>
      <c r="G35" s="3" t="s">
        <v>17</v>
      </c>
      <c r="H35" s="4" t="s">
        <v>149</v>
      </c>
      <c r="I35" s="2" t="s">
        <v>150</v>
      </c>
      <c r="J35" s="89">
        <v>1</v>
      </c>
      <c r="K35" s="89">
        <v>1</v>
      </c>
      <c r="L35" s="89">
        <v>1</v>
      </c>
      <c r="M35" s="89">
        <v>1</v>
      </c>
      <c r="N35" s="268">
        <v>4</v>
      </c>
      <c r="O35" s="158" t="s">
        <v>151</v>
      </c>
      <c r="P35" s="121" t="s">
        <v>78</v>
      </c>
      <c r="Q35" s="122" t="s">
        <v>78</v>
      </c>
      <c r="R35" s="127" t="s">
        <v>152</v>
      </c>
      <c r="S35" s="328" t="s">
        <v>153</v>
      </c>
      <c r="T35" s="158">
        <v>0.5</v>
      </c>
      <c r="U35" s="121">
        <v>0.5</v>
      </c>
      <c r="V35" s="122">
        <v>1</v>
      </c>
      <c r="W35" s="217" t="s">
        <v>154</v>
      </c>
      <c r="X35" s="335" t="s">
        <v>153</v>
      </c>
      <c r="Y35" s="249">
        <v>0.25</v>
      </c>
      <c r="Z35" s="119">
        <v>0.25</v>
      </c>
      <c r="AA35" s="187">
        <v>1</v>
      </c>
      <c r="AB35" s="218" t="s">
        <v>155</v>
      </c>
      <c r="AC35" s="219" t="s">
        <v>156</v>
      </c>
      <c r="AD35" s="249">
        <v>0.25</v>
      </c>
      <c r="AE35" s="119">
        <v>0.25</v>
      </c>
      <c r="AF35" s="187">
        <v>1</v>
      </c>
      <c r="AG35" s="218" t="s">
        <v>157</v>
      </c>
      <c r="AH35" s="219" t="s">
        <v>156</v>
      </c>
      <c r="AI35" s="191" t="s">
        <v>158</v>
      </c>
      <c r="AJ35" s="214" t="s">
        <v>158</v>
      </c>
      <c r="AK35" s="214" t="s">
        <v>158</v>
      </c>
      <c r="AL35" s="159">
        <v>0</v>
      </c>
      <c r="AM35" s="162">
        <v>1</v>
      </c>
      <c r="AN35" s="120">
        <v>1</v>
      </c>
      <c r="AO35" s="114">
        <v>1</v>
      </c>
      <c r="AP35" s="115">
        <v>0.25</v>
      </c>
      <c r="AQ35" s="271">
        <v>1</v>
      </c>
      <c r="AR35" s="272">
        <f>T35+Y35+AD35</f>
        <v>1</v>
      </c>
      <c r="AS35" s="187">
        <f t="shared" si="0"/>
        <v>1</v>
      </c>
      <c r="AT35" s="278">
        <f>AP35+(AS35*25%)</f>
        <v>0.5</v>
      </c>
      <c r="AU35" s="22"/>
      <c r="AV35" s="23"/>
      <c r="AW35" s="23"/>
      <c r="AX35" s="24"/>
      <c r="AY35" s="22"/>
      <c r="AZ35" s="23"/>
      <c r="BA35" s="23"/>
      <c r="BB35" s="24"/>
    </row>
    <row r="36" spans="1:55" ht="409.6" customHeight="1" x14ac:dyDescent="0.25">
      <c r="A36" s="207" t="s">
        <v>112</v>
      </c>
      <c r="B36" s="175">
        <v>7</v>
      </c>
      <c r="C36" s="92" t="s">
        <v>159</v>
      </c>
      <c r="D36" s="86" t="s">
        <v>160</v>
      </c>
      <c r="E36" s="86" t="s">
        <v>161</v>
      </c>
      <c r="F36" s="87" t="s">
        <v>162</v>
      </c>
      <c r="G36" s="3" t="s">
        <v>17</v>
      </c>
      <c r="H36" s="4" t="s">
        <v>163</v>
      </c>
      <c r="I36" s="88">
        <v>1</v>
      </c>
      <c r="J36" s="89">
        <v>3</v>
      </c>
      <c r="K36" s="89">
        <v>3</v>
      </c>
      <c r="L36" s="89">
        <v>3</v>
      </c>
      <c r="M36" s="89">
        <v>2</v>
      </c>
      <c r="N36" s="268">
        <v>12</v>
      </c>
      <c r="O36" s="157">
        <v>1</v>
      </c>
      <c r="P36" s="1">
        <v>1</v>
      </c>
      <c r="Q36" s="114">
        <v>1</v>
      </c>
      <c r="R36" s="118" t="s">
        <v>164</v>
      </c>
      <c r="S36" s="326" t="s">
        <v>165</v>
      </c>
      <c r="T36" s="157">
        <v>1.5</v>
      </c>
      <c r="U36" s="1">
        <v>1.5</v>
      </c>
      <c r="V36" s="114">
        <v>1</v>
      </c>
      <c r="W36" s="211" t="s">
        <v>166</v>
      </c>
      <c r="X36" s="326" t="s">
        <v>167</v>
      </c>
      <c r="Y36" s="291">
        <v>2.25</v>
      </c>
      <c r="Z36" s="215">
        <v>2.25</v>
      </c>
      <c r="AA36" s="197">
        <v>1</v>
      </c>
      <c r="AB36" s="228" t="s">
        <v>168</v>
      </c>
      <c r="AC36" s="292" t="s">
        <v>169</v>
      </c>
      <c r="AD36" s="344">
        <v>3</v>
      </c>
      <c r="AE36" s="221">
        <v>3</v>
      </c>
      <c r="AF36" s="96">
        <v>1</v>
      </c>
      <c r="AG36" s="306" t="s">
        <v>170</v>
      </c>
      <c r="AH36" s="208" t="s">
        <v>171</v>
      </c>
      <c r="AI36" s="2">
        <v>1</v>
      </c>
      <c r="AJ36" s="3">
        <v>1</v>
      </c>
      <c r="AK36" s="26">
        <v>1</v>
      </c>
      <c r="AL36" s="222">
        <f>1/12</f>
        <v>8.3333333333333329E-2</v>
      </c>
      <c r="AM36" s="163">
        <v>3</v>
      </c>
      <c r="AN36" s="144">
        <v>3</v>
      </c>
      <c r="AO36" s="112">
        <f>AN36/AM36</f>
        <v>1</v>
      </c>
      <c r="AP36" s="113">
        <f>(AJ36+AN36)/12</f>
        <v>0.33333333333333331</v>
      </c>
      <c r="AQ36" s="146">
        <v>3</v>
      </c>
      <c r="AR36" s="95">
        <v>3</v>
      </c>
      <c r="AS36" s="26">
        <f t="shared" si="0"/>
        <v>1</v>
      </c>
      <c r="AT36" s="27">
        <f>(AJ36+AN36+AR36)/12</f>
        <v>0.58333333333333337</v>
      </c>
      <c r="AU36" s="25"/>
      <c r="AV36" s="26"/>
      <c r="AW36" s="26"/>
      <c r="AX36" s="27"/>
      <c r="AY36" s="25"/>
      <c r="AZ36" s="26"/>
      <c r="BA36" s="26"/>
      <c r="BB36" s="27"/>
    </row>
    <row r="37" spans="1:55" ht="210" x14ac:dyDescent="0.25">
      <c r="A37" s="207" t="s">
        <v>112</v>
      </c>
      <c r="B37" s="175">
        <v>8</v>
      </c>
      <c r="C37" s="135" t="s">
        <v>172</v>
      </c>
      <c r="D37" s="86" t="s">
        <v>173</v>
      </c>
      <c r="E37" s="86" t="s">
        <v>174</v>
      </c>
      <c r="F37" s="87" t="s">
        <v>175</v>
      </c>
      <c r="G37" s="3" t="s">
        <v>13</v>
      </c>
      <c r="H37" s="4" t="s">
        <v>176</v>
      </c>
      <c r="I37" s="88">
        <v>1</v>
      </c>
      <c r="J37" s="89">
        <v>1</v>
      </c>
      <c r="K37" s="89">
        <v>1</v>
      </c>
      <c r="L37" s="89">
        <v>1</v>
      </c>
      <c r="M37" s="89">
        <v>1</v>
      </c>
      <c r="N37" s="268">
        <v>1</v>
      </c>
      <c r="O37" s="157" t="s">
        <v>78</v>
      </c>
      <c r="P37" s="1" t="s">
        <v>78</v>
      </c>
      <c r="Q37" s="1" t="s">
        <v>78</v>
      </c>
      <c r="R37" s="118" t="s">
        <v>177</v>
      </c>
      <c r="S37" s="326" t="s">
        <v>78</v>
      </c>
      <c r="T37" s="157" t="s">
        <v>78</v>
      </c>
      <c r="U37" s="1" t="s">
        <v>78</v>
      </c>
      <c r="V37" s="1" t="s">
        <v>78</v>
      </c>
      <c r="W37" s="118" t="s">
        <v>178</v>
      </c>
      <c r="X37" s="326" t="s">
        <v>78</v>
      </c>
      <c r="Y37" s="157" t="s">
        <v>78</v>
      </c>
      <c r="Z37" s="1" t="s">
        <v>78</v>
      </c>
      <c r="AA37" s="1" t="s">
        <v>78</v>
      </c>
      <c r="AB37" s="87" t="s">
        <v>179</v>
      </c>
      <c r="AC37" s="293" t="s">
        <v>78</v>
      </c>
      <c r="AD37" s="90">
        <v>1</v>
      </c>
      <c r="AE37" s="5">
        <v>1</v>
      </c>
      <c r="AF37" s="307">
        <v>1</v>
      </c>
      <c r="AG37" s="87" t="s">
        <v>180</v>
      </c>
      <c r="AH37" s="203" t="s">
        <v>181</v>
      </c>
      <c r="AI37" s="156">
        <v>1</v>
      </c>
      <c r="AJ37" s="5">
        <v>1</v>
      </c>
      <c r="AK37" s="26">
        <v>1</v>
      </c>
      <c r="AL37" s="159">
        <v>0.2</v>
      </c>
      <c r="AM37" s="163">
        <v>1</v>
      </c>
      <c r="AN37" s="144">
        <v>1</v>
      </c>
      <c r="AO37" s="248">
        <v>1</v>
      </c>
      <c r="AP37" s="115">
        <f>(AK37+AO37)/5</f>
        <v>0.4</v>
      </c>
      <c r="AQ37" s="190">
        <v>1</v>
      </c>
      <c r="AR37" s="284">
        <v>1</v>
      </c>
      <c r="AS37" s="96">
        <f>AR37/AQ37</f>
        <v>1</v>
      </c>
      <c r="AT37" s="29">
        <f>AP37+(AS37*20%)</f>
        <v>0.60000000000000009</v>
      </c>
      <c r="AU37" s="28"/>
      <c r="AV37" s="96"/>
      <c r="AW37" s="96"/>
      <c r="AX37" s="29"/>
      <c r="AY37" s="28"/>
      <c r="AZ37" s="96"/>
      <c r="BA37" s="96"/>
      <c r="BB37" s="29"/>
    </row>
    <row r="38" spans="1:55" ht="312.75" customHeight="1" x14ac:dyDescent="0.25">
      <c r="A38" s="207" t="s">
        <v>112</v>
      </c>
      <c r="B38" s="175">
        <v>9</v>
      </c>
      <c r="C38" s="85" t="s">
        <v>182</v>
      </c>
      <c r="D38" s="86" t="s">
        <v>183</v>
      </c>
      <c r="E38" s="86" t="s">
        <v>184</v>
      </c>
      <c r="F38" s="87" t="s">
        <v>185</v>
      </c>
      <c r="G38" s="3" t="s">
        <v>17</v>
      </c>
      <c r="H38" s="4" t="s">
        <v>117</v>
      </c>
      <c r="I38" s="88">
        <v>0.05</v>
      </c>
      <c r="J38" s="89">
        <v>0.3</v>
      </c>
      <c r="K38" s="89">
        <v>0.3</v>
      </c>
      <c r="L38" s="89">
        <v>0.3</v>
      </c>
      <c r="M38" s="89">
        <v>0.05</v>
      </c>
      <c r="N38" s="268">
        <f>SUM(I38:M38)</f>
        <v>1</v>
      </c>
      <c r="O38" s="166">
        <v>0.1</v>
      </c>
      <c r="P38" s="223">
        <v>0.1</v>
      </c>
      <c r="Q38" s="112">
        <v>1</v>
      </c>
      <c r="R38" s="118" t="s">
        <v>186</v>
      </c>
      <c r="S38" s="326" t="s">
        <v>187</v>
      </c>
      <c r="T38" s="224">
        <v>0.05</v>
      </c>
      <c r="U38" s="134">
        <v>0.05</v>
      </c>
      <c r="V38" s="112">
        <v>1</v>
      </c>
      <c r="W38" s="118" t="s">
        <v>188</v>
      </c>
      <c r="X38" s="336" t="s">
        <v>189</v>
      </c>
      <c r="Y38" s="249">
        <v>0.1</v>
      </c>
      <c r="Z38" s="119">
        <v>0.1</v>
      </c>
      <c r="AA38" s="187">
        <v>1</v>
      </c>
      <c r="AB38" s="87" t="s">
        <v>190</v>
      </c>
      <c r="AC38" s="203" t="s">
        <v>191</v>
      </c>
      <c r="AD38" s="345">
        <v>0.05</v>
      </c>
      <c r="AE38" s="205">
        <v>0.05</v>
      </c>
      <c r="AF38" s="96">
        <v>1</v>
      </c>
      <c r="AG38" s="204" t="s">
        <v>192</v>
      </c>
      <c r="AH38" s="208" t="s">
        <v>193</v>
      </c>
      <c r="AI38" s="256">
        <v>0.05</v>
      </c>
      <c r="AJ38" s="205">
        <v>0.05</v>
      </c>
      <c r="AK38" s="26">
        <v>1</v>
      </c>
      <c r="AL38" s="159">
        <v>0.05</v>
      </c>
      <c r="AM38" s="226">
        <v>0.3</v>
      </c>
      <c r="AN38" s="125">
        <v>0.3</v>
      </c>
      <c r="AO38" s="114">
        <f>AN38/AM38</f>
        <v>1</v>
      </c>
      <c r="AP38" s="115">
        <f>+(AJ38+AN38)/N38</f>
        <v>0.35</v>
      </c>
      <c r="AQ38" s="279">
        <v>0.3</v>
      </c>
      <c r="AR38" s="119">
        <f>O38+T38+Y38+AD38</f>
        <v>0.3</v>
      </c>
      <c r="AS38" s="187">
        <f>AR38/AQ38</f>
        <v>1</v>
      </c>
      <c r="AT38" s="278">
        <f>AJ38+AN38+AR38</f>
        <v>0.64999999999999991</v>
      </c>
      <c r="AU38" s="28"/>
      <c r="AV38" s="96"/>
      <c r="AW38" s="96"/>
      <c r="AX38" s="29"/>
      <c r="AY38" s="28"/>
      <c r="AZ38" s="96"/>
      <c r="BA38" s="96"/>
      <c r="BB38" s="29"/>
    </row>
    <row r="39" spans="1:55" ht="409.5" x14ac:dyDescent="0.25">
      <c r="A39" s="227" t="s">
        <v>194</v>
      </c>
      <c r="B39" s="175">
        <v>10</v>
      </c>
      <c r="C39" s="92" t="s">
        <v>195</v>
      </c>
      <c r="D39" s="86" t="s">
        <v>196</v>
      </c>
      <c r="E39" s="86" t="s">
        <v>197</v>
      </c>
      <c r="F39" s="87" t="s">
        <v>198</v>
      </c>
      <c r="G39" s="3" t="s">
        <v>13</v>
      </c>
      <c r="H39" s="4" t="s">
        <v>199</v>
      </c>
      <c r="I39" s="93">
        <v>1</v>
      </c>
      <c r="J39" s="94">
        <v>1</v>
      </c>
      <c r="K39" s="94">
        <v>1</v>
      </c>
      <c r="L39" s="94">
        <v>1</v>
      </c>
      <c r="M39" s="94">
        <v>1</v>
      </c>
      <c r="N39" s="159">
        <v>1</v>
      </c>
      <c r="O39" s="165">
        <v>0.09</v>
      </c>
      <c r="P39" s="114">
        <v>0.09</v>
      </c>
      <c r="Q39" s="112">
        <v>1</v>
      </c>
      <c r="R39" s="118" t="s">
        <v>200</v>
      </c>
      <c r="S39" s="326" t="s">
        <v>201</v>
      </c>
      <c r="T39" s="165">
        <v>0.09</v>
      </c>
      <c r="U39" s="112">
        <v>0.09</v>
      </c>
      <c r="V39" s="112">
        <v>1</v>
      </c>
      <c r="W39" s="285" t="s">
        <v>202</v>
      </c>
      <c r="X39" s="326" t="s">
        <v>203</v>
      </c>
      <c r="Y39" s="28">
        <v>0.56999999999999995</v>
      </c>
      <c r="Z39" s="96">
        <v>0.56999999999999995</v>
      </c>
      <c r="AA39" s="96">
        <v>1</v>
      </c>
      <c r="AB39" s="228" t="s">
        <v>204</v>
      </c>
      <c r="AC39" s="247" t="s">
        <v>205</v>
      </c>
      <c r="AD39" s="28">
        <v>1</v>
      </c>
      <c r="AE39" s="96">
        <v>1</v>
      </c>
      <c r="AF39" s="96">
        <v>1</v>
      </c>
      <c r="AG39" s="252" t="s">
        <v>206</v>
      </c>
      <c r="AH39" s="203" t="s">
        <v>207</v>
      </c>
      <c r="AI39" s="186">
        <v>1</v>
      </c>
      <c r="AJ39" s="96">
        <v>1</v>
      </c>
      <c r="AK39" s="26">
        <v>1</v>
      </c>
      <c r="AL39" s="206">
        <v>0.2</v>
      </c>
      <c r="AM39" s="161">
        <v>1</v>
      </c>
      <c r="AN39" s="116">
        <v>1</v>
      </c>
      <c r="AO39" s="114">
        <f>AN39/AM39</f>
        <v>1</v>
      </c>
      <c r="AP39" s="115">
        <f>AL39+(20%*AO39)</f>
        <v>0.4</v>
      </c>
      <c r="AQ39" s="186">
        <v>1</v>
      </c>
      <c r="AR39" s="96">
        <v>1</v>
      </c>
      <c r="AS39" s="96">
        <f>AR39/AQ39</f>
        <v>1</v>
      </c>
      <c r="AT39" s="29">
        <f>AP39+(AS39*20%)</f>
        <v>0.60000000000000009</v>
      </c>
      <c r="AU39" s="28"/>
      <c r="AV39" s="96"/>
      <c r="AW39" s="96"/>
      <c r="AX39" s="29"/>
      <c r="AY39" s="28"/>
      <c r="AZ39" s="96"/>
      <c r="BA39" s="96"/>
      <c r="BB39" s="29"/>
    </row>
    <row r="40" spans="1:55" ht="258.75" customHeight="1" x14ac:dyDescent="0.25">
      <c r="A40" s="227" t="s">
        <v>194</v>
      </c>
      <c r="B40" s="175">
        <v>11</v>
      </c>
      <c r="C40" s="92" t="s">
        <v>208</v>
      </c>
      <c r="D40" s="86" t="s">
        <v>209</v>
      </c>
      <c r="E40" s="86" t="s">
        <v>210</v>
      </c>
      <c r="F40" s="87" t="s">
        <v>211</v>
      </c>
      <c r="G40" s="3" t="s">
        <v>13</v>
      </c>
      <c r="H40" s="4" t="s">
        <v>91</v>
      </c>
      <c r="I40" s="2" t="s">
        <v>150</v>
      </c>
      <c r="J40" s="89">
        <v>1</v>
      </c>
      <c r="K40" s="89">
        <v>1</v>
      </c>
      <c r="L40" s="89">
        <v>1</v>
      </c>
      <c r="M40" s="89">
        <v>1</v>
      </c>
      <c r="N40" s="268">
        <v>1</v>
      </c>
      <c r="O40" s="282">
        <v>0.2</v>
      </c>
      <c r="P40" s="283">
        <v>0.2</v>
      </c>
      <c r="Q40" s="123">
        <v>1</v>
      </c>
      <c r="R40" s="229" t="s">
        <v>212</v>
      </c>
      <c r="S40" s="329" t="s">
        <v>213</v>
      </c>
      <c r="T40" s="282">
        <v>0.2</v>
      </c>
      <c r="U40" s="283">
        <v>0.2</v>
      </c>
      <c r="V40" s="123">
        <v>1</v>
      </c>
      <c r="W40" s="230" t="s">
        <v>214</v>
      </c>
      <c r="X40" s="329" t="s">
        <v>215</v>
      </c>
      <c r="Y40" s="291">
        <v>0.25</v>
      </c>
      <c r="Z40" s="215">
        <v>0.25</v>
      </c>
      <c r="AA40" s="96">
        <v>1</v>
      </c>
      <c r="AB40" s="212" t="s">
        <v>216</v>
      </c>
      <c r="AC40" s="208" t="s">
        <v>217</v>
      </c>
      <c r="AD40" s="15">
        <v>0.35</v>
      </c>
      <c r="AE40" s="3">
        <v>0.35</v>
      </c>
      <c r="AF40" s="308">
        <v>1</v>
      </c>
      <c r="AG40" s="204" t="s">
        <v>218</v>
      </c>
      <c r="AH40" s="208" t="s">
        <v>219</v>
      </c>
      <c r="AI40" s="2" t="s">
        <v>158</v>
      </c>
      <c r="AJ40" s="3" t="s">
        <v>158</v>
      </c>
      <c r="AK40" s="3" t="s">
        <v>158</v>
      </c>
      <c r="AL40" s="206">
        <v>0</v>
      </c>
      <c r="AM40" s="164">
        <v>1</v>
      </c>
      <c r="AN40" s="183">
        <v>1</v>
      </c>
      <c r="AO40" s="123">
        <f>AN40/AM40</f>
        <v>1</v>
      </c>
      <c r="AP40" s="124">
        <f>25%*AO40</f>
        <v>0.25</v>
      </c>
      <c r="AQ40" s="2">
        <v>1</v>
      </c>
      <c r="AR40" s="95">
        <f>O40+T40+Y40+AD40</f>
        <v>1</v>
      </c>
      <c r="AS40" s="26">
        <f>AR40/AQ40</f>
        <v>1</v>
      </c>
      <c r="AT40" s="27">
        <f>AP40+(AR40*25%)</f>
        <v>0.5</v>
      </c>
      <c r="AU40" s="15"/>
      <c r="AV40" s="3"/>
      <c r="AW40" s="3"/>
      <c r="AX40" s="4"/>
      <c r="AY40" s="15"/>
      <c r="AZ40" s="3"/>
      <c r="BA40" s="3"/>
      <c r="BB40" s="4"/>
      <c r="BC40" s="97"/>
    </row>
    <row r="41" spans="1:55" ht="409.6" customHeight="1" x14ac:dyDescent="0.25">
      <c r="A41" s="227" t="s">
        <v>194</v>
      </c>
      <c r="B41" s="175">
        <v>12</v>
      </c>
      <c r="C41" s="92" t="s">
        <v>220</v>
      </c>
      <c r="D41" s="86" t="s">
        <v>160</v>
      </c>
      <c r="E41" s="86" t="s">
        <v>221</v>
      </c>
      <c r="F41" s="87" t="s">
        <v>222</v>
      </c>
      <c r="G41" s="3" t="s">
        <v>13</v>
      </c>
      <c r="H41" s="4" t="s">
        <v>71</v>
      </c>
      <c r="I41" s="93">
        <v>1</v>
      </c>
      <c r="J41" s="94">
        <v>1</v>
      </c>
      <c r="K41" s="94">
        <v>1</v>
      </c>
      <c r="L41" s="94">
        <v>1</v>
      </c>
      <c r="M41" s="94">
        <v>1</v>
      </c>
      <c r="N41" s="318">
        <v>1</v>
      </c>
      <c r="O41" s="157">
        <v>16</v>
      </c>
      <c r="P41" s="1">
        <v>16</v>
      </c>
      <c r="Q41" s="112">
        <v>1</v>
      </c>
      <c r="R41" s="118" t="s">
        <v>223</v>
      </c>
      <c r="S41" s="326" t="s">
        <v>224</v>
      </c>
      <c r="T41" s="216">
        <v>23</v>
      </c>
      <c r="U41" s="195">
        <v>23</v>
      </c>
      <c r="V41" s="112">
        <v>1</v>
      </c>
      <c r="W41" s="118" t="s">
        <v>225</v>
      </c>
      <c r="X41" s="326" t="s">
        <v>226</v>
      </c>
      <c r="Y41" s="294">
        <v>8</v>
      </c>
      <c r="Z41" s="95">
        <v>8</v>
      </c>
      <c r="AA41" s="96">
        <v>1</v>
      </c>
      <c r="AB41" s="212" t="s">
        <v>227</v>
      </c>
      <c r="AC41" s="208" t="s">
        <v>228</v>
      </c>
      <c r="AD41" s="15">
        <v>23</v>
      </c>
      <c r="AE41" s="3">
        <v>23</v>
      </c>
      <c r="AF41" s="26">
        <v>1</v>
      </c>
      <c r="AG41" s="252" t="s">
        <v>229</v>
      </c>
      <c r="AH41" s="208" t="s">
        <v>230</v>
      </c>
      <c r="AI41" s="130">
        <v>1</v>
      </c>
      <c r="AJ41" s="26">
        <v>1</v>
      </c>
      <c r="AK41" s="26">
        <v>1</v>
      </c>
      <c r="AL41" s="159">
        <v>0.2</v>
      </c>
      <c r="AM41" s="165">
        <v>1</v>
      </c>
      <c r="AN41" s="112">
        <f>(O41+T41+Y41)/(P41+U41+Z41)</f>
        <v>1</v>
      </c>
      <c r="AO41" s="112">
        <f>AN41/AM41</f>
        <v>1</v>
      </c>
      <c r="AP41" s="113">
        <f>20%+(20%*AO41)</f>
        <v>0.4</v>
      </c>
      <c r="AQ41" s="130">
        <v>1</v>
      </c>
      <c r="AR41" s="26">
        <v>1</v>
      </c>
      <c r="AS41" s="26">
        <v>1</v>
      </c>
      <c r="AT41" s="27">
        <v>0.6</v>
      </c>
      <c r="AU41" s="25"/>
      <c r="AV41" s="26"/>
      <c r="AW41" s="26"/>
      <c r="AX41" s="27"/>
      <c r="AY41" s="25"/>
      <c r="AZ41" s="26"/>
      <c r="BA41" s="26"/>
      <c r="BB41" s="27"/>
    </row>
    <row r="42" spans="1:55" ht="294.75" customHeight="1" x14ac:dyDescent="0.25">
      <c r="A42" s="227" t="s">
        <v>194</v>
      </c>
      <c r="B42" s="175">
        <v>13</v>
      </c>
      <c r="C42" s="85" t="s">
        <v>231</v>
      </c>
      <c r="D42" s="86" t="s">
        <v>232</v>
      </c>
      <c r="E42" s="86" t="s">
        <v>233</v>
      </c>
      <c r="F42" s="87" t="s">
        <v>234</v>
      </c>
      <c r="G42" s="3" t="s">
        <v>13</v>
      </c>
      <c r="H42" s="4" t="s">
        <v>71</v>
      </c>
      <c r="I42" s="93">
        <v>1</v>
      </c>
      <c r="J42" s="94">
        <v>1</v>
      </c>
      <c r="K42" s="94">
        <v>1</v>
      </c>
      <c r="L42" s="94">
        <v>1</v>
      </c>
      <c r="M42" s="94">
        <v>1</v>
      </c>
      <c r="N42" s="318">
        <v>1</v>
      </c>
      <c r="O42" s="157">
        <v>2</v>
      </c>
      <c r="P42" s="1">
        <v>2</v>
      </c>
      <c r="Q42" s="114">
        <v>1</v>
      </c>
      <c r="R42" s="118" t="s">
        <v>235</v>
      </c>
      <c r="S42" s="326" t="s">
        <v>236</v>
      </c>
      <c r="T42" s="157">
        <v>2</v>
      </c>
      <c r="U42" s="1">
        <v>2</v>
      </c>
      <c r="V42" s="114">
        <v>1</v>
      </c>
      <c r="W42" s="118" t="s">
        <v>237</v>
      </c>
      <c r="X42" s="326" t="s">
        <v>238</v>
      </c>
      <c r="Y42" s="243">
        <v>4</v>
      </c>
      <c r="Z42" s="192">
        <v>4</v>
      </c>
      <c r="AA42" s="96">
        <v>1</v>
      </c>
      <c r="AB42" s="212" t="s">
        <v>239</v>
      </c>
      <c r="AC42" s="208" t="s">
        <v>240</v>
      </c>
      <c r="AD42" s="15">
        <v>2</v>
      </c>
      <c r="AE42" s="3">
        <v>2</v>
      </c>
      <c r="AF42" s="26">
        <v>1</v>
      </c>
      <c r="AG42" s="204" t="s">
        <v>241</v>
      </c>
      <c r="AH42" s="208" t="s">
        <v>242</v>
      </c>
      <c r="AI42" s="2">
        <v>10</v>
      </c>
      <c r="AJ42" s="3">
        <v>10</v>
      </c>
      <c r="AK42" s="26">
        <v>1</v>
      </c>
      <c r="AL42" s="159">
        <v>0.2</v>
      </c>
      <c r="AM42" s="165">
        <v>1</v>
      </c>
      <c r="AN42" s="114">
        <f>10/10</f>
        <v>1</v>
      </c>
      <c r="AO42" s="114">
        <f>AN42/AM42</f>
        <v>1</v>
      </c>
      <c r="AP42" s="145">
        <f>AL42+(20%*AO42)</f>
        <v>0.4</v>
      </c>
      <c r="AQ42" s="130">
        <v>1</v>
      </c>
      <c r="AR42" s="26">
        <v>1</v>
      </c>
      <c r="AS42" s="26">
        <f>AR42/AQ42</f>
        <v>1</v>
      </c>
      <c r="AT42" s="27">
        <f>AP42+(AS42*20%)</f>
        <v>0.60000000000000009</v>
      </c>
      <c r="AU42" s="15"/>
      <c r="AV42" s="3"/>
      <c r="AW42" s="3"/>
      <c r="AX42" s="4"/>
      <c r="AY42" s="15"/>
      <c r="AZ42" s="3"/>
      <c r="BA42" s="3"/>
      <c r="BB42" s="4"/>
      <c r="BC42" s="97"/>
    </row>
    <row r="43" spans="1:55" ht="156" customHeight="1" x14ac:dyDescent="0.25">
      <c r="A43" s="231" t="s">
        <v>243</v>
      </c>
      <c r="B43" s="175">
        <v>14</v>
      </c>
      <c r="C43" s="135" t="s">
        <v>244</v>
      </c>
      <c r="D43" s="147" t="s">
        <v>245</v>
      </c>
      <c r="E43" s="147" t="s">
        <v>246</v>
      </c>
      <c r="F43" s="87" t="s">
        <v>247</v>
      </c>
      <c r="G43" s="5" t="s">
        <v>13</v>
      </c>
      <c r="H43" s="6" t="s">
        <v>71</v>
      </c>
      <c r="I43" s="148">
        <v>1</v>
      </c>
      <c r="J43" s="149">
        <v>1</v>
      </c>
      <c r="K43" s="149">
        <v>1</v>
      </c>
      <c r="L43" s="149">
        <v>1</v>
      </c>
      <c r="M43" s="149">
        <v>1</v>
      </c>
      <c r="N43" s="209">
        <v>1</v>
      </c>
      <c r="O43" s="161">
        <v>0.2</v>
      </c>
      <c r="P43" s="112">
        <v>0.2</v>
      </c>
      <c r="Q43" s="114">
        <v>1</v>
      </c>
      <c r="R43" s="118" t="s">
        <v>248</v>
      </c>
      <c r="S43" s="326" t="s">
        <v>249</v>
      </c>
      <c r="T43" s="165">
        <v>0.57999999999999996</v>
      </c>
      <c r="U43" s="112">
        <v>0.57999999999999996</v>
      </c>
      <c r="V43" s="112">
        <v>1</v>
      </c>
      <c r="W43" s="118" t="s">
        <v>250</v>
      </c>
      <c r="X43" s="326" t="s">
        <v>251</v>
      </c>
      <c r="Y43" s="28">
        <v>0.04</v>
      </c>
      <c r="Z43" s="197">
        <v>0.04</v>
      </c>
      <c r="AA43" s="96">
        <v>1</v>
      </c>
      <c r="AB43" s="212" t="s">
        <v>252</v>
      </c>
      <c r="AC43" s="295" t="s">
        <v>253</v>
      </c>
      <c r="AD43" s="28">
        <v>0.18</v>
      </c>
      <c r="AE43" s="197">
        <v>0.18</v>
      </c>
      <c r="AF43" s="96">
        <v>1</v>
      </c>
      <c r="AG43" s="212" t="s">
        <v>254</v>
      </c>
      <c r="AH43" s="208" t="s">
        <v>255</v>
      </c>
      <c r="AI43" s="129">
        <v>1</v>
      </c>
      <c r="AJ43" s="20">
        <v>1</v>
      </c>
      <c r="AK43" s="20">
        <v>1</v>
      </c>
      <c r="AL43" s="209">
        <v>0.2</v>
      </c>
      <c r="AM43" s="165">
        <v>1</v>
      </c>
      <c r="AN43" s="112">
        <v>1</v>
      </c>
      <c r="AO43" s="112">
        <f>+AN43</f>
        <v>1</v>
      </c>
      <c r="AP43" s="115">
        <f>AL43+(20%*AO43)</f>
        <v>0.4</v>
      </c>
      <c r="AQ43" s="129">
        <v>1</v>
      </c>
      <c r="AR43" s="187">
        <f>O43+T43+Y43+AD43</f>
        <v>1</v>
      </c>
      <c r="AS43" s="187">
        <f>AR43/AQ43</f>
        <v>1</v>
      </c>
      <c r="AT43" s="278">
        <f>AP43+(AS43*20%)</f>
        <v>0.60000000000000009</v>
      </c>
      <c r="AU43" s="16"/>
      <c r="AV43" s="17"/>
      <c r="AW43" s="17"/>
      <c r="AX43" s="18"/>
      <c r="AY43" s="16"/>
      <c r="AZ43" s="17"/>
      <c r="BA43" s="17"/>
      <c r="BB43" s="18"/>
      <c r="BC43" s="97"/>
    </row>
    <row r="44" spans="1:55" ht="111.95" customHeight="1" x14ac:dyDescent="0.25">
      <c r="A44" s="227" t="s">
        <v>194</v>
      </c>
      <c r="B44" s="175">
        <v>15</v>
      </c>
      <c r="C44" s="85" t="s">
        <v>256</v>
      </c>
      <c r="D44" s="86" t="s">
        <v>257</v>
      </c>
      <c r="E44" s="86" t="s">
        <v>258</v>
      </c>
      <c r="F44" s="87" t="s">
        <v>259</v>
      </c>
      <c r="G44" s="3" t="s">
        <v>11</v>
      </c>
      <c r="H44" s="4" t="s">
        <v>260</v>
      </c>
      <c r="I44" s="2" t="s">
        <v>150</v>
      </c>
      <c r="J44" s="89">
        <v>1</v>
      </c>
      <c r="K44" s="89">
        <v>2</v>
      </c>
      <c r="L44" s="89">
        <v>3</v>
      </c>
      <c r="M44" s="89">
        <v>3</v>
      </c>
      <c r="N44" s="268">
        <v>3</v>
      </c>
      <c r="O44" s="243" t="s">
        <v>78</v>
      </c>
      <c r="P44" s="192" t="s">
        <v>78</v>
      </c>
      <c r="Q44" s="221" t="s">
        <v>78</v>
      </c>
      <c r="R44" s="118" t="s">
        <v>261</v>
      </c>
      <c r="S44" s="4" t="s">
        <v>78</v>
      </c>
      <c r="T44" s="157" t="s">
        <v>78</v>
      </c>
      <c r="U44" s="1" t="s">
        <v>78</v>
      </c>
      <c r="V44" s="1" t="s">
        <v>78</v>
      </c>
      <c r="W44" s="118" t="s">
        <v>261</v>
      </c>
      <c r="X44" s="326" t="s">
        <v>78</v>
      </c>
      <c r="Y44" s="243" t="s">
        <v>78</v>
      </c>
      <c r="Z44" s="192" t="s">
        <v>78</v>
      </c>
      <c r="AA44" s="221" t="s">
        <v>78</v>
      </c>
      <c r="AB44" s="118" t="s">
        <v>262</v>
      </c>
      <c r="AC44" s="4" t="s">
        <v>78</v>
      </c>
      <c r="AD44" s="243" t="s">
        <v>78</v>
      </c>
      <c r="AE44" s="192" t="s">
        <v>78</v>
      </c>
      <c r="AF44" s="221" t="s">
        <v>78</v>
      </c>
      <c r="AG44" s="118" t="s">
        <v>262</v>
      </c>
      <c r="AH44" s="247" t="s">
        <v>78</v>
      </c>
      <c r="AI44" s="2" t="s">
        <v>158</v>
      </c>
      <c r="AJ44" s="3" t="s">
        <v>158</v>
      </c>
      <c r="AK44" s="3" t="s">
        <v>158</v>
      </c>
      <c r="AL44" s="159">
        <v>0</v>
      </c>
      <c r="AM44" s="157">
        <v>1</v>
      </c>
      <c r="AN44" s="1" t="s">
        <v>78</v>
      </c>
      <c r="AO44" s="112" t="s">
        <v>78</v>
      </c>
      <c r="AP44" s="113">
        <v>0</v>
      </c>
      <c r="AQ44" s="156">
        <v>2</v>
      </c>
      <c r="AR44" s="1" t="s">
        <v>78</v>
      </c>
      <c r="AS44" s="112" t="s">
        <v>78</v>
      </c>
      <c r="AT44" s="187">
        <v>0</v>
      </c>
      <c r="AU44" s="15"/>
      <c r="AV44" s="3"/>
      <c r="AW44" s="3"/>
      <c r="AX44" s="4"/>
      <c r="AY44" s="15"/>
      <c r="AZ44" s="3"/>
      <c r="BA44" s="3"/>
      <c r="BB44" s="4"/>
      <c r="BC44" s="97"/>
    </row>
    <row r="45" spans="1:55" ht="264.75" customHeight="1" x14ac:dyDescent="0.25">
      <c r="A45" s="227" t="s">
        <v>194</v>
      </c>
      <c r="B45" s="175">
        <v>16</v>
      </c>
      <c r="C45" s="85" t="s">
        <v>263</v>
      </c>
      <c r="D45" s="86" t="s">
        <v>257</v>
      </c>
      <c r="E45" s="86" t="s">
        <v>264</v>
      </c>
      <c r="F45" s="87" t="s">
        <v>265</v>
      </c>
      <c r="G45" s="3" t="s">
        <v>11</v>
      </c>
      <c r="H45" s="4" t="s">
        <v>260</v>
      </c>
      <c r="I45" s="2" t="s">
        <v>150</v>
      </c>
      <c r="J45" s="89">
        <v>1</v>
      </c>
      <c r="K45" s="89">
        <v>2</v>
      </c>
      <c r="L45" s="89">
        <v>3</v>
      </c>
      <c r="M45" s="89">
        <v>3</v>
      </c>
      <c r="N45" s="268">
        <v>3</v>
      </c>
      <c r="O45" s="265" t="s">
        <v>78</v>
      </c>
      <c r="P45" s="266" t="s">
        <v>78</v>
      </c>
      <c r="Q45" s="267" t="s">
        <v>78</v>
      </c>
      <c r="R45" s="210" t="s">
        <v>266</v>
      </c>
      <c r="S45" s="327" t="s">
        <v>267</v>
      </c>
      <c r="T45" s="157">
        <v>89.27</v>
      </c>
      <c r="U45" s="1">
        <v>90</v>
      </c>
      <c r="V45" s="112">
        <v>0.99188888888888882</v>
      </c>
      <c r="W45" s="118" t="s">
        <v>268</v>
      </c>
      <c r="X45" s="329" t="s">
        <v>269</v>
      </c>
      <c r="Y45" s="243" t="s">
        <v>78</v>
      </c>
      <c r="Z45" s="192" t="s">
        <v>78</v>
      </c>
      <c r="AA45" s="221" t="s">
        <v>78</v>
      </c>
      <c r="AB45" s="87" t="s">
        <v>270</v>
      </c>
      <c r="AC45" s="4" t="s">
        <v>78</v>
      </c>
      <c r="AD45" s="243" t="s">
        <v>78</v>
      </c>
      <c r="AE45" s="192" t="s">
        <v>78</v>
      </c>
      <c r="AF45" s="221" t="s">
        <v>78</v>
      </c>
      <c r="AG45" s="87" t="s">
        <v>271</v>
      </c>
      <c r="AH45" s="262" t="s">
        <v>78</v>
      </c>
      <c r="AI45" s="2" t="s">
        <v>158</v>
      </c>
      <c r="AJ45" s="3" t="s">
        <v>158</v>
      </c>
      <c r="AK45" s="3" t="s">
        <v>158</v>
      </c>
      <c r="AL45" s="159">
        <v>0</v>
      </c>
      <c r="AM45" s="162">
        <v>1</v>
      </c>
      <c r="AN45" s="1">
        <v>1</v>
      </c>
      <c r="AO45" s="114">
        <v>1</v>
      </c>
      <c r="AP45" s="181">
        <f>1/3</f>
        <v>0.33333333333333331</v>
      </c>
      <c r="AQ45" s="271">
        <v>2</v>
      </c>
      <c r="AR45" s="272">
        <v>1</v>
      </c>
      <c r="AS45" s="187">
        <v>0.5</v>
      </c>
      <c r="AT45" s="273">
        <f>1/3</f>
        <v>0.33333333333333331</v>
      </c>
      <c r="AU45" s="22"/>
      <c r="AV45" s="23"/>
      <c r="AW45" s="23"/>
      <c r="AX45" s="24"/>
      <c r="AY45" s="22"/>
      <c r="AZ45" s="23"/>
      <c r="BA45" s="23"/>
      <c r="BB45" s="24"/>
      <c r="BC45" s="97"/>
    </row>
    <row r="46" spans="1:55" ht="267.75" x14ac:dyDescent="0.25">
      <c r="A46" s="207" t="s">
        <v>272</v>
      </c>
      <c r="B46" s="176">
        <v>17</v>
      </c>
      <c r="C46" s="85" t="s">
        <v>273</v>
      </c>
      <c r="D46" s="86" t="s">
        <v>125</v>
      </c>
      <c r="E46" s="86" t="s">
        <v>274</v>
      </c>
      <c r="F46" s="87" t="s">
        <v>274</v>
      </c>
      <c r="G46" s="3" t="s">
        <v>11</v>
      </c>
      <c r="H46" s="4" t="s">
        <v>91</v>
      </c>
      <c r="I46" s="88">
        <v>0.3</v>
      </c>
      <c r="J46" s="89">
        <v>0.5</v>
      </c>
      <c r="K46" s="89">
        <v>0.7</v>
      </c>
      <c r="L46" s="89">
        <v>0.9</v>
      </c>
      <c r="M46" s="89">
        <v>1</v>
      </c>
      <c r="N46" s="268">
        <v>1</v>
      </c>
      <c r="O46" s="157">
        <v>0.02</v>
      </c>
      <c r="P46" s="1">
        <v>0.02</v>
      </c>
      <c r="Q46" s="112">
        <v>1</v>
      </c>
      <c r="R46" s="118" t="s">
        <v>275</v>
      </c>
      <c r="S46" s="326" t="s">
        <v>276</v>
      </c>
      <c r="T46" s="157">
        <v>0.06</v>
      </c>
      <c r="U46" s="1">
        <v>0.06</v>
      </c>
      <c r="V46" s="112">
        <v>1</v>
      </c>
      <c r="W46" s="118" t="s">
        <v>277</v>
      </c>
      <c r="X46" s="326" t="s">
        <v>278</v>
      </c>
      <c r="Y46" s="291">
        <v>0.06</v>
      </c>
      <c r="Z46" s="215">
        <v>0.06</v>
      </c>
      <c r="AA46" s="187">
        <v>1</v>
      </c>
      <c r="AB46" s="232" t="s">
        <v>279</v>
      </c>
      <c r="AC46" s="208" t="s">
        <v>280</v>
      </c>
      <c r="AD46" s="90">
        <v>0.06</v>
      </c>
      <c r="AE46" s="5">
        <v>0.06</v>
      </c>
      <c r="AF46" s="96">
        <v>1</v>
      </c>
      <c r="AG46" s="204" t="s">
        <v>281</v>
      </c>
      <c r="AH46" s="208" t="s">
        <v>282</v>
      </c>
      <c r="AI46" s="2">
        <v>0.3</v>
      </c>
      <c r="AJ46" s="3">
        <v>0.3</v>
      </c>
      <c r="AK46" s="20">
        <v>1</v>
      </c>
      <c r="AL46" s="209">
        <v>0.3</v>
      </c>
      <c r="AM46" s="166">
        <v>0.5</v>
      </c>
      <c r="AN46" s="134">
        <f>AJ46+O46+T46+Y46+AD46</f>
        <v>0.5</v>
      </c>
      <c r="AO46" s="112">
        <v>1</v>
      </c>
      <c r="AP46" s="113">
        <v>0.5</v>
      </c>
      <c r="AQ46" s="189">
        <v>0.7</v>
      </c>
      <c r="AR46" s="205">
        <f>AN46+O46+T46+Y46+AD46</f>
        <v>0.70000000000000018</v>
      </c>
      <c r="AS46" s="20">
        <f>AR46/AQ46</f>
        <v>1.0000000000000002</v>
      </c>
      <c r="AT46" s="280">
        <f>AR46/1</f>
        <v>0.70000000000000018</v>
      </c>
      <c r="AU46" s="30"/>
      <c r="AV46" s="31"/>
      <c r="AW46" s="31"/>
      <c r="AX46" s="32"/>
      <c r="AY46" s="30"/>
      <c r="AZ46" s="31"/>
      <c r="BA46" s="31"/>
      <c r="BB46" s="32"/>
    </row>
    <row r="47" spans="1:55" ht="198" customHeight="1" x14ac:dyDescent="0.25">
      <c r="A47" s="207" t="s">
        <v>272</v>
      </c>
      <c r="B47" s="176">
        <v>18</v>
      </c>
      <c r="C47" s="143" t="s">
        <v>283</v>
      </c>
      <c r="D47" s="86" t="s">
        <v>125</v>
      </c>
      <c r="E47" s="86" t="s">
        <v>284</v>
      </c>
      <c r="F47" s="87" t="s">
        <v>285</v>
      </c>
      <c r="G47" s="3" t="s">
        <v>11</v>
      </c>
      <c r="H47" s="4" t="s">
        <v>199</v>
      </c>
      <c r="I47" s="2" t="s">
        <v>150</v>
      </c>
      <c r="J47" s="89">
        <v>0.3</v>
      </c>
      <c r="K47" s="89">
        <v>1</v>
      </c>
      <c r="L47" s="89">
        <v>0</v>
      </c>
      <c r="M47" s="89">
        <v>0</v>
      </c>
      <c r="N47" s="268">
        <v>1</v>
      </c>
      <c r="O47" s="157">
        <v>0.25</v>
      </c>
      <c r="P47" s="1">
        <v>0.25</v>
      </c>
      <c r="Q47" s="112">
        <v>1</v>
      </c>
      <c r="R47" s="118" t="s">
        <v>286</v>
      </c>
      <c r="S47" s="326" t="s">
        <v>287</v>
      </c>
      <c r="T47" s="157">
        <v>8.1799999999999998E-2</v>
      </c>
      <c r="U47" s="1">
        <v>8.1799999999999998E-2</v>
      </c>
      <c r="V47" s="112">
        <v>1</v>
      </c>
      <c r="W47" s="118" t="s">
        <v>288</v>
      </c>
      <c r="X47" s="326" t="s">
        <v>289</v>
      </c>
      <c r="Y47" s="250">
        <v>0.19320000000000001</v>
      </c>
      <c r="Z47" s="182">
        <v>0.19320000000000001</v>
      </c>
      <c r="AA47" s="187">
        <v>1</v>
      </c>
      <c r="AB47" s="287" t="s">
        <v>290</v>
      </c>
      <c r="AC47" s="219" t="s">
        <v>291</v>
      </c>
      <c r="AD47" s="343">
        <v>0.17499999999999999</v>
      </c>
      <c r="AE47" s="316">
        <v>0.17499999999999999</v>
      </c>
      <c r="AF47" s="187">
        <v>1</v>
      </c>
      <c r="AG47" s="218" t="s">
        <v>292</v>
      </c>
      <c r="AH47" s="208" t="s">
        <v>293</v>
      </c>
      <c r="AI47" s="2" t="s">
        <v>158</v>
      </c>
      <c r="AJ47" s="3" t="s">
        <v>158</v>
      </c>
      <c r="AK47" s="3" t="s">
        <v>158</v>
      </c>
      <c r="AL47" s="159">
        <v>0</v>
      </c>
      <c r="AM47" s="167">
        <v>0.3</v>
      </c>
      <c r="AN47" s="234">
        <v>0.3</v>
      </c>
      <c r="AO47" s="114">
        <v>1</v>
      </c>
      <c r="AP47" s="115">
        <v>0.3</v>
      </c>
      <c r="AQ47" s="271">
        <v>1</v>
      </c>
      <c r="AR47" s="272">
        <f>AN47+O47+T47+Y47+AD47</f>
        <v>1</v>
      </c>
      <c r="AS47" s="187">
        <f t="shared" ref="AS47:AS57" si="1">AR47/AQ47</f>
        <v>1</v>
      </c>
      <c r="AT47" s="278">
        <f>AR47/1</f>
        <v>1</v>
      </c>
      <c r="AU47" s="28"/>
      <c r="AV47" s="96"/>
      <c r="AW47" s="96"/>
      <c r="AX47" s="29"/>
      <c r="AY47" s="28"/>
      <c r="AZ47" s="96"/>
      <c r="BA47" s="96"/>
      <c r="BB47" s="29"/>
    </row>
    <row r="48" spans="1:55" ht="291" customHeight="1" x14ac:dyDescent="0.25">
      <c r="A48" s="207" t="s">
        <v>272</v>
      </c>
      <c r="B48" s="177">
        <v>18</v>
      </c>
      <c r="C48" s="143" t="s">
        <v>283</v>
      </c>
      <c r="D48" s="86" t="s">
        <v>88</v>
      </c>
      <c r="E48" s="86" t="s">
        <v>294</v>
      </c>
      <c r="F48" s="87" t="s">
        <v>295</v>
      </c>
      <c r="G48" s="3" t="s">
        <v>17</v>
      </c>
      <c r="H48" s="4" t="s">
        <v>199</v>
      </c>
      <c r="I48" s="88">
        <v>0.24</v>
      </c>
      <c r="J48" s="89">
        <v>0.5</v>
      </c>
      <c r="K48" s="89">
        <v>0.26</v>
      </c>
      <c r="L48" s="89">
        <v>0</v>
      </c>
      <c r="M48" s="89">
        <v>0</v>
      </c>
      <c r="N48" s="268">
        <f t="shared" ref="N48:N57" si="2">SUM(I48:M48)</f>
        <v>1</v>
      </c>
      <c r="O48" s="157">
        <v>0.09</v>
      </c>
      <c r="P48" s="1">
        <v>0.09</v>
      </c>
      <c r="Q48" s="114">
        <v>1</v>
      </c>
      <c r="R48" s="118" t="s">
        <v>296</v>
      </c>
      <c r="S48" s="326" t="s">
        <v>297</v>
      </c>
      <c r="T48" s="157">
        <v>0.08</v>
      </c>
      <c r="U48" s="1">
        <v>0.08</v>
      </c>
      <c r="V48" s="112">
        <v>1</v>
      </c>
      <c r="W48" s="118" t="s">
        <v>298</v>
      </c>
      <c r="X48" s="326" t="s">
        <v>299</v>
      </c>
      <c r="Y48" s="249">
        <v>0.03</v>
      </c>
      <c r="Z48" s="119">
        <v>0.03</v>
      </c>
      <c r="AA48" s="187">
        <v>1</v>
      </c>
      <c r="AB48" s="218" t="s">
        <v>300</v>
      </c>
      <c r="AC48" s="296" t="s">
        <v>301</v>
      </c>
      <c r="AD48" s="346">
        <v>0.06</v>
      </c>
      <c r="AE48" s="225">
        <v>0.06</v>
      </c>
      <c r="AF48" s="96">
        <v>1</v>
      </c>
      <c r="AG48" s="204" t="s">
        <v>302</v>
      </c>
      <c r="AH48" s="208" t="s">
        <v>303</v>
      </c>
      <c r="AI48" s="256">
        <v>0.24</v>
      </c>
      <c r="AJ48" s="205">
        <v>0.24</v>
      </c>
      <c r="AK48" s="26">
        <v>1</v>
      </c>
      <c r="AL48" s="159">
        <v>0.24</v>
      </c>
      <c r="AM48" s="166">
        <v>0.5</v>
      </c>
      <c r="AN48" s="234">
        <v>0.5</v>
      </c>
      <c r="AO48" s="114">
        <f>+AN48/AM48</f>
        <v>1</v>
      </c>
      <c r="AP48" s="115">
        <f>(AJ48+AN48)</f>
        <v>0.74</v>
      </c>
      <c r="AQ48" s="189">
        <v>0.26</v>
      </c>
      <c r="AR48" s="119">
        <f t="shared" ref="AR48:AR55" si="3">O48+T48+Y48+AD48</f>
        <v>0.26</v>
      </c>
      <c r="AS48" s="187">
        <f t="shared" si="1"/>
        <v>1</v>
      </c>
      <c r="AT48" s="21">
        <f>(AJ48+AN48+AR48)/1</f>
        <v>1</v>
      </c>
      <c r="AU48" s="30"/>
      <c r="AV48" s="31"/>
      <c r="AW48" s="31"/>
      <c r="AX48" s="32"/>
      <c r="AY48" s="30"/>
      <c r="AZ48" s="31"/>
      <c r="BA48" s="31"/>
      <c r="BB48" s="32"/>
    </row>
    <row r="49" spans="1:59" ht="199.5" customHeight="1" x14ac:dyDescent="0.25">
      <c r="A49" s="207" t="s">
        <v>272</v>
      </c>
      <c r="B49" s="175">
        <v>19</v>
      </c>
      <c r="C49" s="85" t="s">
        <v>304</v>
      </c>
      <c r="D49" s="86" t="s">
        <v>135</v>
      </c>
      <c r="E49" s="86" t="s">
        <v>305</v>
      </c>
      <c r="F49" s="87" t="s">
        <v>306</v>
      </c>
      <c r="G49" s="3" t="s">
        <v>17</v>
      </c>
      <c r="H49" s="4" t="s">
        <v>307</v>
      </c>
      <c r="I49" s="98">
        <v>28197</v>
      </c>
      <c r="J49" s="196">
        <v>30000</v>
      </c>
      <c r="K49" s="99">
        <v>20639</v>
      </c>
      <c r="L49" s="99">
        <v>13778</v>
      </c>
      <c r="M49" s="99">
        <v>7386</v>
      </c>
      <c r="N49" s="319">
        <f t="shared" si="2"/>
        <v>100000</v>
      </c>
      <c r="O49" s="330">
        <v>1152</v>
      </c>
      <c r="P49" s="324">
        <v>1152</v>
      </c>
      <c r="Q49" s="114">
        <v>1</v>
      </c>
      <c r="R49" s="118" t="s">
        <v>308</v>
      </c>
      <c r="S49" s="326" t="s">
        <v>309</v>
      </c>
      <c r="T49" s="235">
        <v>4454</v>
      </c>
      <c r="U49" s="236">
        <v>4454</v>
      </c>
      <c r="V49" s="112">
        <v>1</v>
      </c>
      <c r="W49" s="118" t="s">
        <v>310</v>
      </c>
      <c r="X49" s="337" t="s">
        <v>311</v>
      </c>
      <c r="Y49" s="237">
        <v>5663</v>
      </c>
      <c r="Z49" s="260">
        <v>5663</v>
      </c>
      <c r="AA49" s="187">
        <v>1</v>
      </c>
      <c r="AB49" s="87" t="s">
        <v>312</v>
      </c>
      <c r="AC49" s="203" t="s">
        <v>313</v>
      </c>
      <c r="AD49" s="237">
        <v>9379</v>
      </c>
      <c r="AE49" s="260">
        <v>9379</v>
      </c>
      <c r="AF49" s="308">
        <v>1.0004360676389359</v>
      </c>
      <c r="AG49" s="204" t="s">
        <v>314</v>
      </c>
      <c r="AH49" s="208" t="s">
        <v>315</v>
      </c>
      <c r="AI49" s="257">
        <v>28197</v>
      </c>
      <c r="AJ49" s="238">
        <v>29150</v>
      </c>
      <c r="AK49" s="26">
        <f>+AJ49/AI49</f>
        <v>1.0337979217647268</v>
      </c>
      <c r="AL49" s="239">
        <v>0.29149999999999998</v>
      </c>
      <c r="AM49" s="240">
        <v>30000</v>
      </c>
      <c r="AN49" s="194">
        <v>30297</v>
      </c>
      <c r="AO49" s="112">
        <v>1</v>
      </c>
      <c r="AP49" s="115">
        <f>+(AJ49+AN49)/N49</f>
        <v>0.59447000000000005</v>
      </c>
      <c r="AQ49" s="271">
        <v>20639</v>
      </c>
      <c r="AR49" s="214">
        <f t="shared" si="3"/>
        <v>20648</v>
      </c>
      <c r="AS49" s="20">
        <f t="shared" si="1"/>
        <v>1.0004360676389359</v>
      </c>
      <c r="AT49" s="21">
        <f>(AJ49+AN49+AR49)/100000</f>
        <v>0.80095000000000005</v>
      </c>
      <c r="AU49" s="30"/>
      <c r="AV49" s="31"/>
      <c r="AW49" s="31"/>
      <c r="AX49" s="32"/>
      <c r="AY49" s="30"/>
      <c r="AZ49" s="31"/>
      <c r="BA49" s="31"/>
      <c r="BB49" s="32"/>
    </row>
    <row r="50" spans="1:59" ht="258.75" customHeight="1" x14ac:dyDescent="0.25">
      <c r="A50" s="207" t="s">
        <v>272</v>
      </c>
      <c r="B50" s="175">
        <v>20</v>
      </c>
      <c r="C50" s="85" t="s">
        <v>316</v>
      </c>
      <c r="D50" s="86" t="s">
        <v>183</v>
      </c>
      <c r="E50" s="86" t="s">
        <v>317</v>
      </c>
      <c r="F50" s="87" t="s">
        <v>318</v>
      </c>
      <c r="G50" s="3" t="s">
        <v>17</v>
      </c>
      <c r="H50" s="6" t="s">
        <v>71</v>
      </c>
      <c r="I50" s="93">
        <v>0.1</v>
      </c>
      <c r="J50" s="94">
        <v>0.25</v>
      </c>
      <c r="K50" s="94">
        <v>0.25</v>
      </c>
      <c r="L50" s="94">
        <v>0.2</v>
      </c>
      <c r="M50" s="94">
        <v>0.2</v>
      </c>
      <c r="N50" s="268">
        <f t="shared" si="2"/>
        <v>1</v>
      </c>
      <c r="O50" s="161">
        <v>0.06</v>
      </c>
      <c r="P50" s="114">
        <v>0.06</v>
      </c>
      <c r="Q50" s="114">
        <v>1</v>
      </c>
      <c r="R50" s="118" t="s">
        <v>319</v>
      </c>
      <c r="S50" s="326" t="s">
        <v>320</v>
      </c>
      <c r="T50" s="165">
        <v>0.05</v>
      </c>
      <c r="U50" s="112">
        <v>0.05</v>
      </c>
      <c r="V50" s="112">
        <v>1</v>
      </c>
      <c r="W50" s="118" t="s">
        <v>321</v>
      </c>
      <c r="X50" s="326" t="s">
        <v>322</v>
      </c>
      <c r="Y50" s="297">
        <v>0.06</v>
      </c>
      <c r="Z50" s="197">
        <v>0.06</v>
      </c>
      <c r="AA50" s="20">
        <v>1</v>
      </c>
      <c r="AB50" s="87" t="s">
        <v>323</v>
      </c>
      <c r="AC50" s="203" t="s">
        <v>324</v>
      </c>
      <c r="AD50" s="25">
        <v>0.08</v>
      </c>
      <c r="AE50" s="26">
        <v>0.08</v>
      </c>
      <c r="AF50" s="96">
        <v>1</v>
      </c>
      <c r="AG50" s="204" t="s">
        <v>325</v>
      </c>
      <c r="AH50" s="208" t="s">
        <v>326</v>
      </c>
      <c r="AI50" s="130">
        <v>0.1</v>
      </c>
      <c r="AJ50" s="26">
        <v>0.1</v>
      </c>
      <c r="AK50" s="26">
        <v>1</v>
      </c>
      <c r="AL50" s="159">
        <v>0.1</v>
      </c>
      <c r="AM50" s="165">
        <v>0.25</v>
      </c>
      <c r="AN50" s="114">
        <v>0.25</v>
      </c>
      <c r="AO50" s="114">
        <f>+AN50/AM50</f>
        <v>1</v>
      </c>
      <c r="AP50" s="115">
        <f>+(AJ50+AN50)/N50</f>
        <v>0.35</v>
      </c>
      <c r="AQ50" s="129">
        <v>0.25</v>
      </c>
      <c r="AR50" s="20">
        <f t="shared" si="3"/>
        <v>0.25</v>
      </c>
      <c r="AS50" s="20">
        <f t="shared" si="1"/>
        <v>1</v>
      </c>
      <c r="AT50" s="21">
        <f>AJ50+AN50+AR50</f>
        <v>0.6</v>
      </c>
      <c r="AU50" s="33"/>
      <c r="AV50" s="34"/>
      <c r="AW50" s="34"/>
      <c r="AX50" s="35"/>
      <c r="AY50" s="33"/>
      <c r="AZ50" s="34"/>
      <c r="BA50" s="34"/>
      <c r="BB50" s="35"/>
    </row>
    <row r="51" spans="1:59" ht="111.95" customHeight="1" x14ac:dyDescent="0.25">
      <c r="A51" s="207" t="s">
        <v>272</v>
      </c>
      <c r="B51" s="175">
        <v>21</v>
      </c>
      <c r="C51" s="85" t="s">
        <v>327</v>
      </c>
      <c r="D51" s="86" t="s">
        <v>183</v>
      </c>
      <c r="E51" s="86" t="s">
        <v>328</v>
      </c>
      <c r="F51" s="87" t="s">
        <v>329</v>
      </c>
      <c r="G51" s="3" t="s">
        <v>17</v>
      </c>
      <c r="H51" s="4" t="s">
        <v>330</v>
      </c>
      <c r="I51" s="2" t="s">
        <v>150</v>
      </c>
      <c r="J51" s="3" t="s">
        <v>150</v>
      </c>
      <c r="K51" s="3">
        <v>30</v>
      </c>
      <c r="L51" s="3">
        <v>30</v>
      </c>
      <c r="M51" s="3">
        <v>20</v>
      </c>
      <c r="N51" s="268">
        <f t="shared" si="2"/>
        <v>80</v>
      </c>
      <c r="O51" s="157">
        <v>10</v>
      </c>
      <c r="P51" s="1">
        <v>10</v>
      </c>
      <c r="Q51" s="114">
        <v>1</v>
      </c>
      <c r="R51" s="118" t="s">
        <v>331</v>
      </c>
      <c r="S51" s="326" t="s">
        <v>332</v>
      </c>
      <c r="T51" s="157">
        <v>11</v>
      </c>
      <c r="U51" s="1">
        <v>11</v>
      </c>
      <c r="V51" s="112">
        <v>1</v>
      </c>
      <c r="W51" s="118" t="s">
        <v>333</v>
      </c>
      <c r="X51" s="338" t="s">
        <v>334</v>
      </c>
      <c r="Y51" s="243">
        <v>4</v>
      </c>
      <c r="Z51" s="192">
        <v>4</v>
      </c>
      <c r="AA51" s="197">
        <v>1</v>
      </c>
      <c r="AB51" s="241" t="s">
        <v>335</v>
      </c>
      <c r="AC51" s="242" t="s">
        <v>336</v>
      </c>
      <c r="AD51" s="243">
        <v>5</v>
      </c>
      <c r="AE51" s="192">
        <v>5</v>
      </c>
      <c r="AF51" s="313">
        <v>1</v>
      </c>
      <c r="AG51" s="241" t="s">
        <v>337</v>
      </c>
      <c r="AH51" s="242" t="s">
        <v>338</v>
      </c>
      <c r="AI51" s="220" t="s">
        <v>158</v>
      </c>
      <c r="AJ51" s="192" t="s">
        <v>158</v>
      </c>
      <c r="AK51" s="192" t="s">
        <v>158</v>
      </c>
      <c r="AL51" s="159">
        <v>0</v>
      </c>
      <c r="AM51" s="180" t="s">
        <v>78</v>
      </c>
      <c r="AN51" s="120" t="s">
        <v>78</v>
      </c>
      <c r="AO51" s="114" t="s">
        <v>78</v>
      </c>
      <c r="AP51" s="115">
        <v>0</v>
      </c>
      <c r="AQ51" s="156">
        <v>30</v>
      </c>
      <c r="AR51" s="214">
        <f t="shared" si="3"/>
        <v>30</v>
      </c>
      <c r="AS51" s="20">
        <f t="shared" si="1"/>
        <v>1</v>
      </c>
      <c r="AT51" s="278">
        <f>AR51/80</f>
        <v>0.375</v>
      </c>
      <c r="AU51" s="15"/>
      <c r="AV51" s="3"/>
      <c r="AW51" s="3"/>
      <c r="AX51" s="4"/>
      <c r="AY51" s="15"/>
      <c r="AZ51" s="3"/>
      <c r="BA51" s="3"/>
      <c r="BB51" s="4"/>
    </row>
    <row r="52" spans="1:59" ht="111.95" customHeight="1" x14ac:dyDescent="0.25">
      <c r="A52" s="207" t="s">
        <v>272</v>
      </c>
      <c r="B52" s="175">
        <v>22</v>
      </c>
      <c r="C52" s="85" t="s">
        <v>339</v>
      </c>
      <c r="D52" s="86" t="s">
        <v>183</v>
      </c>
      <c r="E52" s="86" t="s">
        <v>340</v>
      </c>
      <c r="F52" s="87" t="s">
        <v>341</v>
      </c>
      <c r="G52" s="3" t="s">
        <v>17</v>
      </c>
      <c r="H52" s="4" t="s">
        <v>330</v>
      </c>
      <c r="I52" s="88">
        <v>15</v>
      </c>
      <c r="J52" s="89">
        <v>33</v>
      </c>
      <c r="K52" s="89">
        <v>67</v>
      </c>
      <c r="L52" s="89">
        <v>130</v>
      </c>
      <c r="M52" s="89">
        <v>55</v>
      </c>
      <c r="N52" s="268">
        <f t="shared" si="2"/>
        <v>300</v>
      </c>
      <c r="O52" s="157">
        <v>5</v>
      </c>
      <c r="P52" s="1">
        <v>5</v>
      </c>
      <c r="Q52" s="114">
        <v>1</v>
      </c>
      <c r="R52" s="118" t="s">
        <v>342</v>
      </c>
      <c r="S52" s="326" t="s">
        <v>343</v>
      </c>
      <c r="T52" s="157">
        <v>19</v>
      </c>
      <c r="U52" s="1">
        <v>19</v>
      </c>
      <c r="V52" s="112">
        <v>1</v>
      </c>
      <c r="W52" s="118" t="s">
        <v>344</v>
      </c>
      <c r="X52" s="339" t="s">
        <v>345</v>
      </c>
      <c r="Y52" s="213">
        <v>13</v>
      </c>
      <c r="Z52" s="192">
        <v>13</v>
      </c>
      <c r="AA52" s="187">
        <v>1</v>
      </c>
      <c r="AB52" s="87" t="s">
        <v>346</v>
      </c>
      <c r="AC52" s="203" t="s">
        <v>347</v>
      </c>
      <c r="AD52" s="90">
        <v>30</v>
      </c>
      <c r="AE52" s="5">
        <v>30</v>
      </c>
      <c r="AF52" s="26">
        <v>1</v>
      </c>
      <c r="AG52" s="204" t="s">
        <v>348</v>
      </c>
      <c r="AH52" s="208" t="s">
        <v>349</v>
      </c>
      <c r="AI52" s="2">
        <v>15</v>
      </c>
      <c r="AJ52" s="3">
        <v>15</v>
      </c>
      <c r="AK52" s="26">
        <v>1</v>
      </c>
      <c r="AL52" s="206">
        <f>15/300</f>
        <v>0.05</v>
      </c>
      <c r="AM52" s="180">
        <v>33</v>
      </c>
      <c r="AN52" s="194">
        <v>33</v>
      </c>
      <c r="AO52" s="114">
        <f>+AN52/AM52</f>
        <v>1</v>
      </c>
      <c r="AP52" s="115">
        <f>+(AN52+AJ52)/N52</f>
        <v>0.16</v>
      </c>
      <c r="AQ52" s="191">
        <v>67</v>
      </c>
      <c r="AR52" s="214">
        <f t="shared" si="3"/>
        <v>67</v>
      </c>
      <c r="AS52" s="20">
        <f t="shared" si="1"/>
        <v>1</v>
      </c>
      <c r="AT52" s="115">
        <f>(AN52+AJ52+AR52)/300</f>
        <v>0.38333333333333336</v>
      </c>
      <c r="AU52" s="15"/>
      <c r="AV52" s="3"/>
      <c r="AW52" s="3"/>
      <c r="AX52" s="4"/>
      <c r="AY52" s="15"/>
      <c r="AZ52" s="3"/>
      <c r="BA52" s="3"/>
      <c r="BB52" s="4"/>
    </row>
    <row r="53" spans="1:59" ht="180" customHeight="1" x14ac:dyDescent="0.25">
      <c r="A53" s="207" t="s">
        <v>272</v>
      </c>
      <c r="B53" s="175">
        <v>23</v>
      </c>
      <c r="C53" s="85" t="s">
        <v>350</v>
      </c>
      <c r="D53" s="86" t="s">
        <v>183</v>
      </c>
      <c r="E53" s="86" t="s">
        <v>351</v>
      </c>
      <c r="F53" s="87" t="s">
        <v>352</v>
      </c>
      <c r="G53" s="3" t="s">
        <v>17</v>
      </c>
      <c r="H53" s="4" t="s">
        <v>353</v>
      </c>
      <c r="I53" s="88">
        <v>15</v>
      </c>
      <c r="J53" s="89">
        <v>106</v>
      </c>
      <c r="K53" s="89">
        <v>67</v>
      </c>
      <c r="L53" s="89">
        <v>50</v>
      </c>
      <c r="M53" s="89">
        <v>12</v>
      </c>
      <c r="N53" s="268">
        <f t="shared" si="2"/>
        <v>250</v>
      </c>
      <c r="O53" s="157">
        <v>6</v>
      </c>
      <c r="P53" s="1">
        <v>6</v>
      </c>
      <c r="Q53" s="114">
        <v>1</v>
      </c>
      <c r="R53" s="118" t="s">
        <v>354</v>
      </c>
      <c r="S53" s="326" t="s">
        <v>355</v>
      </c>
      <c r="T53" s="157">
        <v>19</v>
      </c>
      <c r="U53" s="1">
        <v>19</v>
      </c>
      <c r="V53" s="112">
        <v>1</v>
      </c>
      <c r="W53" s="118" t="s">
        <v>356</v>
      </c>
      <c r="X53" s="340" t="s">
        <v>357</v>
      </c>
      <c r="Y53" s="213">
        <v>5</v>
      </c>
      <c r="Z53" s="192">
        <v>5</v>
      </c>
      <c r="AA53" s="187">
        <v>1</v>
      </c>
      <c r="AB53" s="87" t="s">
        <v>358</v>
      </c>
      <c r="AC53" s="289" t="s">
        <v>359</v>
      </c>
      <c r="AD53" s="90">
        <v>37</v>
      </c>
      <c r="AE53" s="5">
        <v>37</v>
      </c>
      <c r="AF53" s="26">
        <v>1</v>
      </c>
      <c r="AG53" s="204" t="s">
        <v>360</v>
      </c>
      <c r="AH53" s="208" t="s">
        <v>361</v>
      </c>
      <c r="AI53" s="2">
        <v>15</v>
      </c>
      <c r="AJ53" s="3">
        <v>15</v>
      </c>
      <c r="AK53" s="26">
        <v>1</v>
      </c>
      <c r="AL53" s="206">
        <f>15/250</f>
        <v>0.06</v>
      </c>
      <c r="AM53" s="180">
        <v>106</v>
      </c>
      <c r="AN53" s="194">
        <v>106</v>
      </c>
      <c r="AO53" s="114">
        <f>AN53/AM53</f>
        <v>1</v>
      </c>
      <c r="AP53" s="115">
        <f>+(AN53+AJ53)/N53</f>
        <v>0.48399999999999999</v>
      </c>
      <c r="AQ53" s="191">
        <v>67</v>
      </c>
      <c r="AR53" s="214">
        <f t="shared" si="3"/>
        <v>67</v>
      </c>
      <c r="AS53" s="20">
        <f t="shared" si="1"/>
        <v>1</v>
      </c>
      <c r="AT53" s="115">
        <f>(AJ53+AN53+AR53)/N53</f>
        <v>0.752</v>
      </c>
      <c r="AU53" s="15"/>
      <c r="AV53" s="3"/>
      <c r="AW53" s="3"/>
      <c r="AX53" s="4"/>
      <c r="AY53" s="15"/>
      <c r="AZ53" s="3"/>
      <c r="BA53" s="3"/>
      <c r="BB53" s="4"/>
    </row>
    <row r="54" spans="1:59" ht="409.6" customHeight="1" x14ac:dyDescent="0.25">
      <c r="A54" s="207" t="s">
        <v>272</v>
      </c>
      <c r="B54" s="175">
        <v>24</v>
      </c>
      <c r="C54" s="85" t="s">
        <v>362</v>
      </c>
      <c r="D54" s="86" t="s">
        <v>363</v>
      </c>
      <c r="E54" s="86" t="s">
        <v>364</v>
      </c>
      <c r="F54" s="87" t="s">
        <v>365</v>
      </c>
      <c r="G54" s="3" t="s">
        <v>13</v>
      </c>
      <c r="H54" s="4" t="s">
        <v>91</v>
      </c>
      <c r="I54" s="88">
        <v>1</v>
      </c>
      <c r="J54" s="89">
        <v>1</v>
      </c>
      <c r="K54" s="89">
        <v>1</v>
      </c>
      <c r="L54" s="89">
        <v>1</v>
      </c>
      <c r="M54" s="89">
        <v>1</v>
      </c>
      <c r="N54" s="268">
        <v>1</v>
      </c>
      <c r="O54" s="157">
        <v>0.18</v>
      </c>
      <c r="P54" s="1">
        <v>0.18</v>
      </c>
      <c r="Q54" s="114">
        <v>1</v>
      </c>
      <c r="R54" s="118" t="s">
        <v>366</v>
      </c>
      <c r="S54" s="326" t="s">
        <v>367</v>
      </c>
      <c r="T54" s="157">
        <v>0.32</v>
      </c>
      <c r="U54" s="1">
        <v>0.32</v>
      </c>
      <c r="V54" s="112">
        <v>1</v>
      </c>
      <c r="W54" s="118" t="s">
        <v>368</v>
      </c>
      <c r="X54" s="326" t="s">
        <v>369</v>
      </c>
      <c r="Y54" s="298">
        <v>0.27</v>
      </c>
      <c r="Z54" s="193">
        <v>0.27</v>
      </c>
      <c r="AA54" s="193">
        <v>1</v>
      </c>
      <c r="AB54" s="286" t="s">
        <v>370</v>
      </c>
      <c r="AC54" s="301" t="s">
        <v>369</v>
      </c>
      <c r="AD54" s="90">
        <v>0.23</v>
      </c>
      <c r="AE54" s="5">
        <v>0.23</v>
      </c>
      <c r="AF54" s="26">
        <v>1</v>
      </c>
      <c r="AG54" s="233" t="s">
        <v>371</v>
      </c>
      <c r="AH54" s="208" t="s">
        <v>372</v>
      </c>
      <c r="AI54" s="2">
        <v>1</v>
      </c>
      <c r="AJ54" s="3">
        <v>1</v>
      </c>
      <c r="AK54" s="96">
        <f>AJ54/AI54</f>
        <v>1</v>
      </c>
      <c r="AL54" s="159">
        <v>0.2</v>
      </c>
      <c r="AM54" s="157">
        <v>1</v>
      </c>
      <c r="AN54" s="194">
        <v>1</v>
      </c>
      <c r="AO54" s="114">
        <f>AN54/AM54</f>
        <v>1</v>
      </c>
      <c r="AP54" s="115">
        <f>AL54+(20%*AO54)</f>
        <v>0.4</v>
      </c>
      <c r="AQ54" s="191">
        <v>1</v>
      </c>
      <c r="AR54" s="214">
        <f t="shared" si="3"/>
        <v>1</v>
      </c>
      <c r="AS54" s="20">
        <f t="shared" si="1"/>
        <v>1</v>
      </c>
      <c r="AT54" s="115">
        <f>AP54+(AS54*20%)</f>
        <v>0.60000000000000009</v>
      </c>
      <c r="AU54" s="15"/>
      <c r="AV54" s="3"/>
      <c r="AW54" s="3"/>
      <c r="AX54" s="4"/>
      <c r="AY54" s="15"/>
      <c r="AZ54" s="3"/>
      <c r="BA54" s="3"/>
      <c r="BB54" s="4"/>
      <c r="BC54" s="97"/>
    </row>
    <row r="55" spans="1:59" ht="187.5" customHeight="1" x14ac:dyDescent="0.25">
      <c r="A55" s="207" t="s">
        <v>272</v>
      </c>
      <c r="B55" s="175">
        <v>25</v>
      </c>
      <c r="C55" s="85" t="s">
        <v>470</v>
      </c>
      <c r="D55" s="86" t="s">
        <v>88</v>
      </c>
      <c r="E55" s="86" t="s">
        <v>373</v>
      </c>
      <c r="F55" s="87" t="s">
        <v>374</v>
      </c>
      <c r="G55" s="3" t="s">
        <v>17</v>
      </c>
      <c r="H55" s="6" t="s">
        <v>375</v>
      </c>
      <c r="I55" s="100">
        <v>11</v>
      </c>
      <c r="J55" s="101">
        <v>63</v>
      </c>
      <c r="K55" s="101">
        <v>191</v>
      </c>
      <c r="L55" s="101">
        <v>15</v>
      </c>
      <c r="M55" s="101">
        <v>10</v>
      </c>
      <c r="N55" s="268">
        <f t="shared" si="2"/>
        <v>290</v>
      </c>
      <c r="O55" s="157">
        <v>31</v>
      </c>
      <c r="P55" s="1">
        <v>31</v>
      </c>
      <c r="Q55" s="114">
        <v>1</v>
      </c>
      <c r="R55" s="118" t="s">
        <v>376</v>
      </c>
      <c r="S55" s="326" t="s">
        <v>377</v>
      </c>
      <c r="T55" s="157">
        <v>28</v>
      </c>
      <c r="U55" s="1">
        <v>28</v>
      </c>
      <c r="V55" s="114">
        <v>1</v>
      </c>
      <c r="W55" s="118" t="s">
        <v>378</v>
      </c>
      <c r="X55" s="326" t="s">
        <v>379</v>
      </c>
      <c r="Y55" s="243">
        <v>11</v>
      </c>
      <c r="Z55" s="192">
        <v>11</v>
      </c>
      <c r="AA55" s="20">
        <v>1</v>
      </c>
      <c r="AB55" s="87" t="s">
        <v>380</v>
      </c>
      <c r="AC55" s="289" t="s">
        <v>381</v>
      </c>
      <c r="AD55" s="90">
        <v>29</v>
      </c>
      <c r="AE55" s="5">
        <v>29</v>
      </c>
      <c r="AF55" s="26">
        <v>1</v>
      </c>
      <c r="AG55" s="204" t="s">
        <v>471</v>
      </c>
      <c r="AH55" s="208" t="s">
        <v>382</v>
      </c>
      <c r="AI55" s="2">
        <v>11</v>
      </c>
      <c r="AJ55" s="3">
        <v>11</v>
      </c>
      <c r="AK55" s="26">
        <v>1</v>
      </c>
      <c r="AL55" s="222">
        <f>11/200</f>
        <v>5.5E-2</v>
      </c>
      <c r="AM55" s="157">
        <f>+J55</f>
        <v>63</v>
      </c>
      <c r="AN55" s="194">
        <v>63</v>
      </c>
      <c r="AO55" s="116">
        <f>+AN55/AM55</f>
        <v>1</v>
      </c>
      <c r="AP55" s="181">
        <f>+(AJ55+AN55)/N55</f>
        <v>0.25517241379310346</v>
      </c>
      <c r="AQ55" s="191">
        <f>K55</f>
        <v>191</v>
      </c>
      <c r="AR55" s="214">
        <f t="shared" si="3"/>
        <v>99</v>
      </c>
      <c r="AS55" s="20">
        <f t="shared" si="1"/>
        <v>0.51832460732984298</v>
      </c>
      <c r="AT55" s="115">
        <f>(AJ55+AN55+AR55)/N55</f>
        <v>0.59655172413793101</v>
      </c>
      <c r="AU55" s="36"/>
      <c r="AV55" s="37"/>
      <c r="AW55" s="37"/>
      <c r="AX55" s="38"/>
      <c r="AY55" s="36"/>
      <c r="AZ55" s="37"/>
      <c r="BA55" s="37"/>
      <c r="BB55" s="38"/>
      <c r="BD55" s="102"/>
      <c r="BE55" s="102"/>
      <c r="BF55" s="102"/>
      <c r="BG55" s="102"/>
    </row>
    <row r="56" spans="1:59" ht="241.5" customHeight="1" x14ac:dyDescent="0.25">
      <c r="A56" s="207" t="s">
        <v>272</v>
      </c>
      <c r="B56" s="175">
        <v>26</v>
      </c>
      <c r="C56" s="85" t="s">
        <v>383</v>
      </c>
      <c r="D56" s="86" t="s">
        <v>88</v>
      </c>
      <c r="E56" s="86" t="s">
        <v>384</v>
      </c>
      <c r="F56" s="86" t="s">
        <v>384</v>
      </c>
      <c r="G56" s="3" t="s">
        <v>13</v>
      </c>
      <c r="H56" s="4" t="s">
        <v>91</v>
      </c>
      <c r="I56" s="88">
        <v>1</v>
      </c>
      <c r="J56" s="89">
        <v>1</v>
      </c>
      <c r="K56" s="89">
        <v>1</v>
      </c>
      <c r="L56" s="89">
        <v>1</v>
      </c>
      <c r="M56" s="89">
        <v>1</v>
      </c>
      <c r="N56" s="268">
        <v>1</v>
      </c>
      <c r="O56" s="157">
        <v>0.15</v>
      </c>
      <c r="P56" s="1">
        <v>0.15</v>
      </c>
      <c r="Q56" s="112">
        <v>1</v>
      </c>
      <c r="R56" s="118" t="s">
        <v>385</v>
      </c>
      <c r="S56" s="326" t="s">
        <v>386</v>
      </c>
      <c r="T56" s="157">
        <v>0.35</v>
      </c>
      <c r="U56" s="1">
        <v>0.35</v>
      </c>
      <c r="V56" s="112">
        <v>1</v>
      </c>
      <c r="W56" s="118" t="s">
        <v>387</v>
      </c>
      <c r="X56" s="326" t="s">
        <v>388</v>
      </c>
      <c r="Y56" s="300">
        <v>0.2</v>
      </c>
      <c r="Z56" s="244">
        <v>0.2</v>
      </c>
      <c r="AA56" s="26">
        <v>1</v>
      </c>
      <c r="AB56" s="87" t="s">
        <v>389</v>
      </c>
      <c r="AC56" s="203" t="s">
        <v>390</v>
      </c>
      <c r="AD56" s="90">
        <v>0.3</v>
      </c>
      <c r="AE56" s="5">
        <v>0.3</v>
      </c>
      <c r="AF56" s="26">
        <v>1</v>
      </c>
      <c r="AG56" s="204" t="s">
        <v>391</v>
      </c>
      <c r="AH56" s="208" t="s">
        <v>392</v>
      </c>
      <c r="AI56" s="2">
        <v>1</v>
      </c>
      <c r="AJ56" s="3">
        <v>1</v>
      </c>
      <c r="AK56" s="26">
        <v>1</v>
      </c>
      <c r="AL56" s="159">
        <v>0.2</v>
      </c>
      <c r="AM56" s="157">
        <f>+J56</f>
        <v>1</v>
      </c>
      <c r="AN56" s="194">
        <v>1</v>
      </c>
      <c r="AO56" s="114">
        <f>AN56/AM56</f>
        <v>1</v>
      </c>
      <c r="AP56" s="115">
        <f>AL56+(20%*AO56)</f>
        <v>0.4</v>
      </c>
      <c r="AQ56" s="156">
        <v>1</v>
      </c>
      <c r="AR56" s="214">
        <f>O56+T56+Y56+AD56</f>
        <v>1</v>
      </c>
      <c r="AS56" s="20">
        <f t="shared" si="1"/>
        <v>1</v>
      </c>
      <c r="AT56" s="115">
        <f>AP56+(AS56*20%)</f>
        <v>0.60000000000000009</v>
      </c>
      <c r="AU56" s="15"/>
      <c r="AV56" s="3"/>
      <c r="AW56" s="3"/>
      <c r="AX56" s="4"/>
      <c r="AY56" s="15"/>
      <c r="AZ56" s="3"/>
      <c r="BA56" s="3"/>
      <c r="BB56" s="4"/>
    </row>
    <row r="57" spans="1:59" ht="302.25" customHeight="1" x14ac:dyDescent="0.25">
      <c r="A57" s="207" t="s">
        <v>272</v>
      </c>
      <c r="B57" s="175">
        <v>27</v>
      </c>
      <c r="C57" s="85" t="s">
        <v>393</v>
      </c>
      <c r="D57" s="86" t="s">
        <v>88</v>
      </c>
      <c r="E57" s="86" t="s">
        <v>394</v>
      </c>
      <c r="F57" s="87" t="s">
        <v>395</v>
      </c>
      <c r="G57" s="3" t="s">
        <v>17</v>
      </c>
      <c r="H57" s="4" t="s">
        <v>396</v>
      </c>
      <c r="I57" s="88">
        <v>4</v>
      </c>
      <c r="J57" s="89">
        <v>17</v>
      </c>
      <c r="K57" s="89">
        <v>14</v>
      </c>
      <c r="L57" s="89">
        <v>18</v>
      </c>
      <c r="M57" s="89">
        <v>5</v>
      </c>
      <c r="N57" s="268">
        <f t="shared" si="2"/>
        <v>58</v>
      </c>
      <c r="O57" s="157">
        <v>5</v>
      </c>
      <c r="P57" s="1">
        <v>5</v>
      </c>
      <c r="Q57" s="114">
        <v>1</v>
      </c>
      <c r="R57" s="118" t="s">
        <v>397</v>
      </c>
      <c r="S57" s="326" t="s">
        <v>398</v>
      </c>
      <c r="T57" s="157">
        <v>5</v>
      </c>
      <c r="U57" s="1">
        <v>5</v>
      </c>
      <c r="V57" s="112">
        <v>1</v>
      </c>
      <c r="W57" s="118" t="s">
        <v>399</v>
      </c>
      <c r="X57" s="326" t="s">
        <v>400</v>
      </c>
      <c r="Y57" s="243">
        <v>3</v>
      </c>
      <c r="Z57" s="192">
        <v>3</v>
      </c>
      <c r="AA57" s="193">
        <v>1</v>
      </c>
      <c r="AB57" s="233" t="s">
        <v>401</v>
      </c>
      <c r="AC57" s="299" t="s">
        <v>402</v>
      </c>
      <c r="AD57" s="90">
        <v>1</v>
      </c>
      <c r="AE57" s="5">
        <v>1</v>
      </c>
      <c r="AF57" s="26">
        <v>1</v>
      </c>
      <c r="AG57" s="204" t="s">
        <v>403</v>
      </c>
      <c r="AH57" s="208" t="s">
        <v>404</v>
      </c>
      <c r="AI57" s="2">
        <v>4</v>
      </c>
      <c r="AJ57" s="3">
        <v>4</v>
      </c>
      <c r="AK57" s="26">
        <v>1</v>
      </c>
      <c r="AL57" s="222">
        <f>4/58</f>
        <v>6.8965517241379309E-2</v>
      </c>
      <c r="AM57" s="157">
        <v>16</v>
      </c>
      <c r="AN57" s="194">
        <v>17</v>
      </c>
      <c r="AO57" s="114">
        <v>1</v>
      </c>
      <c r="AP57" s="181">
        <f>+(AJ57+AN57)/N57</f>
        <v>0.36206896551724138</v>
      </c>
      <c r="AQ57" s="156">
        <f>K57</f>
        <v>14</v>
      </c>
      <c r="AR57" s="214">
        <f>O57+T57+Y57+AD57</f>
        <v>14</v>
      </c>
      <c r="AS57" s="20">
        <f t="shared" si="1"/>
        <v>1</v>
      </c>
      <c r="AT57" s="115">
        <f>(AJ57+AN57+AR57)/N57</f>
        <v>0.60344827586206895</v>
      </c>
      <c r="AU57" s="15"/>
      <c r="AV57" s="3"/>
      <c r="AW57" s="3"/>
      <c r="AX57" s="4"/>
      <c r="AY57" s="15"/>
      <c r="AZ57" s="3"/>
      <c r="BA57" s="3"/>
      <c r="BB57" s="4"/>
    </row>
    <row r="58" spans="1:59" ht="237" customHeight="1" x14ac:dyDescent="0.25">
      <c r="A58" s="207" t="s">
        <v>272</v>
      </c>
      <c r="B58" s="175">
        <v>28</v>
      </c>
      <c r="C58" s="85" t="s">
        <v>405</v>
      </c>
      <c r="D58" s="86" t="s">
        <v>160</v>
      </c>
      <c r="E58" s="86" t="s">
        <v>406</v>
      </c>
      <c r="F58" s="87" t="s">
        <v>406</v>
      </c>
      <c r="G58" s="3" t="s">
        <v>17</v>
      </c>
      <c r="H58" s="4" t="s">
        <v>330</v>
      </c>
      <c r="I58" s="88">
        <v>1</v>
      </c>
      <c r="J58" s="89">
        <v>0</v>
      </c>
      <c r="K58" s="89">
        <v>1</v>
      </c>
      <c r="L58" s="89">
        <v>0</v>
      </c>
      <c r="M58" s="89">
        <v>0</v>
      </c>
      <c r="N58" s="268">
        <v>2</v>
      </c>
      <c r="O58" s="157">
        <v>0.5</v>
      </c>
      <c r="P58" s="1">
        <v>0.5</v>
      </c>
      <c r="Q58" s="112">
        <v>1</v>
      </c>
      <c r="R58" s="118" t="s">
        <v>407</v>
      </c>
      <c r="S58" s="326" t="s">
        <v>408</v>
      </c>
      <c r="T58" s="157">
        <v>1</v>
      </c>
      <c r="U58" s="1">
        <v>1</v>
      </c>
      <c r="V58" s="1">
        <v>1</v>
      </c>
      <c r="W58" s="118" t="s">
        <v>409</v>
      </c>
      <c r="X58" s="326" t="s">
        <v>410</v>
      </c>
      <c r="Y58" s="243" t="s">
        <v>78</v>
      </c>
      <c r="Z58" s="192" t="s">
        <v>78</v>
      </c>
      <c r="AA58" s="221" t="s">
        <v>78</v>
      </c>
      <c r="AB58" s="87" t="s">
        <v>411</v>
      </c>
      <c r="AC58" s="203" t="s">
        <v>151</v>
      </c>
      <c r="AD58" s="243" t="s">
        <v>78</v>
      </c>
      <c r="AE58" s="192" t="s">
        <v>78</v>
      </c>
      <c r="AF58" s="214" t="s">
        <v>78</v>
      </c>
      <c r="AG58" s="87" t="s">
        <v>411</v>
      </c>
      <c r="AH58" s="203" t="s">
        <v>78</v>
      </c>
      <c r="AI58" s="2">
        <v>1</v>
      </c>
      <c r="AJ58" s="3">
        <v>1</v>
      </c>
      <c r="AK58" s="26">
        <v>1</v>
      </c>
      <c r="AL58" s="159">
        <v>0.5</v>
      </c>
      <c r="AM58" s="157" t="s">
        <v>412</v>
      </c>
      <c r="AN58" s="1" t="s">
        <v>412</v>
      </c>
      <c r="AO58" s="1" t="s">
        <v>412</v>
      </c>
      <c r="AP58" s="113">
        <v>0.5</v>
      </c>
      <c r="AQ58" s="2">
        <v>1</v>
      </c>
      <c r="AR58" s="3">
        <v>1</v>
      </c>
      <c r="AS58" s="26">
        <f>AR58/AQ58</f>
        <v>1</v>
      </c>
      <c r="AT58" s="29">
        <f>(AJ58+AR58)/2</f>
        <v>1</v>
      </c>
      <c r="AU58" s="15"/>
      <c r="AV58" s="3"/>
      <c r="AW58" s="3"/>
      <c r="AX58" s="4"/>
      <c r="AY58" s="15"/>
      <c r="AZ58" s="3"/>
      <c r="BA58" s="3"/>
      <c r="BB58" s="4"/>
    </row>
    <row r="59" spans="1:59" ht="297.75" customHeight="1" x14ac:dyDescent="0.25">
      <c r="A59" s="207" t="s">
        <v>413</v>
      </c>
      <c r="B59" s="175">
        <v>29</v>
      </c>
      <c r="C59" s="85" t="s">
        <v>414</v>
      </c>
      <c r="D59" s="86" t="s">
        <v>415</v>
      </c>
      <c r="E59" s="86" t="s">
        <v>416</v>
      </c>
      <c r="F59" s="87" t="s">
        <v>417</v>
      </c>
      <c r="G59" s="3" t="s">
        <v>13</v>
      </c>
      <c r="H59" s="4" t="s">
        <v>91</v>
      </c>
      <c r="I59" s="88">
        <v>1</v>
      </c>
      <c r="J59" s="89">
        <v>1</v>
      </c>
      <c r="K59" s="89">
        <v>1</v>
      </c>
      <c r="L59" s="89">
        <v>1</v>
      </c>
      <c r="M59" s="89">
        <v>1</v>
      </c>
      <c r="N59" s="268">
        <v>1</v>
      </c>
      <c r="O59" s="157">
        <v>0.25</v>
      </c>
      <c r="P59" s="1">
        <v>0.25</v>
      </c>
      <c r="Q59" s="112">
        <v>1</v>
      </c>
      <c r="R59" s="118" t="s">
        <v>418</v>
      </c>
      <c r="S59" s="326" t="s">
        <v>419</v>
      </c>
      <c r="T59" s="157">
        <v>0.25</v>
      </c>
      <c r="U59" s="1">
        <v>0.25</v>
      </c>
      <c r="V59" s="112">
        <v>1</v>
      </c>
      <c r="W59" s="118" t="s">
        <v>420</v>
      </c>
      <c r="X59" s="326" t="s">
        <v>421</v>
      </c>
      <c r="Y59" s="249">
        <v>0.25</v>
      </c>
      <c r="Z59" s="215">
        <v>0.25</v>
      </c>
      <c r="AA59" s="187">
        <v>1</v>
      </c>
      <c r="AB59" s="87" t="s">
        <v>422</v>
      </c>
      <c r="AC59" s="203" t="s">
        <v>423</v>
      </c>
      <c r="AD59" s="249">
        <v>0.25</v>
      </c>
      <c r="AE59" s="215">
        <v>0.25</v>
      </c>
      <c r="AF59" s="96">
        <v>1</v>
      </c>
      <c r="AG59" s="204" t="s">
        <v>424</v>
      </c>
      <c r="AH59" s="208" t="s">
        <v>425</v>
      </c>
      <c r="AI59" s="2">
        <v>1</v>
      </c>
      <c r="AJ59" s="3">
        <v>1</v>
      </c>
      <c r="AK59" s="26">
        <v>1</v>
      </c>
      <c r="AL59" s="159">
        <v>0.2</v>
      </c>
      <c r="AM59" s="157">
        <v>1</v>
      </c>
      <c r="AN59" s="195">
        <v>1</v>
      </c>
      <c r="AO59" s="114">
        <f>AN59/AM59</f>
        <v>1</v>
      </c>
      <c r="AP59" s="115">
        <f>20%+(20%*AO59)</f>
        <v>0.4</v>
      </c>
      <c r="AQ59" s="2">
        <v>1</v>
      </c>
      <c r="AR59" s="95">
        <f>O59+T59+Y59+AD59</f>
        <v>1</v>
      </c>
      <c r="AS59" s="26">
        <f>AR59/AQ59</f>
        <v>1</v>
      </c>
      <c r="AT59" s="27">
        <f>AP59+(AS59*20%)</f>
        <v>0.60000000000000009</v>
      </c>
      <c r="AU59" s="15"/>
      <c r="AV59" s="3"/>
      <c r="AW59" s="3"/>
      <c r="AX59" s="4"/>
      <c r="AY59" s="15"/>
      <c r="AZ59" s="3"/>
      <c r="BA59" s="3"/>
      <c r="BB59" s="4"/>
    </row>
    <row r="60" spans="1:59" ht="409.5" x14ac:dyDescent="0.25">
      <c r="A60" s="207" t="s">
        <v>413</v>
      </c>
      <c r="B60" s="175">
        <v>30</v>
      </c>
      <c r="C60" s="85" t="s">
        <v>426</v>
      </c>
      <c r="D60" s="86" t="s">
        <v>427</v>
      </c>
      <c r="E60" s="86" t="s">
        <v>428</v>
      </c>
      <c r="F60" s="87" t="s">
        <v>429</v>
      </c>
      <c r="G60" s="3" t="s">
        <v>13</v>
      </c>
      <c r="H60" s="4" t="s">
        <v>71</v>
      </c>
      <c r="I60" s="93">
        <v>1</v>
      </c>
      <c r="J60" s="94">
        <v>1</v>
      </c>
      <c r="K60" s="94">
        <v>1</v>
      </c>
      <c r="L60" s="94">
        <v>1</v>
      </c>
      <c r="M60" s="94">
        <v>1</v>
      </c>
      <c r="N60" s="318">
        <v>1</v>
      </c>
      <c r="O60" s="157">
        <v>4</v>
      </c>
      <c r="P60" s="1">
        <v>4</v>
      </c>
      <c r="Q60" s="114">
        <v>1</v>
      </c>
      <c r="R60" s="118" t="s">
        <v>430</v>
      </c>
      <c r="S60" s="326" t="s">
        <v>431</v>
      </c>
      <c r="T60" s="245">
        <v>6</v>
      </c>
      <c r="U60" s="246">
        <v>6</v>
      </c>
      <c r="V60" s="246">
        <v>1</v>
      </c>
      <c r="W60" s="118" t="s">
        <v>432</v>
      </c>
      <c r="X60" s="326" t="s">
        <v>433</v>
      </c>
      <c r="Y60" s="90">
        <v>5</v>
      </c>
      <c r="Z60" s="5">
        <v>5</v>
      </c>
      <c r="AA60" s="20">
        <v>1</v>
      </c>
      <c r="AB60" s="232" t="s">
        <v>434</v>
      </c>
      <c r="AC60" s="203" t="s">
        <v>435</v>
      </c>
      <c r="AD60" s="90">
        <v>6</v>
      </c>
      <c r="AE60" s="5">
        <v>6</v>
      </c>
      <c r="AF60" s="26">
        <v>1</v>
      </c>
      <c r="AG60" s="306" t="s">
        <v>436</v>
      </c>
      <c r="AH60" s="208" t="s">
        <v>437</v>
      </c>
      <c r="AI60" s="186">
        <v>1</v>
      </c>
      <c r="AJ60" s="96">
        <f>7/7</f>
        <v>1</v>
      </c>
      <c r="AK60" s="26">
        <v>1</v>
      </c>
      <c r="AL60" s="159">
        <v>0.2</v>
      </c>
      <c r="AM60" s="165">
        <v>1</v>
      </c>
      <c r="AN60" s="114">
        <f>6/6</f>
        <v>1</v>
      </c>
      <c r="AO60" s="114">
        <f>(AN60/AM60)</f>
        <v>1</v>
      </c>
      <c r="AP60" s="115">
        <f>AL60+(20%*AN60)</f>
        <v>0.4</v>
      </c>
      <c r="AQ60" s="186">
        <v>1</v>
      </c>
      <c r="AR60" s="96">
        <v>1</v>
      </c>
      <c r="AS60" s="96">
        <v>1</v>
      </c>
      <c r="AT60" s="29">
        <v>0.6</v>
      </c>
      <c r="AU60" s="15"/>
      <c r="AV60" s="3"/>
      <c r="AW60" s="3"/>
      <c r="AX60" s="4"/>
      <c r="AY60" s="15"/>
      <c r="AZ60" s="3"/>
      <c r="BA60" s="3"/>
      <c r="BB60" s="4"/>
    </row>
    <row r="61" spans="1:59" ht="366.75" customHeight="1" x14ac:dyDescent="0.25">
      <c r="A61" s="207" t="s">
        <v>413</v>
      </c>
      <c r="B61" s="173">
        <v>31</v>
      </c>
      <c r="C61" s="143" t="s">
        <v>438</v>
      </c>
      <c r="D61" s="86" t="s">
        <v>439</v>
      </c>
      <c r="E61" s="86" t="s">
        <v>440</v>
      </c>
      <c r="F61" s="86" t="s">
        <v>440</v>
      </c>
      <c r="G61" s="3" t="s">
        <v>11</v>
      </c>
      <c r="H61" s="4" t="s">
        <v>199</v>
      </c>
      <c r="I61" s="88">
        <v>0.1</v>
      </c>
      <c r="J61" s="89">
        <v>0.4</v>
      </c>
      <c r="K61" s="89">
        <v>0.75</v>
      </c>
      <c r="L61" s="89">
        <v>0.9</v>
      </c>
      <c r="M61" s="89">
        <v>1</v>
      </c>
      <c r="N61" s="268">
        <v>1</v>
      </c>
      <c r="O61" s="180" t="s">
        <v>473</v>
      </c>
      <c r="P61" s="179" t="s">
        <v>473</v>
      </c>
      <c r="Q61" s="112">
        <v>1</v>
      </c>
      <c r="R61" s="118" t="s">
        <v>441</v>
      </c>
      <c r="S61" s="326" t="s">
        <v>442</v>
      </c>
      <c r="T61" s="180">
        <v>0.11</v>
      </c>
      <c r="U61" s="179">
        <v>0.11</v>
      </c>
      <c r="V61" s="112">
        <v>1</v>
      </c>
      <c r="W61" s="118" t="s">
        <v>443</v>
      </c>
      <c r="X61" s="326" t="s">
        <v>444</v>
      </c>
      <c r="Y61" s="250">
        <v>0.09</v>
      </c>
      <c r="Z61" s="182">
        <v>0.09</v>
      </c>
      <c r="AA61" s="187">
        <v>1</v>
      </c>
      <c r="AB61" s="232" t="s">
        <v>445</v>
      </c>
      <c r="AC61" s="208" t="s">
        <v>446</v>
      </c>
      <c r="AD61" s="90">
        <v>0.15</v>
      </c>
      <c r="AE61" s="5">
        <v>0.15</v>
      </c>
      <c r="AF61" s="96">
        <v>1</v>
      </c>
      <c r="AG61" s="251" t="s">
        <v>447</v>
      </c>
      <c r="AH61" s="208" t="s">
        <v>448</v>
      </c>
      <c r="AI61" s="2">
        <v>0.1</v>
      </c>
      <c r="AJ61" s="3">
        <v>0.1</v>
      </c>
      <c r="AK61" s="149">
        <v>1</v>
      </c>
      <c r="AL61" s="209">
        <v>0.1</v>
      </c>
      <c r="AM61" s="157">
        <v>0.4</v>
      </c>
      <c r="AN61" s="223">
        <v>0.4</v>
      </c>
      <c r="AO61" s="114">
        <f>AN61/AM61</f>
        <v>1</v>
      </c>
      <c r="AP61" s="115">
        <f>AN61/N61</f>
        <v>0.4</v>
      </c>
      <c r="AQ61" s="2">
        <v>0.75</v>
      </c>
      <c r="AR61" s="205">
        <f>AN61+T61+Y61+AD61</f>
        <v>0.75</v>
      </c>
      <c r="AS61" s="37">
        <v>1</v>
      </c>
      <c r="AT61" s="29">
        <f>AR61/1</f>
        <v>0.75</v>
      </c>
      <c r="AU61" s="15"/>
      <c r="AV61" s="3"/>
      <c r="AW61" s="3"/>
      <c r="AX61" s="4"/>
      <c r="AY61" s="15"/>
      <c r="AZ61" s="3"/>
      <c r="BA61" s="3"/>
      <c r="BB61" s="4"/>
    </row>
    <row r="62" spans="1:59" ht="408.75" customHeight="1" x14ac:dyDescent="0.25">
      <c r="A62" s="207" t="s">
        <v>413</v>
      </c>
      <c r="B62" s="173">
        <v>31</v>
      </c>
      <c r="C62" s="143" t="s">
        <v>438</v>
      </c>
      <c r="D62" s="86" t="s">
        <v>439</v>
      </c>
      <c r="E62" s="86" t="s">
        <v>449</v>
      </c>
      <c r="F62" s="86" t="s">
        <v>449</v>
      </c>
      <c r="G62" s="3" t="s">
        <v>11</v>
      </c>
      <c r="H62" s="4" t="s">
        <v>199</v>
      </c>
      <c r="I62" s="88">
        <v>0.1</v>
      </c>
      <c r="J62" s="89">
        <v>0.4</v>
      </c>
      <c r="K62" s="89">
        <v>0.75</v>
      </c>
      <c r="L62" s="89">
        <v>0.9</v>
      </c>
      <c r="M62" s="89">
        <v>1</v>
      </c>
      <c r="N62" s="268">
        <v>1</v>
      </c>
      <c r="O62" s="180">
        <v>0.09</v>
      </c>
      <c r="P62" s="179">
        <v>0.09</v>
      </c>
      <c r="Q62" s="112">
        <v>1</v>
      </c>
      <c r="R62" s="118" t="s">
        <v>450</v>
      </c>
      <c r="S62" s="326" t="s">
        <v>451</v>
      </c>
      <c r="T62" s="180">
        <v>8.5000000000000006E-2</v>
      </c>
      <c r="U62" s="179">
        <v>8.5000000000000006E-2</v>
      </c>
      <c r="V62" s="112">
        <v>1</v>
      </c>
      <c r="W62" s="118" t="s">
        <v>452</v>
      </c>
      <c r="X62" s="326" t="s">
        <v>453</v>
      </c>
      <c r="Y62" s="250">
        <v>7.4999999999999997E-2</v>
      </c>
      <c r="Z62" s="182">
        <v>7.4999999999999997E-2</v>
      </c>
      <c r="AA62" s="187">
        <v>1</v>
      </c>
      <c r="AB62" s="87" t="s">
        <v>454</v>
      </c>
      <c r="AC62" s="208" t="s">
        <v>455</v>
      </c>
      <c r="AD62" s="90">
        <v>0.1</v>
      </c>
      <c r="AE62" s="5">
        <v>0.1</v>
      </c>
      <c r="AF62" s="96">
        <v>1</v>
      </c>
      <c r="AG62" s="204" t="s">
        <v>456</v>
      </c>
      <c r="AH62" s="208" t="s">
        <v>457</v>
      </c>
      <c r="AI62" s="2">
        <v>0.1</v>
      </c>
      <c r="AJ62" s="3">
        <v>0.1</v>
      </c>
      <c r="AK62" s="20">
        <v>1</v>
      </c>
      <c r="AL62" s="209">
        <v>0.1</v>
      </c>
      <c r="AM62" s="157">
        <v>0.4</v>
      </c>
      <c r="AN62" s="134">
        <v>0.4</v>
      </c>
      <c r="AO62" s="114">
        <f>AN62/AM62</f>
        <v>1</v>
      </c>
      <c r="AP62" s="115">
        <f>AN62/N62</f>
        <v>0.4</v>
      </c>
      <c r="AQ62" s="2">
        <v>0.75</v>
      </c>
      <c r="AR62" s="205">
        <f>AN62+O62+T62+Y62+AD62</f>
        <v>0.74999999999999989</v>
      </c>
      <c r="AS62" s="96">
        <f>AR62/AQ62</f>
        <v>0.99999999999999989</v>
      </c>
      <c r="AT62" s="29">
        <f>AR62/1</f>
        <v>0.74999999999999989</v>
      </c>
      <c r="AU62" s="15"/>
      <c r="AV62" s="3"/>
      <c r="AW62" s="3"/>
      <c r="AX62" s="4"/>
      <c r="AY62" s="15"/>
      <c r="AZ62" s="3"/>
      <c r="BA62" s="3"/>
      <c r="BB62" s="4"/>
    </row>
    <row r="63" spans="1:59" ht="141.75" customHeight="1" thickBot="1" x14ac:dyDescent="0.3">
      <c r="A63" s="207" t="s">
        <v>413</v>
      </c>
      <c r="B63" s="178">
        <v>32</v>
      </c>
      <c r="C63" s="103" t="s">
        <v>458</v>
      </c>
      <c r="D63" s="104" t="s">
        <v>459</v>
      </c>
      <c r="E63" s="104" t="s">
        <v>460</v>
      </c>
      <c r="F63" s="105" t="s">
        <v>460</v>
      </c>
      <c r="G63" s="7" t="s">
        <v>13</v>
      </c>
      <c r="H63" s="8" t="s">
        <v>461</v>
      </c>
      <c r="I63" s="106">
        <v>1</v>
      </c>
      <c r="J63" s="107">
        <v>1</v>
      </c>
      <c r="K63" s="107">
        <v>1</v>
      </c>
      <c r="L63" s="107">
        <v>1</v>
      </c>
      <c r="M63" s="107">
        <v>1</v>
      </c>
      <c r="N63" s="320">
        <v>1</v>
      </c>
      <c r="O63" s="168" t="s">
        <v>78</v>
      </c>
      <c r="P63" s="117" t="s">
        <v>78</v>
      </c>
      <c r="Q63" s="117" t="s">
        <v>78</v>
      </c>
      <c r="R63" s="128" t="s">
        <v>462</v>
      </c>
      <c r="S63" s="331" t="s">
        <v>463</v>
      </c>
      <c r="T63" s="168">
        <v>1</v>
      </c>
      <c r="U63" s="117">
        <v>1</v>
      </c>
      <c r="V63" s="132">
        <v>1</v>
      </c>
      <c r="W63" s="128" t="s">
        <v>464</v>
      </c>
      <c r="X63" s="331" t="s">
        <v>465</v>
      </c>
      <c r="Y63" s="263" t="s">
        <v>78</v>
      </c>
      <c r="Z63" s="184" t="s">
        <v>78</v>
      </c>
      <c r="AA63" s="185" t="s">
        <v>78</v>
      </c>
      <c r="AB63" s="108" t="s">
        <v>466</v>
      </c>
      <c r="AC63" s="109" t="s">
        <v>467</v>
      </c>
      <c r="AD63" s="263" t="s">
        <v>78</v>
      </c>
      <c r="AE63" s="184" t="s">
        <v>78</v>
      </c>
      <c r="AF63" s="185" t="s">
        <v>78</v>
      </c>
      <c r="AG63" s="108" t="s">
        <v>468</v>
      </c>
      <c r="AH63" s="109" t="s">
        <v>469</v>
      </c>
      <c r="AI63" s="131">
        <v>1</v>
      </c>
      <c r="AJ63" s="7">
        <v>1</v>
      </c>
      <c r="AK63" s="110">
        <v>1</v>
      </c>
      <c r="AL63" s="160">
        <v>0.2</v>
      </c>
      <c r="AM63" s="168">
        <v>1</v>
      </c>
      <c r="AN63" s="117">
        <v>1</v>
      </c>
      <c r="AO63" s="132">
        <v>1</v>
      </c>
      <c r="AP63" s="133">
        <f>AL63+(20%*AO63)</f>
        <v>0.4</v>
      </c>
      <c r="AQ63" s="131">
        <v>1</v>
      </c>
      <c r="AR63" s="7">
        <v>1</v>
      </c>
      <c r="AS63" s="110">
        <v>1</v>
      </c>
      <c r="AT63" s="270">
        <f>AP63+(20%*AR63)</f>
        <v>0.60000000000000009</v>
      </c>
      <c r="AU63" s="39"/>
      <c r="AV63" s="7"/>
      <c r="AW63" s="7"/>
      <c r="AX63" s="8"/>
      <c r="AY63" s="39"/>
      <c r="AZ63" s="7"/>
      <c r="BA63" s="7"/>
      <c r="BB63" s="8"/>
    </row>
    <row r="64" spans="1:59" ht="111.95" customHeight="1" x14ac:dyDescent="0.25">
      <c r="AA64" s="111"/>
    </row>
    <row r="65" spans="6:27" ht="111.95" customHeight="1" x14ac:dyDescent="0.25">
      <c r="AA65" s="111"/>
    </row>
    <row r="66" spans="6:27" x14ac:dyDescent="0.25">
      <c r="F66" s="59"/>
      <c r="AA66" s="111"/>
    </row>
    <row r="67" spans="6:27" x14ac:dyDescent="0.25">
      <c r="F67" s="59"/>
      <c r="AA67" s="111"/>
    </row>
    <row r="68" spans="6:27" x14ac:dyDescent="0.25">
      <c r="F68" s="59"/>
      <c r="AA68" s="111"/>
    </row>
    <row r="69" spans="6:27" x14ac:dyDescent="0.25">
      <c r="F69" s="59"/>
      <c r="AA69" s="111"/>
    </row>
    <row r="70" spans="6:27" x14ac:dyDescent="0.25">
      <c r="F70" s="59"/>
      <c r="AA70" s="111"/>
    </row>
    <row r="71" spans="6:27" x14ac:dyDescent="0.25">
      <c r="F71" s="59"/>
      <c r="AA71" s="111"/>
    </row>
    <row r="72" spans="6:27" x14ac:dyDescent="0.25">
      <c r="F72" s="59"/>
      <c r="AA72" s="111"/>
    </row>
    <row r="73" spans="6:27" x14ac:dyDescent="0.25">
      <c r="F73" s="59"/>
      <c r="AA73" s="111"/>
    </row>
    <row r="74" spans="6:27" x14ac:dyDescent="0.25">
      <c r="F74" s="59"/>
      <c r="AA74" s="111"/>
    </row>
    <row r="75" spans="6:27" x14ac:dyDescent="0.25">
      <c r="F75" s="59"/>
      <c r="AA75" s="111"/>
    </row>
    <row r="76" spans="6:27" x14ac:dyDescent="0.25">
      <c r="F76" s="59"/>
      <c r="AA76" s="111"/>
    </row>
    <row r="77" spans="6:27" x14ac:dyDescent="0.25">
      <c r="F77" s="59"/>
      <c r="AA77" s="111"/>
    </row>
    <row r="78" spans="6:27" x14ac:dyDescent="0.25">
      <c r="F78" s="59"/>
      <c r="AA78" s="111"/>
    </row>
    <row r="79" spans="6:27" x14ac:dyDescent="0.25">
      <c r="F79" s="59"/>
      <c r="AA79" s="111"/>
    </row>
    <row r="80" spans="6:27" x14ac:dyDescent="0.25">
      <c r="F80" s="59"/>
      <c r="AA80" s="111"/>
    </row>
    <row r="81" spans="6:27" x14ac:dyDescent="0.25">
      <c r="F81" s="59"/>
      <c r="AA81" s="111"/>
    </row>
    <row r="82" spans="6:27" x14ac:dyDescent="0.25">
      <c r="F82" s="59"/>
      <c r="AA82" s="111"/>
    </row>
    <row r="83" spans="6:27" x14ac:dyDescent="0.25">
      <c r="F83" s="59"/>
      <c r="AA83" s="111"/>
    </row>
    <row r="84" spans="6:27" x14ac:dyDescent="0.25">
      <c r="F84" s="59"/>
      <c r="AA84" s="111"/>
    </row>
    <row r="85" spans="6:27" x14ac:dyDescent="0.25">
      <c r="F85" s="59"/>
      <c r="AA85" s="111"/>
    </row>
    <row r="86" spans="6:27" x14ac:dyDescent="0.25">
      <c r="F86" s="59"/>
      <c r="AA86" s="111"/>
    </row>
    <row r="87" spans="6:27" x14ac:dyDescent="0.25">
      <c r="F87" s="59"/>
      <c r="AA87" s="111"/>
    </row>
    <row r="88" spans="6:27" x14ac:dyDescent="0.25">
      <c r="F88" s="59"/>
      <c r="AA88" s="111"/>
    </row>
    <row r="89" spans="6:27" x14ac:dyDescent="0.25">
      <c r="F89" s="59"/>
      <c r="AA89" s="111"/>
    </row>
    <row r="90" spans="6:27" x14ac:dyDescent="0.25">
      <c r="F90" s="59"/>
      <c r="AA90" s="111"/>
    </row>
    <row r="91" spans="6:27" x14ac:dyDescent="0.25">
      <c r="F91" s="59"/>
      <c r="AA91" s="111"/>
    </row>
    <row r="92" spans="6:27" x14ac:dyDescent="0.25">
      <c r="F92" s="59"/>
      <c r="AA92" s="111"/>
    </row>
    <row r="93" spans="6:27" x14ac:dyDescent="0.25">
      <c r="F93" s="59"/>
      <c r="AA93" s="111"/>
    </row>
    <row r="94" spans="6:27" x14ac:dyDescent="0.25">
      <c r="F94" s="59"/>
      <c r="AA94" s="111"/>
    </row>
    <row r="95" spans="6:27" x14ac:dyDescent="0.25">
      <c r="F95" s="59"/>
      <c r="AA95" s="111"/>
    </row>
    <row r="96" spans="6:27" x14ac:dyDescent="0.25">
      <c r="F96" s="59"/>
      <c r="AA96" s="111"/>
    </row>
    <row r="97" spans="6:27" x14ac:dyDescent="0.25">
      <c r="F97" s="59"/>
      <c r="AA97" s="111"/>
    </row>
    <row r="98" spans="6:27" x14ac:dyDescent="0.25">
      <c r="F98" s="59"/>
      <c r="AA98" s="111"/>
    </row>
    <row r="99" spans="6:27" x14ac:dyDescent="0.25">
      <c r="F99" s="59"/>
      <c r="AA99" s="111"/>
    </row>
    <row r="100" spans="6:27" x14ac:dyDescent="0.25">
      <c r="F100" s="59"/>
      <c r="AA100" s="111"/>
    </row>
    <row r="101" spans="6:27" x14ac:dyDescent="0.25">
      <c r="F101" s="59"/>
      <c r="AA101" s="111"/>
    </row>
  </sheetData>
  <sheetProtection autoFilter="0"/>
  <autoFilter ref="A28:BQ63" xr:uid="{00000000-0001-0000-0000-000000000000}"/>
  <mergeCells count="40">
    <mergeCell ref="AY27:BB27"/>
    <mergeCell ref="AI26:BB26"/>
    <mergeCell ref="A26:N26"/>
    <mergeCell ref="D27:D28"/>
    <mergeCell ref="C27:C28"/>
    <mergeCell ref="B27:B28"/>
    <mergeCell ref="A27:A28"/>
    <mergeCell ref="E27:E28"/>
    <mergeCell ref="T26:X27"/>
    <mergeCell ref="I27:N27"/>
    <mergeCell ref="AM27:AP27"/>
    <mergeCell ref="AQ27:AT27"/>
    <mergeCell ref="AU27:AX27"/>
    <mergeCell ref="AD26:AH27"/>
    <mergeCell ref="AI27:AL27"/>
    <mergeCell ref="F27:F28"/>
    <mergeCell ref="A7:E7"/>
    <mergeCell ref="A25:AH25"/>
    <mergeCell ref="H13:N13"/>
    <mergeCell ref="J14:N14"/>
    <mergeCell ref="AF17:AI17"/>
    <mergeCell ref="AB15:AI15"/>
    <mergeCell ref="A8:E8"/>
    <mergeCell ref="AF16:AI16"/>
    <mergeCell ref="F7:G7"/>
    <mergeCell ref="J15:N15"/>
    <mergeCell ref="J20:N20"/>
    <mergeCell ref="J19:N19"/>
    <mergeCell ref="J17:N17"/>
    <mergeCell ref="J21:N21"/>
    <mergeCell ref="O26:S27"/>
    <mergeCell ref="Y26:AC27"/>
    <mergeCell ref="H27:H28"/>
    <mergeCell ref="G27:G28"/>
    <mergeCell ref="F1:AI5"/>
    <mergeCell ref="F8:G8"/>
    <mergeCell ref="J16:N16"/>
    <mergeCell ref="J23:N23"/>
    <mergeCell ref="J18:N18"/>
    <mergeCell ref="J22:N22"/>
  </mergeCells>
  <phoneticPr fontId="9" type="noConversion"/>
  <dataValidations xWindow="1209" yWindow="636" count="4">
    <dataValidation type="list" allowBlank="1" showInputMessage="1" showErrorMessage="1" sqref="G29:G63" xr:uid="{00000000-0002-0000-0000-000000000000}">
      <formula1>$A$13:$A$16</formula1>
    </dataValidation>
    <dataValidation type="textLength" allowBlank="1" showInputMessage="1" showErrorMessage="1" error="Por favor incluir máximo 2.500 caracteres, incluido espacios." prompt="Recuerde que este campo tiene máximo 2.500 caracteres incluido espacios." sqref="R26:R39 W62 W58 W39 W46:W47 R41:R43 R46:R65538" xr:uid="{00000000-0002-0000-0000-000001000000}">
      <formula1>1</formula1>
      <formula2>2500</formula2>
    </dataValidation>
    <dataValidation allowBlank="1" showInputMessage="1" showErrorMessage="1" error="Por favor incluir máximo 2.500 caracteres, incluido espacios." sqref="T1:AI25 R1:R25 A1:N25" xr:uid="{00000000-0002-0000-0000-000002000000}"/>
    <dataValidation type="textLength" allowBlank="1" showInputMessage="1" showErrorMessage="1" error="Por favor ingresar máximo 2500 caracteres, incluido espacios. " sqref="R45" xr:uid="{00000000-0002-0000-0000-000003000000}">
      <formula1>1</formula1>
      <formula2>2500</formula2>
    </dataValidation>
  </dataValidations>
  <hyperlinks>
    <hyperlink ref="AH39" r:id="rId1" xr:uid="{74918ED0-5154-4546-B0B7-DEE8A6234548}"/>
  </hyperlinks>
  <pageMargins left="0.7" right="0.7" top="0.75" bottom="0.75" header="0.3" footer="0.3"/>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Aleyda Ayala</dc:creator>
  <cp:keywords/>
  <dc:description/>
  <cp:lastModifiedBy>Camilo Bautista Beltran</cp:lastModifiedBy>
  <cp:revision/>
  <dcterms:created xsi:type="dcterms:W3CDTF">2020-10-22T20:23:49Z</dcterms:created>
  <dcterms:modified xsi:type="dcterms:W3CDTF">2023-02-10T13:59:39Z</dcterms:modified>
  <cp:category/>
  <cp:contentStatus/>
</cp:coreProperties>
</file>