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sandra.pereira\Documents\OCTUBRE 2018\ACTIVIDAD 2 CASOS HOLA\PRESUPUESTO\"/>
    </mc:Choice>
  </mc:AlternateContent>
  <xr:revisionPtr revIDLastSave="0" documentId="8_{2482029E-0E03-4077-A2F8-FC9DDE9E1734}" xr6:coauthVersionLast="31" xr6:coauthVersionMax="31" xr10:uidLastSave="{00000000-0000-0000-0000-000000000000}"/>
  <bookViews>
    <workbookView xWindow="750" yWindow="2010" windowWidth="9180" windowHeight="4395" tabRatio="793" firstSheet="14" activeTab="26" xr2:uid="{00000000-000D-0000-FFFF-FFFF00000000}"/>
  </bookViews>
  <sheets>
    <sheet name="DOTACION" sheetId="41" r:id="rId1"/>
    <sheet name="GASTOS DE COMPUTADOR" sheetId="21" r:id="rId2"/>
    <sheet name="COM, LUBRICAN, Y LLANTAS" sheetId="22" r:id="rId3"/>
    <sheet name="MATERIALES Y SUMINISTROS" sheetId="44" r:id="rId4"/>
    <sheet name="ARRENDAMIENTOS" sheetId="68" r:id="rId5"/>
    <sheet name="VIATICOS" sheetId="76" r:id="rId6"/>
    <sheet name="GASTOS DE TRANS, Y COMUNICA" sheetId="47" r:id="rId7"/>
    <sheet name="IMPRESOS Y PUBLICACIÓN" sheetId="48" r:id="rId8"/>
    <sheet name="MANTENIMIENTO ENTIDAD" sheetId="49" r:id="rId9"/>
    <sheet name="SEGUROS ENTIDAD" sheetId="28" r:id="rId10"/>
    <sheet name="ENERGIA" sheetId="50" r:id="rId11"/>
    <sheet name="ACUEDUCTO" sheetId="51" r:id="rId12"/>
    <sheet name="ASEO" sheetId="31" r:id="rId13"/>
    <sheet name="TELEFONO" sheetId="32" r:id="rId14"/>
    <sheet name="CAPACITACIÓN" sheetId="69" r:id="rId15"/>
    <sheet name="BIENESTAR" sheetId="52" r:id="rId16"/>
    <sheet name="PROMOCIÓN" sheetId="60" r:id="rId17"/>
    <sheet name="SALUD OCU." sheetId="59" r:id="rId18"/>
    <sheet name="SENTENCIAS" sheetId="62" r:id="rId19"/>
    <sheet name="IMPUESTOS, TASAS" sheetId="61" r:id="rId20"/>
    <sheet name="NOMINA" sheetId="53" r:id="rId21"/>
    <sheet name="HONORARIOS" sheetId="63" r:id="rId22"/>
    <sheet name="R.S.T." sheetId="72" r:id="rId23"/>
    <sheet name="OTROS GASTOS PERSONAL" sheetId="77" r:id="rId24"/>
    <sheet name="APORTES" sheetId="54" r:id="rId25"/>
    <sheet name="PASIVOS" sheetId="74" r:id="rId26"/>
    <sheet name="TOTAL" sheetId="17" r:id="rId27"/>
    <sheet name="SUSPENSION" sheetId="71" state="hidden" r:id="rId28"/>
  </sheets>
  <definedNames>
    <definedName name="_xlnm._FilterDatabase" localSheetId="6" hidden="1">'GASTOS DE TRANS, Y COMUNICA'!$A$19:$K$22</definedName>
    <definedName name="_xlnm.Print_Area" localSheetId="11">ACUEDUCTO!$A$1:$K$35</definedName>
    <definedName name="_xlnm.Print_Area" localSheetId="24">APORTES!$A$1:$K$48</definedName>
    <definedName name="_xlnm.Print_Area" localSheetId="4">ARRENDAMIENTOS!$A$1:$K$25</definedName>
    <definedName name="_xlnm.Print_Area" localSheetId="12">ASEO!$A$1:$K$32</definedName>
    <definedName name="_xlnm.Print_Area" localSheetId="15">BIENESTAR!$A$1:$K$79</definedName>
    <definedName name="_xlnm.Print_Area" localSheetId="14">CAPACITACIÓN!$A$1:$K$24</definedName>
    <definedName name="_xlnm.Print_Area" localSheetId="2">'COM, LUBRICAN, Y LLANTAS'!$A$1:$K$25</definedName>
    <definedName name="_xlnm.Print_Area" localSheetId="0">DOTACION!$A$1:$K$25</definedName>
    <definedName name="_xlnm.Print_Area" localSheetId="10">ENERGIA!$A$1:$K$59</definedName>
    <definedName name="_xlnm.Print_Area" localSheetId="1">'GASTOS DE COMPUTADOR'!$A$1:$K$34</definedName>
    <definedName name="_xlnm.Print_Area" localSheetId="6">'GASTOS DE TRANS, Y COMUNICA'!$A$1:$K$55</definedName>
    <definedName name="_xlnm.Print_Area" localSheetId="21">HONORARIOS!$A$1:$K$32</definedName>
    <definedName name="_xlnm.Print_Area" localSheetId="7">'IMPRESOS Y PUBLICACIÓN'!$A$1:$K$28</definedName>
    <definedName name="_xlnm.Print_Area" localSheetId="19">'IMPUESTOS, TASAS'!$A$1:$K$25</definedName>
    <definedName name="_xlnm.Print_Area" localSheetId="8">'MANTENIMIENTO ENTIDAD'!$A$1:$K$39</definedName>
    <definedName name="_xlnm.Print_Area" localSheetId="3">'MATERIALES Y SUMINISTROS'!$A$1:$K$26</definedName>
    <definedName name="_xlnm.Print_Area" localSheetId="20">NOMINA!$A$1:$K$36</definedName>
    <definedName name="_xlnm.Print_Area" localSheetId="16">PROMOCIÓN!$A$1:$K$26</definedName>
    <definedName name="_xlnm.Print_Area" localSheetId="22">'R.S.T.'!$A$1:$K$21</definedName>
    <definedName name="_xlnm.Print_Area" localSheetId="17">'SALUD OCU.'!$A$1:$K$27</definedName>
    <definedName name="_xlnm.Print_Area" localSheetId="9">'SEGUROS ENTIDAD'!$A$1:$K$24</definedName>
    <definedName name="_xlnm.Print_Area" localSheetId="18">SENTENCIAS!$A$1:$K$24</definedName>
    <definedName name="_xlnm.Print_Area" localSheetId="27">SUSPENSION!$A$1:$H$36</definedName>
    <definedName name="_xlnm.Print_Area" localSheetId="13">TELEFONO!$A$1:$K$31</definedName>
    <definedName name="_xlnm.Print_Area" localSheetId="26">TOTAL!$A$1:$M$35</definedName>
    <definedName name="_xlnm.Print_Titles" localSheetId="11">ACUEDUCTO!$12:$13</definedName>
    <definedName name="_xlnm.Print_Titles" localSheetId="24">APORTES!$14:$15</definedName>
    <definedName name="_xlnm.Print_Titles" localSheetId="15">BIENESTAR!$15:$16</definedName>
    <definedName name="_xlnm.Print_Titles" localSheetId="10">ENERGIA!$12:$13</definedName>
    <definedName name="_xlnm.Print_Titles" localSheetId="6">'GASTOS DE TRANS, Y COMUNICA'!$18:$19</definedName>
    <definedName name="_xlnm.Print_Titles" localSheetId="21">HONORARIOS!$13:$14</definedName>
    <definedName name="_xlnm.Print_Titles" localSheetId="7">'IMPRESOS Y PUBLICACIÓN'!$14:$15</definedName>
    <definedName name="_xlnm.Print_Titles" localSheetId="8">'MANTENIMIENTO ENTIDAD'!$18:$19</definedName>
    <definedName name="_xlnm.Print_Titles" localSheetId="3">'MATERIALES Y SUMINISTROS'!$12:$13</definedName>
    <definedName name="_xlnm.Print_Titles" localSheetId="9">'SEGUROS ENTIDAD'!$14:$15</definedName>
    <definedName name="_xlnm.Print_Titles" localSheetId="18">SENTENCIAS!$12:$13</definedName>
    <definedName name="_xlnm.Print_Titles" localSheetId="13">TELEFONO!$12:$13</definedName>
  </definedNames>
  <calcPr calcId="179017"/>
</workbook>
</file>

<file path=xl/calcChain.xml><?xml version="1.0" encoding="utf-8"?>
<calcChain xmlns="http://schemas.openxmlformats.org/spreadsheetml/2006/main">
  <c r="I15" i="17" l="1"/>
  <c r="K15" i="72" l="1"/>
  <c r="I32" i="53"/>
  <c r="I8" i="50"/>
  <c r="K53" i="50"/>
  <c r="B25" i="44"/>
  <c r="K42" i="54" l="1"/>
  <c r="K19" i="53"/>
  <c r="K18" i="53"/>
  <c r="K17" i="53"/>
  <c r="K16" i="53"/>
  <c r="K29" i="53"/>
  <c r="K28" i="53"/>
  <c r="I8" i="32"/>
  <c r="K25" i="32"/>
  <c r="I16" i="47"/>
  <c r="K27" i="21"/>
  <c r="K26" i="21"/>
  <c r="I10" i="21"/>
  <c r="K41" i="54" l="1"/>
  <c r="I8" i="61"/>
  <c r="I8" i="31"/>
  <c r="K52" i="50"/>
  <c r="K51" i="50"/>
  <c r="K50" i="50"/>
  <c r="K49" i="50"/>
  <c r="K48" i="50"/>
  <c r="K47" i="50"/>
  <c r="I11" i="47"/>
  <c r="K19" i="76"/>
  <c r="K18" i="76"/>
  <c r="I8" i="68"/>
  <c r="I8" i="44"/>
  <c r="I7" i="21"/>
  <c r="I10" i="50" l="1"/>
  <c r="K40" i="54"/>
  <c r="K39" i="54"/>
  <c r="J28" i="63"/>
  <c r="I28" i="63"/>
  <c r="K26" i="63"/>
  <c r="I8" i="52"/>
  <c r="K28" i="51"/>
  <c r="I8" i="51"/>
  <c r="K49" i="47" l="1"/>
  <c r="K48" i="47"/>
  <c r="I15" i="76"/>
  <c r="K18" i="61" l="1"/>
  <c r="K17" i="61"/>
  <c r="K16" i="61"/>
  <c r="K47" i="47"/>
  <c r="K46" i="47"/>
  <c r="K45" i="47"/>
  <c r="K44" i="47"/>
  <c r="K25" i="31" l="1"/>
  <c r="K38" i="54" l="1"/>
  <c r="I22" i="49"/>
  <c r="I10" i="47"/>
  <c r="I9" i="47"/>
  <c r="J51" i="47" l="1"/>
  <c r="I51" i="47"/>
  <c r="J44" i="54"/>
  <c r="I44" i="54"/>
  <c r="K37" i="54"/>
  <c r="K27" i="53"/>
  <c r="I10" i="52"/>
  <c r="K71" i="52"/>
  <c r="K70" i="52"/>
  <c r="K69" i="52"/>
  <c r="K68" i="52"/>
  <c r="I8" i="69"/>
  <c r="K24" i="32"/>
  <c r="K24" i="31"/>
  <c r="K27" i="51"/>
  <c r="K26" i="51"/>
  <c r="K25" i="51"/>
  <c r="I22" i="44" l="1"/>
  <c r="K43" i="47"/>
  <c r="K42" i="47"/>
  <c r="K41" i="47"/>
  <c r="K36" i="54"/>
  <c r="K35" i="54"/>
  <c r="K25" i="63"/>
  <c r="K26" i="53"/>
  <c r="K23" i="31"/>
  <c r="K22" i="31"/>
  <c r="K21" i="31"/>
  <c r="J55" i="50"/>
  <c r="I55" i="50"/>
  <c r="K46" i="50"/>
  <c r="K45" i="50"/>
  <c r="K44" i="50"/>
  <c r="K19" i="44"/>
  <c r="K67" i="52" l="1"/>
  <c r="K66" i="52"/>
  <c r="K65" i="52"/>
  <c r="K64" i="52"/>
  <c r="K63" i="52"/>
  <c r="K62" i="52"/>
  <c r="K61" i="52"/>
  <c r="K60" i="52"/>
  <c r="K59" i="52"/>
  <c r="K58" i="52"/>
  <c r="K57" i="52"/>
  <c r="K56" i="52"/>
  <c r="K55" i="52"/>
  <c r="K54" i="52"/>
  <c r="K53" i="52"/>
  <c r="K52" i="52"/>
  <c r="K25" i="21"/>
  <c r="K51" i="52" l="1"/>
  <c r="K50" i="52"/>
  <c r="K49" i="52"/>
  <c r="K48" i="52"/>
  <c r="K47" i="52"/>
  <c r="K46" i="52"/>
  <c r="K45" i="52"/>
  <c r="K44" i="52"/>
  <c r="K43" i="52"/>
  <c r="K42" i="52"/>
  <c r="K41" i="52"/>
  <c r="I23" i="49"/>
  <c r="I8" i="48"/>
  <c r="K21" i="48"/>
  <c r="K20" i="48"/>
  <c r="K40" i="47"/>
  <c r="K39" i="47"/>
  <c r="K24" i="21"/>
  <c r="K23" i="32" l="1"/>
  <c r="K22" i="32"/>
  <c r="K38" i="47"/>
  <c r="K37" i="47"/>
  <c r="K36" i="47"/>
  <c r="I11" i="49"/>
  <c r="K32" i="49"/>
  <c r="K31" i="49"/>
  <c r="K34" i="54" l="1"/>
  <c r="K25" i="53" l="1"/>
  <c r="K43" i="50"/>
  <c r="K42" i="50"/>
  <c r="K23" i="21"/>
  <c r="K33" i="54" l="1"/>
  <c r="K32" i="54"/>
  <c r="K31" i="54"/>
  <c r="K41" i="50"/>
  <c r="K40" i="50"/>
  <c r="K39" i="50"/>
  <c r="K38" i="50"/>
  <c r="K37" i="50"/>
  <c r="I8" i="28" l="1"/>
  <c r="K24" i="51" l="1"/>
  <c r="I11" i="69" l="1"/>
  <c r="K21" i="32"/>
  <c r="K20" i="32"/>
  <c r="K19" i="32"/>
  <c r="K36" i="50"/>
  <c r="K24" i="53" l="1"/>
  <c r="K35" i="47"/>
  <c r="K18" i="44"/>
  <c r="K17" i="44"/>
  <c r="K40" i="52" l="1"/>
  <c r="K39" i="52"/>
  <c r="K38" i="52"/>
  <c r="K37" i="52"/>
  <c r="K36" i="52"/>
  <c r="K35" i="52"/>
  <c r="K34" i="52" l="1"/>
  <c r="K35" i="50"/>
  <c r="K34" i="50"/>
  <c r="I10" i="49" l="1"/>
  <c r="K30" i="49"/>
  <c r="K34" i="47"/>
  <c r="K30" i="54" l="1"/>
  <c r="K29" i="54"/>
  <c r="K28" i="54"/>
  <c r="K23" i="53"/>
  <c r="K33" i="50"/>
  <c r="K22" i="21" l="1"/>
  <c r="K32" i="50" l="1"/>
  <c r="K31" i="50"/>
  <c r="K30" i="50"/>
  <c r="K29" i="50"/>
  <c r="K29" i="49"/>
  <c r="K33" i="47"/>
  <c r="K27" i="49" l="1"/>
  <c r="I35" i="49"/>
  <c r="K28" i="49"/>
  <c r="K21" i="21"/>
  <c r="K20" i="31" l="1"/>
  <c r="K27" i="54" l="1"/>
  <c r="K26" i="54"/>
  <c r="K25" i="54"/>
  <c r="K22" i="53"/>
  <c r="K23" i="51"/>
  <c r="K32" i="47"/>
  <c r="K31" i="47"/>
  <c r="K30" i="47"/>
  <c r="K18" i="32" l="1"/>
  <c r="K17" i="32"/>
  <c r="K19" i="31"/>
  <c r="K18" i="31"/>
  <c r="K22" i="51"/>
  <c r="K21" i="51"/>
  <c r="K20" i="51"/>
  <c r="K21" i="53" l="1"/>
  <c r="K28" i="50" l="1"/>
  <c r="K27" i="50"/>
  <c r="K25" i="49" l="1"/>
  <c r="K24" i="49"/>
  <c r="K23" i="49"/>
  <c r="K22" i="49"/>
  <c r="K26" i="50" l="1"/>
  <c r="K25" i="50"/>
  <c r="K24" i="50"/>
  <c r="K23" i="50"/>
  <c r="K22" i="50"/>
  <c r="K24" i="54" l="1"/>
  <c r="K20" i="21"/>
  <c r="K19" i="21"/>
  <c r="K29" i="47" l="1"/>
  <c r="K28" i="47"/>
  <c r="I10" i="44"/>
  <c r="K19" i="51" l="1"/>
  <c r="I11" i="22"/>
  <c r="I10" i="61" l="1"/>
  <c r="K21" i="50" l="1"/>
  <c r="K20" i="50"/>
  <c r="K19" i="50"/>
  <c r="K27" i="47" l="1"/>
  <c r="K26" i="47"/>
  <c r="K25" i="47"/>
  <c r="K24" i="47"/>
  <c r="K23" i="47"/>
  <c r="K22" i="47"/>
  <c r="J75" i="52" l="1"/>
  <c r="I75" i="52"/>
  <c r="K27" i="52"/>
  <c r="K26" i="52"/>
  <c r="K25" i="52"/>
  <c r="K24" i="52"/>
  <c r="K23" i="52"/>
  <c r="K22" i="52"/>
  <c r="K21" i="52"/>
  <c r="K20" i="52"/>
  <c r="K19" i="52"/>
  <c r="K18" i="52"/>
  <c r="K18" i="50"/>
  <c r="I12" i="21" l="1"/>
  <c r="K14" i="72" l="1"/>
  <c r="J24" i="48" l="1"/>
  <c r="K19" i="48"/>
  <c r="K18" i="48"/>
  <c r="K17" i="48"/>
  <c r="I24" i="48"/>
  <c r="I12" i="48"/>
  <c r="E32" i="17" l="1"/>
  <c r="D32" i="17"/>
  <c r="I10" i="53"/>
  <c r="I16" i="49"/>
  <c r="C32" i="17" l="1"/>
  <c r="D19" i="77"/>
  <c r="F32" i="17" s="1"/>
  <c r="J16" i="77"/>
  <c r="I19" i="77" s="1"/>
  <c r="I16" i="77"/>
  <c r="E19" i="77" s="1"/>
  <c r="G32" i="17" s="1"/>
  <c r="K14" i="77"/>
  <c r="K16" i="77" s="1"/>
  <c r="K19" i="77" s="1"/>
  <c r="M32" i="17" s="1"/>
  <c r="I9" i="77"/>
  <c r="G19" i="77" s="1"/>
  <c r="I32" i="17" s="1"/>
  <c r="C10" i="17"/>
  <c r="K16" i="76"/>
  <c r="K15" i="76"/>
  <c r="K14" i="76"/>
  <c r="K16" i="22"/>
  <c r="K17" i="22"/>
  <c r="K18" i="22"/>
  <c r="K16" i="41"/>
  <c r="K17" i="41"/>
  <c r="K18" i="41"/>
  <c r="K19" i="41"/>
  <c r="K16" i="21"/>
  <c r="K17" i="21"/>
  <c r="K18" i="21"/>
  <c r="K15" i="44"/>
  <c r="K16" i="44"/>
  <c r="K15" i="68"/>
  <c r="K16" i="68"/>
  <c r="K17" i="68"/>
  <c r="K18" i="68"/>
  <c r="K19" i="68"/>
  <c r="K17" i="76"/>
  <c r="K20" i="47"/>
  <c r="K21" i="47"/>
  <c r="K22" i="48"/>
  <c r="K20" i="49"/>
  <c r="K21" i="49"/>
  <c r="K26" i="49"/>
  <c r="K17" i="28"/>
  <c r="K18" i="28"/>
  <c r="J19" i="77" l="1"/>
  <c r="L32" i="17" s="1"/>
  <c r="K32" i="17"/>
  <c r="K51" i="47"/>
  <c r="K35" i="49"/>
  <c r="K24" i="48"/>
  <c r="F19" i="77"/>
  <c r="H32" i="17" s="1"/>
  <c r="H19" i="77"/>
  <c r="J32" i="17" s="1"/>
  <c r="K23" i="54"/>
  <c r="K22" i="54"/>
  <c r="K18" i="62"/>
  <c r="K17" i="62"/>
  <c r="K16" i="62"/>
  <c r="J35" i="49"/>
  <c r="K20" i="41"/>
  <c r="I31" i="63" l="1"/>
  <c r="K30" i="17" s="1"/>
  <c r="E31" i="63"/>
  <c r="G30" i="17" s="1"/>
  <c r="K24" i="63"/>
  <c r="K17" i="50"/>
  <c r="I12" i="28"/>
  <c r="G23" i="28" s="1"/>
  <c r="I14" i="17" s="1"/>
  <c r="D24" i="68"/>
  <c r="K21" i="54"/>
  <c r="K20" i="53"/>
  <c r="K33" i="52"/>
  <c r="G58" i="50"/>
  <c r="G27" i="48"/>
  <c r="I12" i="17" s="1"/>
  <c r="E54" i="47"/>
  <c r="K21" i="59"/>
  <c r="K20" i="59"/>
  <c r="K20" i="60"/>
  <c r="K16" i="32"/>
  <c r="K18" i="51"/>
  <c r="K21" i="68"/>
  <c r="K24" i="68" s="1"/>
  <c r="M9" i="17" s="1"/>
  <c r="I21" i="68"/>
  <c r="E24" i="68" s="1"/>
  <c r="G9" i="17" s="1"/>
  <c r="J21" i="68"/>
  <c r="I24" i="68" s="1"/>
  <c r="K9" i="17" s="1"/>
  <c r="E27" i="48"/>
  <c r="G12" i="17" s="1"/>
  <c r="I47" i="54"/>
  <c r="E47" i="54"/>
  <c r="K23" i="63"/>
  <c r="K17" i="31"/>
  <c r="K15" i="61"/>
  <c r="G25" i="44"/>
  <c r="I7" i="17" s="1"/>
  <c r="D10" i="17"/>
  <c r="K18" i="60"/>
  <c r="K14" i="53"/>
  <c r="K15" i="53"/>
  <c r="J20" i="28"/>
  <c r="I23" i="28" s="1"/>
  <c r="K14" i="17" s="1"/>
  <c r="J22" i="60"/>
  <c r="I25" i="60" s="1"/>
  <c r="K22" i="17" s="1"/>
  <c r="J20" i="62"/>
  <c r="I23" i="62" s="1"/>
  <c r="D35" i="53"/>
  <c r="F29" i="17" s="1"/>
  <c r="G24" i="61"/>
  <c r="I26" i="17" s="1"/>
  <c r="I20" i="62"/>
  <c r="E23" i="62" s="1"/>
  <c r="G25" i="17" s="1"/>
  <c r="I11" i="41"/>
  <c r="G24" i="41" s="1"/>
  <c r="I4" i="17" s="1"/>
  <c r="G35" i="53"/>
  <c r="I29" i="17" s="1"/>
  <c r="E29" i="17"/>
  <c r="E17" i="17"/>
  <c r="E25" i="17"/>
  <c r="D29" i="17"/>
  <c r="D17" i="17"/>
  <c r="D25" i="17"/>
  <c r="C29" i="17"/>
  <c r="C17" i="17"/>
  <c r="C25" i="17"/>
  <c r="K21" i="76"/>
  <c r="K24" i="76" s="1"/>
  <c r="M10" i="17" s="1"/>
  <c r="K22" i="63"/>
  <c r="E58" i="50"/>
  <c r="D58" i="50"/>
  <c r="F16" i="17" s="1"/>
  <c r="K19" i="60"/>
  <c r="D38" i="49"/>
  <c r="F13" i="17" s="1"/>
  <c r="I10" i="62"/>
  <c r="G23" i="62" s="1"/>
  <c r="K19" i="59"/>
  <c r="I78" i="52"/>
  <c r="K21" i="17" s="1"/>
  <c r="K17" i="51"/>
  <c r="K16" i="51"/>
  <c r="K21" i="63"/>
  <c r="D33" i="17"/>
  <c r="C30" i="17"/>
  <c r="D30" i="17"/>
  <c r="E30" i="17"/>
  <c r="E33" i="17"/>
  <c r="C31" i="17"/>
  <c r="D31" i="17"/>
  <c r="E31" i="17"/>
  <c r="C33" i="17"/>
  <c r="C34" i="17"/>
  <c r="D34" i="17"/>
  <c r="E34" i="17"/>
  <c r="H34" i="17"/>
  <c r="L34" i="17"/>
  <c r="K32" i="52"/>
  <c r="K31" i="52"/>
  <c r="K30" i="52"/>
  <c r="K29" i="52"/>
  <c r="K28" i="52"/>
  <c r="K17" i="52"/>
  <c r="K20" i="63"/>
  <c r="E38" i="49"/>
  <c r="I11" i="63"/>
  <c r="G31" i="63" s="1"/>
  <c r="I10" i="59"/>
  <c r="G26" i="59" s="1"/>
  <c r="I23" i="17" s="1"/>
  <c r="G33" i="21"/>
  <c r="D24" i="76"/>
  <c r="F10" i="17" s="1"/>
  <c r="J21" i="76"/>
  <c r="I24" i="76" s="1"/>
  <c r="I21" i="76"/>
  <c r="E24" i="76" s="1"/>
  <c r="I10" i="76"/>
  <c r="G24" i="76" s="1"/>
  <c r="I10" i="17" s="1"/>
  <c r="K17" i="69"/>
  <c r="K16" i="69"/>
  <c r="J20" i="69"/>
  <c r="I23" i="69" s="1"/>
  <c r="I20" i="69"/>
  <c r="E23" i="69" s="1"/>
  <c r="G20" i="17" s="1"/>
  <c r="I58" i="50"/>
  <c r="K15" i="51"/>
  <c r="K14" i="51"/>
  <c r="K19" i="63"/>
  <c r="K18" i="63"/>
  <c r="K17" i="63"/>
  <c r="I13" i="52"/>
  <c r="G78" i="52" s="1"/>
  <c r="I21" i="17" s="1"/>
  <c r="E78" i="52"/>
  <c r="G21" i="17" s="1"/>
  <c r="K16" i="31"/>
  <c r="K15" i="31"/>
  <c r="K16" i="50"/>
  <c r="K15" i="50"/>
  <c r="I11" i="68"/>
  <c r="G24" i="68" s="1"/>
  <c r="I9" i="17" s="1"/>
  <c r="K17" i="54"/>
  <c r="I10" i="32"/>
  <c r="G30" i="32" s="1"/>
  <c r="I19" i="17" s="1"/>
  <c r="J27" i="32"/>
  <c r="I30" i="32" s="1"/>
  <c r="K19" i="17" s="1"/>
  <c r="I27" i="32"/>
  <c r="E30" i="32" s="1"/>
  <c r="G19" i="17" s="1"/>
  <c r="K14" i="32"/>
  <c r="J28" i="31"/>
  <c r="I31" i="31" s="1"/>
  <c r="I28" i="31"/>
  <c r="E31" i="31" s="1"/>
  <c r="G18" i="17" s="1"/>
  <c r="K14" i="31"/>
  <c r="I10" i="31"/>
  <c r="G31" i="31" s="1"/>
  <c r="I18" i="17" s="1"/>
  <c r="J31" i="51"/>
  <c r="I34" i="51" s="1"/>
  <c r="I31" i="51"/>
  <c r="E34" i="51" s="1"/>
  <c r="G17" i="17" s="1"/>
  <c r="K18" i="59"/>
  <c r="K18" i="69"/>
  <c r="K17" i="72"/>
  <c r="K20" i="72" s="1"/>
  <c r="M31" i="17" s="1"/>
  <c r="K16" i="60"/>
  <c r="K15" i="60"/>
  <c r="D19" i="74"/>
  <c r="F34" i="17" s="1"/>
  <c r="J16" i="74"/>
  <c r="I19" i="74" s="1"/>
  <c r="K34" i="17" s="1"/>
  <c r="I16" i="74"/>
  <c r="E19" i="74" s="1"/>
  <c r="K14" i="74"/>
  <c r="K16" i="74" s="1"/>
  <c r="K19" i="74" s="1"/>
  <c r="M34" i="17" s="1"/>
  <c r="I9" i="74"/>
  <c r="G19" i="74" s="1"/>
  <c r="I34" i="17" s="1"/>
  <c r="K20" i="54"/>
  <c r="K16" i="54"/>
  <c r="K14" i="50"/>
  <c r="I54" i="47"/>
  <c r="D20" i="72"/>
  <c r="F31" i="17" s="1"/>
  <c r="J17" i="72"/>
  <c r="I20" i="72" s="1"/>
  <c r="I17" i="72"/>
  <c r="E20" i="72" s="1"/>
  <c r="G31" i="17" s="1"/>
  <c r="I9" i="72"/>
  <c r="G20" i="72" s="1"/>
  <c r="I31" i="17" s="1"/>
  <c r="C34" i="71"/>
  <c r="G34" i="71" s="1"/>
  <c r="H34" i="71" s="1"/>
  <c r="C33" i="71"/>
  <c r="E33" i="71" s="1"/>
  <c r="C32" i="71"/>
  <c r="E32" i="71" s="1"/>
  <c r="D31" i="71"/>
  <c r="C29" i="71"/>
  <c r="E29" i="71" s="1"/>
  <c r="E27" i="71" s="1"/>
  <c r="C28" i="71"/>
  <c r="F28" i="71" s="1"/>
  <c r="D27" i="71"/>
  <c r="C26" i="71"/>
  <c r="E26" i="71" s="1"/>
  <c r="F26" i="71" s="1"/>
  <c r="C25" i="71"/>
  <c r="E25" i="71" s="1"/>
  <c r="C24" i="71"/>
  <c r="G24" i="71" s="1"/>
  <c r="C23" i="71"/>
  <c r="G23" i="71" s="1"/>
  <c r="H23" i="71" s="1"/>
  <c r="C22" i="71"/>
  <c r="C21" i="71"/>
  <c r="G21" i="71" s="1"/>
  <c r="H21" i="71" s="1"/>
  <c r="C20" i="71"/>
  <c r="E20" i="71" s="1"/>
  <c r="C19" i="71"/>
  <c r="G19" i="71" s="1"/>
  <c r="C18" i="71"/>
  <c r="G18" i="71" s="1"/>
  <c r="D17" i="71"/>
  <c r="C16" i="71"/>
  <c r="G16" i="71" s="1"/>
  <c r="H16" i="71" s="1"/>
  <c r="C15" i="71"/>
  <c r="E15" i="71" s="1"/>
  <c r="C14" i="71"/>
  <c r="E14" i="71" s="1"/>
  <c r="F14" i="71" s="1"/>
  <c r="C13" i="71"/>
  <c r="E13" i="71" s="1"/>
  <c r="C12" i="71"/>
  <c r="G12" i="71" s="1"/>
  <c r="D11" i="71"/>
  <c r="C10" i="71"/>
  <c r="G10" i="71" s="1"/>
  <c r="H10" i="71" s="1"/>
  <c r="C9" i="71"/>
  <c r="C8" i="71"/>
  <c r="E8" i="71" s="1"/>
  <c r="F8" i="71" s="1"/>
  <c r="C7" i="71"/>
  <c r="G7" i="71" s="1"/>
  <c r="D6" i="71"/>
  <c r="G22" i="71"/>
  <c r="E22" i="71"/>
  <c r="E23" i="71"/>
  <c r="F23" i="71" s="1"/>
  <c r="K17" i="59"/>
  <c r="D9" i="17"/>
  <c r="E9" i="17"/>
  <c r="C9" i="17"/>
  <c r="D20" i="17"/>
  <c r="E20" i="17"/>
  <c r="C20" i="17"/>
  <c r="D23" i="69"/>
  <c r="F20" i="17" s="1"/>
  <c r="G23" i="69"/>
  <c r="I20" i="17" s="1"/>
  <c r="I12" i="54"/>
  <c r="G47" i="54" s="1"/>
  <c r="I33" i="17" s="1"/>
  <c r="D78" i="52"/>
  <c r="K17" i="60"/>
  <c r="I21" i="22"/>
  <c r="E24" i="22" s="1"/>
  <c r="G6" i="17" s="1"/>
  <c r="K16" i="59"/>
  <c r="K20" i="28"/>
  <c r="K23" i="28" s="1"/>
  <c r="M14" i="17" s="1"/>
  <c r="I20" i="28"/>
  <c r="E23" i="28" s="1"/>
  <c r="G24" i="22"/>
  <c r="I6" i="17" s="1"/>
  <c r="K16" i="63"/>
  <c r="C11" i="17"/>
  <c r="D11" i="17"/>
  <c r="E11" i="17"/>
  <c r="E13" i="17"/>
  <c r="E16" i="17"/>
  <c r="E19" i="17"/>
  <c r="I21" i="61"/>
  <c r="E24" i="61" s="1"/>
  <c r="G26" i="17" s="1"/>
  <c r="E25" i="44"/>
  <c r="G7" i="17" s="1"/>
  <c r="K15" i="62"/>
  <c r="K20" i="62" s="1"/>
  <c r="K23" i="62" s="1"/>
  <c r="M25" i="17" s="1"/>
  <c r="J21" i="22"/>
  <c r="I24" i="22" s="1"/>
  <c r="K6" i="17" s="1"/>
  <c r="J21" i="61"/>
  <c r="I24" i="61" s="1"/>
  <c r="I10" i="51"/>
  <c r="G34" i="51" s="1"/>
  <c r="I17" i="17" s="1"/>
  <c r="E12" i="17"/>
  <c r="E5" i="17"/>
  <c r="D12" i="17"/>
  <c r="D5" i="17"/>
  <c r="D21" i="17"/>
  <c r="C12" i="17"/>
  <c r="C5" i="17"/>
  <c r="C13" i="17"/>
  <c r="I23" i="59"/>
  <c r="E26" i="59" s="1"/>
  <c r="J23" i="59"/>
  <c r="I26" i="59" s="1"/>
  <c r="K23" i="17" s="1"/>
  <c r="C26" i="17"/>
  <c r="D26" i="17"/>
  <c r="E26" i="17"/>
  <c r="K15" i="59"/>
  <c r="C23" i="17"/>
  <c r="D23" i="17"/>
  <c r="E23" i="17"/>
  <c r="D26" i="59"/>
  <c r="F23" i="17" s="1"/>
  <c r="I11" i="60"/>
  <c r="G25" i="60" s="1"/>
  <c r="I22" i="17" s="1"/>
  <c r="I22" i="60"/>
  <c r="E25" i="60" s="1"/>
  <c r="G22" i="17" s="1"/>
  <c r="C22" i="17"/>
  <c r="D22" i="17"/>
  <c r="E22" i="17"/>
  <c r="E21" i="17"/>
  <c r="K15" i="32"/>
  <c r="C19" i="17"/>
  <c r="D19" i="17"/>
  <c r="C18" i="17"/>
  <c r="D18" i="17"/>
  <c r="E18" i="17"/>
  <c r="C16" i="17"/>
  <c r="D16" i="17"/>
  <c r="C14" i="17"/>
  <c r="D14" i="17"/>
  <c r="E14" i="17"/>
  <c r="C7" i="17"/>
  <c r="D7" i="17"/>
  <c r="E7" i="17"/>
  <c r="C6" i="17"/>
  <c r="D6" i="17"/>
  <c r="E6" i="17"/>
  <c r="I21" i="41"/>
  <c r="E24" i="41" s="1"/>
  <c r="G4" i="17" s="1"/>
  <c r="J21" i="41"/>
  <c r="I24" i="41" s="1"/>
  <c r="K4" i="17" s="1"/>
  <c r="C4" i="17"/>
  <c r="D4" i="17"/>
  <c r="E4" i="17"/>
  <c r="C21" i="17"/>
  <c r="D25" i="44"/>
  <c r="F7" i="17" s="1"/>
  <c r="D31" i="31"/>
  <c r="F18" i="17" s="1"/>
  <c r="D30" i="32"/>
  <c r="F19" i="17" s="1"/>
  <c r="D25" i="60"/>
  <c r="D24" i="61"/>
  <c r="F26" i="17" s="1"/>
  <c r="D31" i="63"/>
  <c r="F30" i="17" s="1"/>
  <c r="D23" i="28"/>
  <c r="F14" i="17" s="1"/>
  <c r="D34" i="51"/>
  <c r="F17" i="17" s="1"/>
  <c r="D27" i="48"/>
  <c r="F12" i="17" s="1"/>
  <c r="G38" i="49"/>
  <c r="I13" i="17" s="1"/>
  <c r="D33" i="21"/>
  <c r="F5" i="17" s="1"/>
  <c r="F22" i="17"/>
  <c r="D24" i="41"/>
  <c r="F4" i="17" s="1"/>
  <c r="D24" i="22"/>
  <c r="D47" i="54"/>
  <c r="F33" i="17" s="1"/>
  <c r="D23" i="62"/>
  <c r="F25" i="17" s="1"/>
  <c r="D54" i="47"/>
  <c r="F11" i="17" s="1"/>
  <c r="F21" i="17"/>
  <c r="D13" i="17"/>
  <c r="E21" i="71"/>
  <c r="K20" i="17"/>
  <c r="K22" i="60" l="1"/>
  <c r="K25" i="60" s="1"/>
  <c r="M22" i="17" s="1"/>
  <c r="J25" i="60"/>
  <c r="L22" i="17" s="1"/>
  <c r="K28" i="63"/>
  <c r="H12" i="71"/>
  <c r="E7" i="71"/>
  <c r="G33" i="17"/>
  <c r="K55" i="50"/>
  <c r="K58" i="50" s="1"/>
  <c r="M16" i="17" s="1"/>
  <c r="K75" i="52"/>
  <c r="K78" i="52" s="1"/>
  <c r="M21" i="17" s="1"/>
  <c r="C31" i="71"/>
  <c r="E24" i="17"/>
  <c r="G14" i="71"/>
  <c r="H14" i="71" s="1"/>
  <c r="G33" i="71"/>
  <c r="H33" i="71" s="1"/>
  <c r="G32" i="71"/>
  <c r="H32" i="71" s="1"/>
  <c r="G29" i="71"/>
  <c r="G27" i="71" s="1"/>
  <c r="C24" i="17"/>
  <c r="E24" i="71"/>
  <c r="F24" i="71" s="1"/>
  <c r="F78" i="52"/>
  <c r="H21" i="17" s="1"/>
  <c r="E18" i="71"/>
  <c r="F18" i="71" s="1"/>
  <c r="G15" i="71"/>
  <c r="H15" i="71" s="1"/>
  <c r="K31" i="51"/>
  <c r="K34" i="51" s="1"/>
  <c r="M17" i="17" s="1"/>
  <c r="C28" i="17"/>
  <c r="G24" i="17"/>
  <c r="E34" i="71"/>
  <c r="F34" i="71" s="1"/>
  <c r="F31" i="63"/>
  <c r="H30" i="17" s="1"/>
  <c r="J31" i="63"/>
  <c r="L30" i="17" s="1"/>
  <c r="F32" i="71"/>
  <c r="F24" i="17"/>
  <c r="F24" i="61"/>
  <c r="H26" i="17" s="1"/>
  <c r="H28" i="71"/>
  <c r="G26" i="71"/>
  <c r="H26" i="71" s="1"/>
  <c r="H25" i="60"/>
  <c r="J22" i="17" s="1"/>
  <c r="F23" i="69"/>
  <c r="H20" i="17" s="1"/>
  <c r="J23" i="69"/>
  <c r="L20" i="17" s="1"/>
  <c r="H30" i="32"/>
  <c r="J19" i="17" s="1"/>
  <c r="J58" i="50"/>
  <c r="L16" i="17" s="1"/>
  <c r="E16" i="71"/>
  <c r="F16" i="71" s="1"/>
  <c r="H24" i="76"/>
  <c r="J10" i="17" s="1"/>
  <c r="J24" i="76"/>
  <c r="L10" i="17" s="1"/>
  <c r="E12" i="71"/>
  <c r="F12" i="71" s="1"/>
  <c r="E10" i="71"/>
  <c r="F10" i="71" s="1"/>
  <c r="K44" i="54"/>
  <c r="K47" i="54" s="1"/>
  <c r="M33" i="17" s="1"/>
  <c r="F47" i="54"/>
  <c r="H33" i="17" s="1"/>
  <c r="K21" i="61"/>
  <c r="K24" i="61" s="1"/>
  <c r="M26" i="17" s="1"/>
  <c r="M24" i="17" s="1"/>
  <c r="F26" i="59"/>
  <c r="H23" i="17" s="1"/>
  <c r="G23" i="17"/>
  <c r="H26" i="59"/>
  <c r="J23" i="17" s="1"/>
  <c r="F25" i="60"/>
  <c r="H22" i="17" s="1"/>
  <c r="K20" i="69"/>
  <c r="K23" i="69" s="1"/>
  <c r="M20" i="17" s="1"/>
  <c r="F34" i="51"/>
  <c r="H17" i="17" s="1"/>
  <c r="K10" i="17"/>
  <c r="G10" i="17"/>
  <c r="F27" i="48"/>
  <c r="H12" i="17" s="1"/>
  <c r="D28" i="17"/>
  <c r="G34" i="17"/>
  <c r="H19" i="74"/>
  <c r="J34" i="17" s="1"/>
  <c r="K33" i="17"/>
  <c r="J47" i="54"/>
  <c r="L33" i="17" s="1"/>
  <c r="H47" i="54"/>
  <c r="J33" i="17" s="1"/>
  <c r="E28" i="17"/>
  <c r="K31" i="63"/>
  <c r="M30" i="17" s="1"/>
  <c r="F33" i="71"/>
  <c r="K32" i="53"/>
  <c r="K35" i="53" s="1"/>
  <c r="M29" i="17" s="1"/>
  <c r="J32" i="53"/>
  <c r="I35" i="53" s="1"/>
  <c r="J24" i="61"/>
  <c r="L26" i="17" s="1"/>
  <c r="K26" i="17"/>
  <c r="H24" i="61"/>
  <c r="J26" i="17" s="1"/>
  <c r="F29" i="71"/>
  <c r="F27" i="71" s="1"/>
  <c r="F23" i="62"/>
  <c r="H25" i="17" s="1"/>
  <c r="K23" i="59"/>
  <c r="K26" i="59" s="1"/>
  <c r="M23" i="17" s="1"/>
  <c r="J78" i="52"/>
  <c r="L21" i="17" s="1"/>
  <c r="H78" i="52"/>
  <c r="J21" i="17" s="1"/>
  <c r="D30" i="71"/>
  <c r="D35" i="71" s="1"/>
  <c r="J30" i="32"/>
  <c r="L19" i="17" s="1"/>
  <c r="F30" i="32"/>
  <c r="H19" i="17" s="1"/>
  <c r="J31" i="31"/>
  <c r="L18" i="17" s="1"/>
  <c r="K18" i="17"/>
  <c r="D15" i="17"/>
  <c r="D8" i="17" s="1"/>
  <c r="F31" i="31"/>
  <c r="H18" i="17" s="1"/>
  <c r="H31" i="31"/>
  <c r="J18" i="17" s="1"/>
  <c r="G20" i="71"/>
  <c r="H20" i="71" s="1"/>
  <c r="F20" i="71"/>
  <c r="C15" i="17"/>
  <c r="C8" i="17" s="1"/>
  <c r="E15" i="17"/>
  <c r="E8" i="17" s="1"/>
  <c r="H19" i="71"/>
  <c r="K17" i="17"/>
  <c r="J34" i="51"/>
  <c r="L17" i="17" s="1"/>
  <c r="H34" i="51"/>
  <c r="J17" i="17" s="1"/>
  <c r="E19" i="71"/>
  <c r="F58" i="50"/>
  <c r="H16" i="17" s="1"/>
  <c r="G16" i="17"/>
  <c r="G15" i="17" s="1"/>
  <c r="K16" i="17"/>
  <c r="H18" i="71"/>
  <c r="C17" i="71"/>
  <c r="C11" i="71" s="1"/>
  <c r="I16" i="17"/>
  <c r="H58" i="50"/>
  <c r="J16" i="17" s="1"/>
  <c r="J54" i="47"/>
  <c r="L11" i="17" s="1"/>
  <c r="K54" i="47"/>
  <c r="M11" i="17" s="1"/>
  <c r="G13" i="71"/>
  <c r="H13" i="71" s="1"/>
  <c r="K11" i="17"/>
  <c r="F13" i="71"/>
  <c r="F24" i="76"/>
  <c r="H10" i="17" s="1"/>
  <c r="F25" i="44"/>
  <c r="H7" i="17" s="1"/>
  <c r="F24" i="68"/>
  <c r="H9" i="17" s="1"/>
  <c r="H24" i="68"/>
  <c r="J9" i="17" s="1"/>
  <c r="J24" i="68"/>
  <c r="L9" i="17" s="1"/>
  <c r="F9" i="17"/>
  <c r="H25" i="44"/>
  <c r="J7" i="17" s="1"/>
  <c r="E9" i="71"/>
  <c r="F9" i="71" s="1"/>
  <c r="K21" i="22"/>
  <c r="K24" i="22" s="1"/>
  <c r="M6" i="17" s="1"/>
  <c r="G9" i="71"/>
  <c r="H9" i="71" s="1"/>
  <c r="I30" i="21"/>
  <c r="E33" i="21" s="1"/>
  <c r="G5" i="17" s="1"/>
  <c r="G3" i="17" s="1"/>
  <c r="I5" i="17"/>
  <c r="I3" i="17" s="1"/>
  <c r="G8" i="71"/>
  <c r="H8" i="71" s="1"/>
  <c r="D3" i="17"/>
  <c r="C6" i="71"/>
  <c r="H7" i="71"/>
  <c r="F7" i="71"/>
  <c r="C3" i="17"/>
  <c r="K21" i="41"/>
  <c r="K24" i="41" s="1"/>
  <c r="M4" i="17" s="1"/>
  <c r="J24" i="41"/>
  <c r="L4" i="17" s="1"/>
  <c r="H24" i="41"/>
  <c r="J4" i="17" s="1"/>
  <c r="F24" i="41"/>
  <c r="H4" i="17" s="1"/>
  <c r="K27" i="48"/>
  <c r="M12" i="17" s="1"/>
  <c r="K22" i="44"/>
  <c r="K25" i="44" s="1"/>
  <c r="M7" i="17" s="1"/>
  <c r="H27" i="48"/>
  <c r="J12" i="17" s="1"/>
  <c r="K30" i="21"/>
  <c r="K33" i="21" s="1"/>
  <c r="M5" i="17" s="1"/>
  <c r="I27" i="48"/>
  <c r="F54" i="47"/>
  <c r="H11" i="17" s="1"/>
  <c r="G11" i="17"/>
  <c r="F21" i="71"/>
  <c r="J30" i="21"/>
  <c r="I33" i="21" s="1"/>
  <c r="G14" i="17"/>
  <c r="F23" i="28"/>
  <c r="H14" i="17" s="1"/>
  <c r="J22" i="44"/>
  <c r="I25" i="44" s="1"/>
  <c r="I30" i="17"/>
  <c r="I28" i="17" s="1"/>
  <c r="H31" i="63"/>
  <c r="J30" i="17" s="1"/>
  <c r="H23" i="62"/>
  <c r="J25" i="17" s="1"/>
  <c r="I25" i="17"/>
  <c r="I24" i="17" s="1"/>
  <c r="H23" i="28"/>
  <c r="J14" i="17" s="1"/>
  <c r="F24" i="22"/>
  <c r="H6" i="17" s="1"/>
  <c r="F6" i="17"/>
  <c r="F3" i="17" s="1"/>
  <c r="H24" i="22"/>
  <c r="J6" i="17" s="1"/>
  <c r="E3" i="17"/>
  <c r="J24" i="22"/>
  <c r="L6" i="17" s="1"/>
  <c r="H24" i="71"/>
  <c r="C27" i="71"/>
  <c r="F20" i="72"/>
  <c r="H31" i="17" s="1"/>
  <c r="H20" i="72"/>
  <c r="J31" i="17" s="1"/>
  <c r="K27" i="32"/>
  <c r="K30" i="32" s="1"/>
  <c r="M19" i="17" s="1"/>
  <c r="E35" i="53"/>
  <c r="F28" i="17"/>
  <c r="H22" i="71"/>
  <c r="F22" i="71"/>
  <c r="F25" i="71"/>
  <c r="G25" i="71"/>
  <c r="H25" i="71" s="1"/>
  <c r="K31" i="17"/>
  <c r="J20" i="72"/>
  <c r="L31" i="17" s="1"/>
  <c r="I38" i="49"/>
  <c r="J23" i="28"/>
  <c r="L14" i="17" s="1"/>
  <c r="J26" i="59"/>
  <c r="L23" i="17" s="1"/>
  <c r="F15" i="17"/>
  <c r="K25" i="17"/>
  <c r="J23" i="62"/>
  <c r="L25" i="17" s="1"/>
  <c r="H23" i="69"/>
  <c r="J20" i="17" s="1"/>
  <c r="K28" i="31"/>
  <c r="K31" i="31" s="1"/>
  <c r="M18" i="17" s="1"/>
  <c r="D24" i="17"/>
  <c r="F15" i="71"/>
  <c r="G13" i="17"/>
  <c r="F38" i="49"/>
  <c r="H13" i="17" s="1"/>
  <c r="H38" i="49"/>
  <c r="J13" i="17" s="1"/>
  <c r="G8" i="17" l="1"/>
  <c r="G27" i="17" s="1"/>
  <c r="K15" i="17"/>
  <c r="G54" i="47"/>
  <c r="I11" i="17" s="1"/>
  <c r="I8" i="17" s="1"/>
  <c r="H29" i="71"/>
  <c r="H27" i="71" s="1"/>
  <c r="G6" i="71"/>
  <c r="F6" i="71"/>
  <c r="F33" i="21"/>
  <c r="H5" i="17" s="1"/>
  <c r="H17" i="71"/>
  <c r="H11" i="71" s="1"/>
  <c r="G31" i="71"/>
  <c r="H24" i="17"/>
  <c r="E17" i="71"/>
  <c r="E11" i="71" s="1"/>
  <c r="E31" i="71"/>
  <c r="F31" i="71"/>
  <c r="G17" i="71"/>
  <c r="G11" i="71" s="1"/>
  <c r="F19" i="71"/>
  <c r="F17" i="71" s="1"/>
  <c r="F11" i="71" s="1"/>
  <c r="D27" i="17"/>
  <c r="D35" i="17" s="1"/>
  <c r="E6" i="71"/>
  <c r="H31" i="71"/>
  <c r="M28" i="17"/>
  <c r="J35" i="53"/>
  <c r="L29" i="17" s="1"/>
  <c r="K29" i="17"/>
  <c r="K28" i="17" s="1"/>
  <c r="K24" i="17"/>
  <c r="L24" i="17" s="1"/>
  <c r="J24" i="17"/>
  <c r="E27" i="17"/>
  <c r="E35" i="17" s="1"/>
  <c r="J15" i="17"/>
  <c r="C27" i="17"/>
  <c r="C35" i="17" s="1"/>
  <c r="J38" i="49"/>
  <c r="L13" i="17" s="1"/>
  <c r="K38" i="49"/>
  <c r="M13" i="17" s="1"/>
  <c r="C30" i="71"/>
  <c r="C35" i="71" s="1"/>
  <c r="H33" i="21"/>
  <c r="J5" i="17" s="1"/>
  <c r="J3" i="17" s="1"/>
  <c r="H6" i="71"/>
  <c r="M3" i="17"/>
  <c r="K13" i="17"/>
  <c r="H3" i="17"/>
  <c r="M15" i="17"/>
  <c r="J27" i="48"/>
  <c r="L12" i="17" s="1"/>
  <c r="K12" i="17"/>
  <c r="J25" i="44"/>
  <c r="L7" i="17" s="1"/>
  <c r="K7" i="17"/>
  <c r="K5" i="17"/>
  <c r="J33" i="21"/>
  <c r="L5" i="17" s="1"/>
  <c r="H15" i="17"/>
  <c r="F8" i="17"/>
  <c r="F35" i="53"/>
  <c r="H29" i="17" s="1"/>
  <c r="G29" i="17"/>
  <c r="G28" i="17" s="1"/>
  <c r="H35" i="53"/>
  <c r="J29" i="17" s="1"/>
  <c r="J28" i="17" s="1"/>
  <c r="M8" i="17" l="1"/>
  <c r="M27" i="17" s="1"/>
  <c r="M35" i="17" s="1"/>
  <c r="L15" i="17"/>
  <c r="K8" i="17"/>
  <c r="L8" i="17" s="1"/>
  <c r="H54" i="47"/>
  <c r="J11" i="17" s="1"/>
  <c r="J8" i="17" s="1"/>
  <c r="J27" i="17" s="1"/>
  <c r="J35" i="17" s="1"/>
  <c r="I27" i="17"/>
  <c r="I35" i="17" s="1"/>
  <c r="H28" i="17"/>
  <c r="G35" i="17"/>
  <c r="L28" i="17"/>
  <c r="G30" i="71"/>
  <c r="G35" i="71" s="1"/>
  <c r="F30" i="71"/>
  <c r="F35" i="71" s="1"/>
  <c r="E30" i="71"/>
  <c r="E35" i="71" s="1"/>
  <c r="K3" i="17"/>
  <c r="L3" i="17" s="1"/>
  <c r="H30" i="71"/>
  <c r="H35" i="71" s="1"/>
  <c r="H8" i="17"/>
  <c r="F27" i="17"/>
  <c r="F35" i="17" s="1"/>
  <c r="K27" i="17" l="1"/>
  <c r="L27" i="17" s="1"/>
  <c r="H27" i="17"/>
  <c r="H35" i="17"/>
  <c r="K35" i="17" l="1"/>
  <c r="L35" i="17" l="1"/>
</calcChain>
</file>

<file path=xl/sharedStrings.xml><?xml version="1.0" encoding="utf-8"?>
<sst xmlns="http://schemas.openxmlformats.org/spreadsheetml/2006/main" count="2224" uniqueCount="767">
  <si>
    <t>ENERGIA</t>
  </si>
  <si>
    <t>ACUEDUCTO Y ALCANTARILLADO</t>
  </si>
  <si>
    <t>ASEO</t>
  </si>
  <si>
    <t>TELEFONO</t>
  </si>
  <si>
    <t>IMPUESTOS, TASAS, CONTRIBUCIONES, DERECHOS Y MULTAS</t>
  </si>
  <si>
    <t>ADQUISICION DE BIENES</t>
  </si>
  <si>
    <t>ADQUISICION DE SERVICIOS</t>
  </si>
  <si>
    <t>3.1.2.01.01</t>
  </si>
  <si>
    <t>3.1.2.01</t>
  </si>
  <si>
    <t>3.1.2.01.02</t>
  </si>
  <si>
    <t>3.1.2.01.03</t>
  </si>
  <si>
    <t>3.1.2.01.04</t>
  </si>
  <si>
    <t>3.1.2.02</t>
  </si>
  <si>
    <t>3.1.2.02.03</t>
  </si>
  <si>
    <t>3.1.2.02.04</t>
  </si>
  <si>
    <t>3.1.2.02.05</t>
  </si>
  <si>
    <t>3.1.2.02.06</t>
  </si>
  <si>
    <t>3.1.2.02.08.01</t>
  </si>
  <si>
    <t>3.1.2.02.08</t>
  </si>
  <si>
    <t>3.1.2.02.08.02</t>
  </si>
  <si>
    <t>3.1.2.02.08.03</t>
  </si>
  <si>
    <t>3.1.2.02.08.04</t>
  </si>
  <si>
    <t>3.1.2.02.10</t>
  </si>
  <si>
    <t>3.1.2.02.11</t>
  </si>
  <si>
    <t>3.1.2.02.12</t>
  </si>
  <si>
    <t>3.1.2.03.02</t>
  </si>
  <si>
    <t>3.1.2.02.08.05</t>
  </si>
  <si>
    <t>MODIFICACIONES</t>
  </si>
  <si>
    <t>FECHA</t>
  </si>
  <si>
    <t>GIROS</t>
  </si>
  <si>
    <t>SUSPENSION</t>
  </si>
  <si>
    <t>VALOR</t>
  </si>
  <si>
    <t>CONTRATISTA</t>
  </si>
  <si>
    <t>OBJETO</t>
  </si>
  <si>
    <t>No.</t>
  </si>
  <si>
    <t>REGISTRO</t>
  </si>
  <si>
    <t>CDP</t>
  </si>
  <si>
    <t>CDP POR COMPROMETER</t>
  </si>
  <si>
    <t xml:space="preserve">COMPROMISO </t>
  </si>
  <si>
    <t>TIPO Y No.</t>
  </si>
  <si>
    <t>COMPROMISOS</t>
  </si>
  <si>
    <t>OBSERVACIONES</t>
  </si>
  <si>
    <t>4 = (1+2-3)</t>
  </si>
  <si>
    <t>SUBSECRETARIA DE PLANEACION Y GESTION</t>
  </si>
  <si>
    <t>DIRECCION FINANCIERA</t>
  </si>
  <si>
    <t>DOTACION</t>
  </si>
  <si>
    <t>GASTOS DE COMPUTADOR</t>
  </si>
  <si>
    <t>GASTOS DE TRANSPORTE Y COMUNICACIÓN</t>
  </si>
  <si>
    <t>IMPRESOS Y PUBLICACIONES</t>
  </si>
  <si>
    <t>MANTENIMIENTO ENTIDAD</t>
  </si>
  <si>
    <t>SEGUROS ENTIDAD</t>
  </si>
  <si>
    <t>SERVICIOS PUBLICOS</t>
  </si>
  <si>
    <t>BIENESTAR E INCENTIVOS</t>
  </si>
  <si>
    <t>PROMOCION INSTITUCIONAL</t>
  </si>
  <si>
    <t>SALUD OCUPACIONAL</t>
  </si>
  <si>
    <t xml:space="preserve">CODIGO </t>
  </si>
  <si>
    <t>SALDO POR</t>
  </si>
  <si>
    <t>GIRAR</t>
  </si>
  <si>
    <t>APROPIACION INICIAL</t>
  </si>
  <si>
    <t>APROPIACION DISPONIBLE</t>
  </si>
  <si>
    <t>SALDO DISPONIBLE</t>
  </si>
  <si>
    <t>TOTAL GIROS</t>
  </si>
  <si>
    <t>% EJECUCION</t>
  </si>
  <si>
    <t>SERVICIOS PERSONALES</t>
  </si>
  <si>
    <t>APORTES PATRONALES</t>
  </si>
  <si>
    <t>GASTOS GENERALES</t>
  </si>
  <si>
    <t>TOTAL FUNCIONAMIENTO</t>
  </si>
  <si>
    <t>RUBRO PRESUPUESTAL</t>
  </si>
  <si>
    <t>SALDO POR GIRAR</t>
  </si>
  <si>
    <t>6 = (5 / 4)</t>
  </si>
  <si>
    <t>8 = (4-5-7)</t>
  </si>
  <si>
    <t>No. C.D.P.</t>
  </si>
  <si>
    <t>COMBUSTIBLES, LUBRICANTES Y LLANTAS</t>
  </si>
  <si>
    <t>Dotación</t>
  </si>
  <si>
    <t>Gastos de Computador</t>
  </si>
  <si>
    <t>Combustibles, Lubricantes y Llantas</t>
  </si>
  <si>
    <t>Materiales y Suministros</t>
  </si>
  <si>
    <t>Gastos de Transporte y Comunicación</t>
  </si>
  <si>
    <t>Impresos y  Publicaciones</t>
  </si>
  <si>
    <t>Mantenimiento y Reparaciones</t>
  </si>
  <si>
    <t>Seguros Entidad</t>
  </si>
  <si>
    <t>Energía</t>
  </si>
  <si>
    <t>Acueducto y Alcantarillado</t>
  </si>
  <si>
    <t>Aseo</t>
  </si>
  <si>
    <t>Teléfono</t>
  </si>
  <si>
    <t>Gas</t>
  </si>
  <si>
    <t>Bienestar e Incentivos</t>
  </si>
  <si>
    <t>Promoción Institucional</t>
  </si>
  <si>
    <t>Salud Ocupacional</t>
  </si>
  <si>
    <t>Impuestos, Tasas, Contribuciones, Derechos y Multas</t>
  </si>
  <si>
    <t>3.1.2.03.01</t>
  </si>
  <si>
    <t>Sentencias Judiciales</t>
  </si>
  <si>
    <t>SERVICIOS PERSONALES - ASOCIADOS A LA NOMINA</t>
  </si>
  <si>
    <t>NOMINA</t>
  </si>
  <si>
    <t>HONORARIOS</t>
  </si>
  <si>
    <t>SECRETARIA DISTRITAL DE GOBIERNO</t>
  </si>
  <si>
    <t>RESUMEN EJECUCION DE GASTOS DE FUNCIONAMIENTO</t>
  </si>
  <si>
    <t>EJECUCION DETALLADA DE UN RUBRO PRESUPUESTAL</t>
  </si>
  <si>
    <t>% GIROS</t>
  </si>
  <si>
    <t>10 = (9 / 4)</t>
  </si>
  <si>
    <t>11 = (5 - 9)</t>
  </si>
  <si>
    <t>3-1-2-01-02</t>
  </si>
  <si>
    <t>3-1-2-01-01</t>
  </si>
  <si>
    <t>3-1-2-01-03</t>
  </si>
  <si>
    <t>3-1-2-02-03</t>
  </si>
  <si>
    <t>3-1-2-01-04</t>
  </si>
  <si>
    <t>3-1-2-02-04</t>
  </si>
  <si>
    <t>3-1-2-02-05</t>
  </si>
  <si>
    <t>3-1-2-02-06</t>
  </si>
  <si>
    <t>3-1-2-02-08-01</t>
  </si>
  <si>
    <t>3-1-2-02-08-02</t>
  </si>
  <si>
    <t>3-1-2-02-08-03</t>
  </si>
  <si>
    <t>3-1-2-02-08-04</t>
  </si>
  <si>
    <t>3-1-2-02-10</t>
  </si>
  <si>
    <t>3-1-2-02-11</t>
  </si>
  <si>
    <t>3-1-2-02-12</t>
  </si>
  <si>
    <t>3-1-2-03-01</t>
  </si>
  <si>
    <t>SENTENCIAS JUDICIALES - OTRAS SENTENCIAS</t>
  </si>
  <si>
    <t>3-1-2-03-02</t>
  </si>
  <si>
    <t>3.1.2</t>
  </si>
  <si>
    <t>3.1.1</t>
  </si>
  <si>
    <t>3.1.1.01</t>
  </si>
  <si>
    <t>3.1.1.03</t>
  </si>
  <si>
    <t>3.1.1.02.03</t>
  </si>
  <si>
    <t>3.1</t>
  </si>
  <si>
    <t>MATERIALES Y SUMINISTROS</t>
  </si>
  <si>
    <t>3-1-2-02-09-01</t>
  </si>
  <si>
    <t>Capacitación Interna</t>
  </si>
  <si>
    <t>3.1.2.02.09.01</t>
  </si>
  <si>
    <t xml:space="preserve"> </t>
  </si>
  <si>
    <t>SOLICITANTE</t>
  </si>
  <si>
    <t>TOTAL</t>
  </si>
  <si>
    <t>MODIFICACION</t>
  </si>
  <si>
    <t>3-1-2-02-01</t>
  </si>
  <si>
    <t>ARRENDAMIENTOS</t>
  </si>
  <si>
    <t>3.1.2.02.01</t>
  </si>
  <si>
    <t>Arrendamientos</t>
  </si>
  <si>
    <t>OTROS GASTOS GENERALES</t>
  </si>
  <si>
    <t>3.2.03</t>
  </si>
  <si>
    <t>APROPIACION INICIAL 2016</t>
  </si>
  <si>
    <t>RESERVAS A DIC. 31-2015</t>
  </si>
  <si>
    <t>SUSPENSION 20%</t>
  </si>
  <si>
    <t>SUSPENSION 25%</t>
  </si>
  <si>
    <t>APROPIACION DEFINITIVA</t>
  </si>
  <si>
    <t>ESCENARIOS DEL PRESUPUESTO DE GASTOS DE FUNCIONAMIENTO CON SUSPENSION DEL 20% Y 25%</t>
  </si>
  <si>
    <t xml:space="preserve">NOMINA                                             (*)      </t>
  </si>
  <si>
    <t>APORTES PATRONALES                    (*)</t>
  </si>
  <si>
    <t>(*) La suspensión para Nómina y Aportes es 4%</t>
  </si>
  <si>
    <t>REMUNERACION SERVICIOS TÉCNICOS</t>
  </si>
  <si>
    <t>3.1.1.02.04</t>
  </si>
  <si>
    <t>REMUNERACION SERVICIOS TECNICOS</t>
  </si>
  <si>
    <t>3.1.5</t>
  </si>
  <si>
    <t>PASIVOS EXIGIBLES</t>
  </si>
  <si>
    <t>3-1-2-02-02</t>
  </si>
  <si>
    <t>Viáticos y Gastos de Viaje</t>
  </si>
  <si>
    <t>3.1.2.02.02</t>
  </si>
  <si>
    <t>Viáticos y Gastos de viajes</t>
  </si>
  <si>
    <t>3-1-1-02-99</t>
  </si>
  <si>
    <t>Otros Gastos de Personal</t>
  </si>
  <si>
    <t>OTROS GASTOS DE PERSONAL</t>
  </si>
  <si>
    <t>FACTURA 76042714</t>
  </si>
  <si>
    <t>Directv Colombia Ltda</t>
  </si>
  <si>
    <t>FACTURA 4932133178</t>
  </si>
  <si>
    <t>Codensa S. A. Esp</t>
  </si>
  <si>
    <t>FACTURA 2393999001</t>
  </si>
  <si>
    <t>FACTURA 9281</t>
  </si>
  <si>
    <t>Diecisiete (17) Facturas De La Empresa De Acueducto Agua Alcantarillado Y Aseo De Bogota, Inicia N°. 23939990018 Servicio De Agua Y Alcantarillado De Edificio Furatena, Consejo De Justicia E Inspecciones De Policia De Teusaquillo, Fontibon, Antonio Nariño, Barrios Unidos Y Chapinero. Periodo Facturado Del 16 De Septiembre Al 15 De Noviembre De 2017. Total A Pagar $9.461.330</t>
  </si>
  <si>
    <t>Factura De La Empresa Acueducto Y Alcantarillado De La Corregiduria De Pasquilla. Factura N° 9281. Periodo Facturado Del 01 De Diciembre Al 30 De Diciembre De 2017. Total A Pagar $17.891</t>
  </si>
  <si>
    <t>Empresa De Acueducto Alcantarillado Y Aseo De Bogota Esp</t>
  </si>
  <si>
    <t>Asociacion De Usuarios De Acueducto Alcantarillado Y Aseo Pasquilla A.A.P.C.</t>
  </si>
  <si>
    <t>FACTURA 3069509141</t>
  </si>
  <si>
    <t>Siete (7) Facturaa De La Empresa De Acueducto, Alcantarillado Y Aseo De Bogota E.S.P. Correspondiente Al Consejo De Justicia, Edificio Furatena, Inspecciones De Policia De Teusaquillo, Fontibon, Antonio Nariño, Chapinero Y Barrios Unidos. Inicia Con N°. 30695091410  Periodo Facturado Del 19 De Agosto Al 17 De Octubre De 2017. Total A Pagar $4.195.600</t>
  </si>
  <si>
    <t>Dirección Administrativa</t>
  </si>
  <si>
    <t>Adicion No. 2 Contrato De Obra Publica No. 554 De 2017</t>
  </si>
  <si>
    <t>Pago servicio público de energia</t>
  </si>
  <si>
    <t>Pago servicio de acueducto y alcantarillado</t>
  </si>
  <si>
    <t>Pago Servicio Publico De Aseo Para Las Dependencias Del Nivel Central Sdg</t>
  </si>
  <si>
    <t>Servicio público de teléfono</t>
  </si>
  <si>
    <t>Dirección de Tecnologías e Información</t>
  </si>
  <si>
    <t>Saldo</t>
  </si>
  <si>
    <t>C.A 440</t>
  </si>
  <si>
    <t>Entregar a título de arrendamiento a la Secretaría Distrital de Gobierno, el uso y goce del inmueble ubicado y con la nomenclatura en la carrera 75 No. 23 F-07 del barrio Modelia en la localidad de Fontibón - Bogotá D.C. identificado con el folio de matrícula inmobiliaria No. 50C-266037</t>
  </si>
  <si>
    <t>FACTURA 170519737</t>
  </si>
  <si>
    <t>Adquirir la suscripción de Cinco (05) ejemplares del Periódico EL NUEVO SIGLO con destino Despacho de la Secretaria Distrital de Gobierno, las Subsecretarías de Gestión Institucional, de Gestión Local  y para la Gobernabilidad y la Garantía de Derechos y para  la Oficina Asesora de Comunicaciones</t>
  </si>
  <si>
    <t>C. C.V. 581</t>
  </si>
  <si>
    <t>C. C.V 586</t>
  </si>
  <si>
    <t>C.P.S 575</t>
  </si>
  <si>
    <t>C. C.V 566</t>
  </si>
  <si>
    <t>Adquirir la suscripción de seis (06) ejemplares del Diario EL TIEMPO  con destino Despacho de la Secretaria Distrital de Gobierno, las Subsecretarías de Gestión Institucional, de Gestión Local  y para la Gobernabilidad y la Garantía de Derechos, la Oficina Asesora de Comunicaciones, y para el Consejo de Justicia  y de dos (2) ejemplares del Periódico PORTAFOLIO con destino Despacho de la Secretaria Distrital de Gobierno y la Oficina Asesora de Comunicaciones</t>
  </si>
  <si>
    <t>Adquirir la suscripción de cinco (05) ejemplares del Diario EL ESPECTADOR  con destino Despacho de la Secretaria Distrital de Gobierno, las Subsecretarías de Gestión Institucional, de Gestión Local  y para la Gobernabilidad y la Garantía de Derechos y para  la Oficina Asesora de Comunicaciones</t>
  </si>
  <si>
    <t>Adquirir la suscripción de cinco (05) ejemplares del periódico LA REPUBLICA con destino Despacho de la Secretaria Distrital de Gobierno, las Subsecretarías de Gestión Institucional, de Gestión Local y para la Gobernabilidad y la Garantía de Derechos y para la Oficina Asesora de Comunicaciones</t>
  </si>
  <si>
    <t>Adquirir la suscripción de dos (02) ejemplares de las revistas SEMANA y DINERO con destino Despacho de la Secretaria Distrital de Gobierno y para  la Oficina Asesora de Comunicaciones</t>
  </si>
  <si>
    <t>C.P.S 392</t>
  </si>
  <si>
    <t>C.O 554</t>
  </si>
  <si>
    <t>FACTURA 4937022969</t>
  </si>
  <si>
    <t>FACTURA 1625187843</t>
  </si>
  <si>
    <t>FACTURA 247564473</t>
  </si>
  <si>
    <t>RA 1</t>
  </si>
  <si>
    <t>RA 2</t>
  </si>
  <si>
    <t>Pago de cesantias e intereses de cesantias  de servidores públicos de planta de funcionamiento enero 2018</t>
  </si>
  <si>
    <t>RA 6</t>
  </si>
  <si>
    <t>Nómina adicional para atender el pago de Lady Johana Medina</t>
  </si>
  <si>
    <t>RA 7</t>
  </si>
  <si>
    <t>Nómina adicional para atender el pago de los intereses de cesantias Lady Johana Medina</t>
  </si>
  <si>
    <t>C.P.S 481</t>
  </si>
  <si>
    <t>Prestar los servicios técnicos en la Dirección de Gestión del Talento Humano para apoyar el proceso de determinación y depuración de la deuda presunta y real reportada por Colpensiones y los diferentes fondos de pensiones privados a la Secretaria Distrital de Gobierno.</t>
  </si>
  <si>
    <t>Realizar la adquisición del servicio de plataforma paas en la nube, con componentes de base de datos oracle y capa media, disponibles para ambientes de pruebas y desarrollo para la secretaría distrital de gobierno,  a través del acuerdo marco de precios no. cce-211-ag-2015</t>
  </si>
  <si>
    <t>Prestar el servicio de soporte técnico y actualización - (software update license &amp; support) para el software de la plataforma oracle de propiedad de la secretaría distrital de gobierno</t>
  </si>
  <si>
    <t>Oracle Colombia Limitada</t>
  </si>
  <si>
    <t>Ofelia  Ramos De Vargas</t>
  </si>
  <si>
    <t>Pago servicio de telefonia celular para los directivos</t>
  </si>
  <si>
    <t>Pago servicio de television por cable para las dependencias del nivel central de la sdg</t>
  </si>
  <si>
    <t>Pago servicio de telefonia  avantel para las dependencias del nivel central de la sdg</t>
  </si>
  <si>
    <t>Factura del servicio de direct tv con factura n°. 76042714periodo facturado anticipado del 12 de enero al 11 de febrero de 2018total a pagar $112.600</t>
  </si>
  <si>
    <t>Factura de servicios publicos de colombia móvil s.a.  esp n°. bi-0170519737predio ubicado en la cl 11 8 17   -  secretaria distrital de gobiernoperiodo facturado del 05 de diciembre de 2017 al 04 de enero de 2016total a pagar $3.499.269</t>
  </si>
  <si>
    <t>Colombia Movil S A E S P</t>
  </si>
  <si>
    <t>Casa Editorial El Tiempo S A</t>
  </si>
  <si>
    <t>Comunican S A</t>
  </si>
  <si>
    <t>Editorial La Republica Sas</t>
  </si>
  <si>
    <t>Publicaciones Semana S.A.</t>
  </si>
  <si>
    <t>Adicion y prorroga no. 2 contrato de prestacion de servicios no. 392 de 2017 suscrito con seguridad nueva era ltda</t>
  </si>
  <si>
    <t>Adición no. 2 al contrato de obra no. 554 de  2017 por medio del cual se realiza el mantenimiento preventivo, correctivo, obras de mejora y reparaciones locativas que se requieran en las instalaciones de las dependencias del nivel central de la secretaría distrital de gobierno</t>
  </si>
  <si>
    <t>Seguridad Nueva Era Ltda</t>
  </si>
  <si>
    <t>Gustavo Adolfo Torres Duarte</t>
  </si>
  <si>
    <t>Factura de servicios publicos de codensa s.a. esp n°. 493213317-8predio ubicado en la kr 43 80-48   -  inspección de policia de barrios unidosperiodo facturado del 20 de noviembre al 19 de diciembre de 2017total a pagar $573.110</t>
  </si>
  <si>
    <t>Factura de servicios publicos de codensa s.a. esp n°. 493702296-9predio ubicado en la kr 22 n°66a  14 - predio entregado por el dadep  a la  secretaria distrital de gobiernoperiodo facturado del 23 de noviembre al 22 de diciembre de 2017total a pagar $69.120</t>
  </si>
  <si>
    <t>Comprobante de servicios publicos de codensa s.a. esp n°. 162518784-3predio ubicado en la kr 8 10-65  - alcaldia mayor de bogotáperiodo facturado del 11 de diciembre de 2017  al 10 de enero de 2018total a pagar $26.284.589</t>
  </si>
  <si>
    <t>Dos (2) factura de servicios publicos de etb s.a.  esp inicia  n°. 247564473predio ubicado en la cl 11 8 17   -  secretaria distrital de gobierno - inspeccionesperiodo facturado  del 01 al 31 de  diciembre de 2017 total a pagar $14.597.810</t>
  </si>
  <si>
    <t>Empresa De Telecomunicaciones De Bogota Sa Esp</t>
  </si>
  <si>
    <t>Secreataria Distrital De Gobierno</t>
  </si>
  <si>
    <t>Nomina general de enero</t>
  </si>
  <si>
    <t>Jeimer  Guarnizo Gomez</t>
  </si>
  <si>
    <t>FACTURA 2393998691</t>
  </si>
  <si>
    <t>Factura de la empresa de acueducto agua alcantarillado y aseo de bogota,  n°. 23939986917servicio de agua y alcantarillado de la inspecciones de policia de usaquen.periodo facturado del 16 de septiembre al 15 de noviembre de 2017. total a pagar $192.950.</t>
  </si>
  <si>
    <t>FACTURA 3688176951</t>
  </si>
  <si>
    <t>Factura de la empresa de acueducto, alcantarillado y aseo de bogota e.s.p. n° 36881769511correspondiente al predio ubicado en la calle 119 n° 6 48 colegio general santander periodo facturado del 22 de octubre al 20 de diciembre de 2017. total a pagar $91.889</t>
  </si>
  <si>
    <t>Pago de delegaciones mes de noviembre de 2017</t>
  </si>
  <si>
    <t>Dirección de Gestión del Talento Humano</t>
  </si>
  <si>
    <t>Renovación de la suscripción de licenciamiento, de la suite de protección de seguridad integral (antivirus) y realizar el monitoreo, soporte especializado para la Secretaria Distrital de  Gobierno</t>
  </si>
  <si>
    <t>Realizar el mantenimiento, la instalación, reubicación, y recertificación del cableado estructurado de la secretaria distrital de gobierno</t>
  </si>
  <si>
    <t>A.O 562</t>
  </si>
  <si>
    <t>Adición y prorroga al contrato no. 562 de 2017 suscrito por la secretaría distrital de gobierno y high security technology sas</t>
  </si>
  <si>
    <t>High Security Technology S A S</t>
  </si>
  <si>
    <t>C. INTERAD. 430</t>
  </si>
  <si>
    <t>FACTURA 57275584</t>
  </si>
  <si>
    <t>Prorroga n° 2 y adicion n° 1 al contrato interadministrativo n° 430 de 2017 suscrito entre la secretaria distrital de gobierno y servicios postales nacionales s.a.</t>
  </si>
  <si>
    <t>Factura del servicio de direct tv con factura n°. 57275584periodo facturado anticipado del 12 de febrero al 11 de marzo de 2018total a pagar $112.600</t>
  </si>
  <si>
    <t>Servicios Postales Nacionales S A</t>
  </si>
  <si>
    <t>Adicion y prorroga a la orden de compra 312 de 2017,  la cual tiene por objeto la prestación del servicio integral de aseo y cafetería para las dependencias y proyectos del nivel central de la secretaría distrital de gobierno</t>
  </si>
  <si>
    <t>FACTURA 4973959140</t>
  </si>
  <si>
    <t>Factura de servicios publicos de codensa s.a. esp n°. 497395914-0predio ubicado en la cl 46 14 22/28   -  consejo de justicia de teusaquilloperiodo facturado del 27 de diciembre de 2017 al 29 de enero de 2018total a pagar $289.800</t>
  </si>
  <si>
    <t>FACTURA 9502</t>
  </si>
  <si>
    <t>Factura de la empresa acueducto y alcantarillado de la corregiduria de pasquilla. factura n° 9502. predio ubicado en vereda pasquillaperiodo facturado del 01 de enero al 30 de enero de 2018. total a pagar $18.584</t>
  </si>
  <si>
    <t>RA 8</t>
  </si>
  <si>
    <t>Pago de la autoliquidación de la nómina general de enero de 2018- planta de funcionamiento.</t>
  </si>
  <si>
    <t>RESOLUCION 71</t>
  </si>
  <si>
    <t>Secretaria Distrital de Gobierno</t>
  </si>
  <si>
    <t>Entregar a título de compraventa las órdenes de dotación de calzado para el personal administrativo con derecho y los conductores de la Secretaria Distrital de Gobierno</t>
  </si>
  <si>
    <t xml:space="preserve">Nómina general de febrero 2018 </t>
  </si>
  <si>
    <t>RA 10</t>
  </si>
  <si>
    <t>Pago de cesantias a Servidores Públicos</t>
  </si>
  <si>
    <t>RA 14</t>
  </si>
  <si>
    <t>Factura de servicios publicos de colombia móvil s.a.  esp n°. bs00407507predio ubicado en la kr  8   10  65   -  secretaria distrital de gobiernocompra de un iphone 7 black 32gb-lae mn8x2lz/atotal a pagar $2.759.570</t>
  </si>
  <si>
    <t>O.C. 312</t>
  </si>
  <si>
    <t>Ladoinsa Labores Dotaciones Industriales Sas</t>
  </si>
  <si>
    <t>FACTURA 4984543548</t>
  </si>
  <si>
    <t>Pago servicio publico de energia  para el predio con nomenclatura kr 75 no. 23 f 07 inspecciones de policia de fontibonperiodo facturado 7 de diciembre al 6 de febrero de 2018factura de servicios publicos no. 498454354-8total a pagar  $ 557.700</t>
  </si>
  <si>
    <t>RES 63</t>
  </si>
  <si>
    <t>Corporacion Universidad Libre</t>
  </si>
  <si>
    <t>Escuela Superior De Administracion Publica</t>
  </si>
  <si>
    <t>Fundacion Universidad Autonoma De Colombia</t>
  </si>
  <si>
    <t>Corporacion Universitaria Minuto De Dios - Uniminuto</t>
  </si>
  <si>
    <t>Universidad Nacional Abierta Y A Distancia</t>
  </si>
  <si>
    <t>Universidad La Gran Colombia</t>
  </si>
  <si>
    <t>Universidad Ean</t>
  </si>
  <si>
    <t>Universidad Del Valle</t>
  </si>
  <si>
    <t>Politecnico Grancolombiano</t>
  </si>
  <si>
    <t>Fundacion Universidad Externado De Colombia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</si>
  <si>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Ortiz Calderon Martha Lucia.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</si>
  <si>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Diaz Acevedo Juan Carlos</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</si>
  <si>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Díaz Suarez Yurani Alejandra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</si>
  <si>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Ortiz Bermudez Maria de los Angeles</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</si>
  <si>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Rincon Gómez Yeni Alexandra.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</si>
  <si>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Ceron Morales Nubia Consuelo</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</si>
  <si>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Perdomo Ortega Paola Rocio</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</si>
  <si>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Sarmiento Moreno Nubia Liliana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</si>
  <si>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Restrepo Rojas Victor Manuel</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</si>
  <si>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Leon Vargas Edison</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</si>
  <si>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Acevedo Dalila Luz Stella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</si>
  <si>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Valenzuela Ramos Deyanira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</si>
  <si>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Delgado Aguilar Cesar Augusto</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</si>
  <si>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Merchan Velasquez Liliana Paola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</si>
  <si>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Salcedo Nathalia Marcela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</si>
  <si>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Ochoa León Patricia.</t>
  </si>
  <si>
    <t>Reconocimiento y pago del servicio extra prestado por los delegados de la secretaría distrital de gobierno de bogotá d.c en la supervisión de los concursos y los sorteos realizados por las loterías, los consorcios comerciales y los juegos promocionales en el mes de diciembre de 2017 y del tiempo excedido durante el servicio</t>
  </si>
  <si>
    <t>RA 15</t>
  </si>
  <si>
    <t>Pago se aportes patronales y parafiscales por el reintegro de salarios de la Alcaldesa Local de Engativa, Angela Vianney Ortiz Roldan</t>
  </si>
  <si>
    <t>C.A. 440</t>
  </si>
  <si>
    <t>Adicion y prorroga no. 1  al contrato de arrendamiento no.440 de 2018</t>
  </si>
  <si>
    <t>FACTURA 172741256</t>
  </si>
  <si>
    <t>FACTURA 427013</t>
  </si>
  <si>
    <t>FACTURA 9889</t>
  </si>
  <si>
    <t>Factura de servicios publicos de colombia móvil s.a.  esp n°. bs00427013predio ubicado en la kr 8 10 - 65   -  secretaria distrital de gobiernocompra 5 celulares huawei p10 lite lte black - directivos secretaria distrital de gobiernototal a pagar $3.500.000</t>
  </si>
  <si>
    <t>Pago servicio de telefonia  avantel para las dependencias del nivel central de la sdg.servicio facturado noviembre- diciembre por $1.531.154   factura no. fmc 11765servicio facturado enero 2018 por valor de $ 765.572   factura no.  fmc 11770.total a pagar  $ 2.296.717</t>
  </si>
  <si>
    <t>Pago servicio de telefonia celular para los directivos de la secretaria distrital de gobierno.periodo facturado 5 de enero al 4 de febrero de 2018total a pagar  $ 3.499.269numero de factura bi -0172741256</t>
  </si>
  <si>
    <t>Avantel S A S</t>
  </si>
  <si>
    <t>FACTURA 4970154130</t>
  </si>
  <si>
    <t>Factura de servicios publicos de codensa s.a. esp n°. 497015413-0predio ubicado en la kr 22 n°66a  14 - predio entregado por el dadep  a la  secretaria distrital de gobiernoperiodo facturado del 22 de diciembre de 2017 al 24 de enero de 2018total a pagar $115.040</t>
  </si>
  <si>
    <t>FACTURA 2464495551</t>
  </si>
  <si>
    <t>Factura de la empresa de acueducto agua alcantarillado y aseo de bogota,  n°. 24644955510servicio de agua y alcantarillado de la inspecciones de policia de usaquen.periodo facturado del 16 de noviembre  de 2017 al 16 de enero de 2018. total a pagar $302.350</t>
  </si>
  <si>
    <t>FACTURA 248313068</t>
  </si>
  <si>
    <t>Factura de servicios publicos de etb s.a.  esp   n°. 248313068predio ubicado en la cl 11 8 17   -  secretaria distrital de gobierno periodo facturado  del 01 al 31 de  enero de 2018 total a pagar $2.332.700</t>
  </si>
  <si>
    <t>RA 16</t>
  </si>
  <si>
    <t>Nomina adicional de febrero de 2018 (Vacaciones Alcalde Local de Antonio Nariño)</t>
  </si>
  <si>
    <t>RESOLUCION 100</t>
  </si>
  <si>
    <t>FACTURA 4991174136</t>
  </si>
  <si>
    <t>COMPROBANTE 1626966529</t>
  </si>
  <si>
    <t>Comprobante de servicios publicos de codensa s.a. esp n°. 162696652-9predio ubicado en la kr 8 10-65  - alcaldia mayor de bogotáperiodo facturado del 10 de enero   al 08 de febrero de 2018total a pagar $25.888.084</t>
  </si>
  <si>
    <t>Factura de servicios publicos de codensa s.a. esp n°. 499117413-6predio ubicado en la cl 12 8-53  - secretaria distrital de gobiernoperiodo facturado del 10 de enero   al 08 de febrero de 2018total a pagar $2.652.570</t>
  </si>
  <si>
    <t>O.C. 667</t>
  </si>
  <si>
    <t>Entregar a título de compraventa las órdenes de dotación de vestido de labor del personal administrativo con derecho y uniformes para los conductores de la entidad, a través del acuerdo marco de precios no cce-456-1-amp-2016 del 5 de diciembre de 2016.84 unidades de ropa de caballero - kit clasico 1 clima frio</t>
  </si>
  <si>
    <t>Union Temporal Charleston  Papi</t>
  </si>
  <si>
    <t>Pago de participacion en los gastos recurrentes comunes en las casas de justicia del distrito capital por la presencia de la inspecciones de policia segun convenio 664 de 2017</t>
  </si>
  <si>
    <t>Prestar los servicios técnicos y especializados de administración, operación, soporte y mantenimientos preventivos y correctivos de la infraestructura tecnológica para la operación de los servicios informáticos y de TI que requerida la Secretaría Distrital de Gobierno</t>
  </si>
  <si>
    <t>Prestar el servicio de mantenimiento preventivo y correctivo, suministro de insumos y repuestos nuevos y originales, para el parque automotor del nivel central de la secretaría distrital de gobierno y de los que sea responsable por la prestación del servicio</t>
  </si>
  <si>
    <t>FACTURA 5003719626</t>
  </si>
  <si>
    <t>Factura de servicios publicos de codensa s.a. esp n°. 500371962-6predio ubicado en la kr 22 66 a - 14   -  predio entregado por el dadep a la secretaria distrital de gobiernoperiodo facturado del 24 de enero al 22 de febrero de 2018total a pagar $71.160</t>
  </si>
  <si>
    <t>FACTURA 2870316401</t>
  </si>
  <si>
    <t>FACTURA 3481351571</t>
  </si>
  <si>
    <t>Seis (6) facturas de la empresa de acueducto agua alcantarillado y aseo de bogota, inicia n°. 28703164013 servicio de agua y alcantarillado de consejo de justicia e inspecciones de policia de teusaquillo, fontibon, antonio nariño, barrios unidos, chapinero y edificio futarena periodo facturado del 16 de noviembre de 2017 al 16 de enero de 2018. total a pagar $3.826.840</t>
  </si>
  <si>
    <t>Once (11) facturas de la empresa de acueducto agua alcantarillado y aseo de bogota, inicia n°. 34813515714 servicio de agua y alcantarillado del  consejo de justicia chapinero. periodo facturado del 16 de noviembre de 2017 al 16 de enero de 2018. total a pagar $1.446.982.</t>
  </si>
  <si>
    <t>FACTURA 3208672301</t>
  </si>
  <si>
    <t>FACTURA 3412145211</t>
  </si>
  <si>
    <t>Siete (7) facturas de la empresa de acueducto, alcantarillado y aseo de bogota e.s.p. inicia con n°. 32086723015. correspondiente al consejo de justicia de teusaquillo, inspecciones de policia de usaquen, antonio nariño, fontibon, chapinero y barrios unidos;  edificio furatenaperiodo facturado del 18 de octubre al 16 de diciembre de 2017. total a pagar $1.774.970</t>
  </si>
  <si>
    <t>Factura de la empresa de acueducto, alcantarillado y aseo de bogota e.s.p. n° 34121452113correspondiente al predio ubicado en la ak 14 53 80 pi 2 periodo facturado del 18 de octubre al 16 de diciembre de 2017. total a pagar $1.020.129</t>
  </si>
  <si>
    <t>FACTURA 248636967</t>
  </si>
  <si>
    <t>Factura de servicios publicos de etb s.a.  esp   n°. 248636967predio ubicado en la cl 11 8 17   -  secretaria distrital de gobierno periodo facturado  del 01 al 31 de  enero de 2018. total a pagar $12.622.990.</t>
  </si>
  <si>
    <t>Realizar exámenes médicos de ingreso, periódicos ocupacionales, por cambio de ocupación, post incapacidad, reintegro laboral, egreso, y aquellas valoraciones complementarias, que permitan mantener actualizadas las bases de datos del personal adscrito a la planta de personal como aquellos contratistas que apliquen y laboren con la secretaría de gobierno.</t>
  </si>
  <si>
    <t>RESOL 3939</t>
  </si>
  <si>
    <t>Por la cual se exige cumplimiento de pago  por compensacion de tratatamiento silvicultural  y se toman otras determinaciones.</t>
  </si>
  <si>
    <t>RA 17</t>
  </si>
  <si>
    <t>Pago de la autoliquidación de la nómina general de febrero de 2018- planta de funcionamiento.</t>
  </si>
  <si>
    <t>RA 19</t>
  </si>
  <si>
    <t>Pago de aportes parafiscales de retirados a quienes se les canceló en la nómina de enero 2018</t>
  </si>
  <si>
    <t>Caja menor 2018 dependencias del nivel central de la secretaría de gobierno</t>
  </si>
  <si>
    <t>FACTURA 57833938</t>
  </si>
  <si>
    <t>FACTURA 174923100</t>
  </si>
  <si>
    <t>Factura del servicio de direct tv con factura n°. 57833938periodo facturado anticipado del 12 de marzo al 11 de abril de 2018total a pagar $112.600</t>
  </si>
  <si>
    <t>Factura de servicios publicos de colombia móvil s.a.  esp n°. bi-0174923100predio ubicado en la cl 11 8 17   -  secretaria distrital de gobiernoperiodo facturado del 05 de febrero al 04 de marzo de 2018total a pagar $3.604.318</t>
  </si>
  <si>
    <t>Prestar el servicio de vigilancia y seguridad privada en las modalidades de vigilancia fija y móvil con y sin armas y medios tecnológicos en las diferentes dependencias de la secretaría distrital de gobierno de bogotá, d.c., con el fin de asegurar la protección y custodia de bienes muebles e inmuebles de propiedad de la entidad, y de los que legalmente sea o llegare a ser responsable y de sus funcionarios, contratistas y/o visitantes</t>
  </si>
  <si>
    <t>FACTURA 5006966230</t>
  </si>
  <si>
    <t>Factura de servicios publicos de codensa s.a. esp n°. 500696623-0predio ubicado en la cl 46 14 22/28   -  consejo de justicia de teusaquilloperiodo facturado del 29 de enero al 26 de febrero de 2018total a pagar $1.892.850</t>
  </si>
  <si>
    <t>Prestar los servicios para la ejecución de las actividades incluidas en el plan de bienestar para los servidores de la secretaria distrital de gobierno y sus familias</t>
  </si>
  <si>
    <t>C. CV. 670</t>
  </si>
  <si>
    <t>Black Hat Archetype S A S</t>
  </si>
  <si>
    <t>C. O  668</t>
  </si>
  <si>
    <t>Import System Sistemas Y Suministros S.A.S.</t>
  </si>
  <si>
    <t>RA 20</t>
  </si>
  <si>
    <t xml:space="preserve">Nómina general de marzo 2018 </t>
  </si>
  <si>
    <t>RA 23</t>
  </si>
  <si>
    <t>Pago de cesantías a funcionarios retirados de la entidad y a quienes se les está pagando en la nómina general de marzo 2018 (planta de funcionamiento).</t>
  </si>
  <si>
    <t>A.O. 669</t>
  </si>
  <si>
    <t>Suppler S.A.S</t>
  </si>
  <si>
    <t>Contratar el suministro de combustible para el parque automotor del nivel central de la secretaría distrital de gobierno a través del acuerdo marco de precios  no. cce-290-1 amp-2015</t>
  </si>
  <si>
    <t>Contratar el suministro de elementos de ferretería y de construcción, materiales eléctricos, herramientas y alquiler de equipos que se utilizarán para realizar las adecuaciones, reparaciones y mantenimientos preventivos y correctivos que se requieran en las instalaciones de las dependencias del nivel central de la secretaría distrital de gobierno y en los inmuebles por los que sea o llegare a ser legalmente responsable</t>
  </si>
  <si>
    <t>FACTURA 1628666197</t>
  </si>
  <si>
    <t>Comprobante de servicios publicos de codensa s.a. esp n°. 162866619-7predio ubicado en la kr 8 10-65  - alcaldia mayor de bogotátotal a pagar $23.598.612</t>
  </si>
  <si>
    <t>FACTURA 5020501653</t>
  </si>
  <si>
    <t>FACTURA 5028637161</t>
  </si>
  <si>
    <t>Factura de servicios publicos de codensa s.a. esp n°. 502050165-3predio ubicado en la kr 75 23 f - 07   -  inspección de la localidad de fontibónperiodo facturado del 06 de febrero al 06 de marzo de 2018total a pagar $233.420.</t>
  </si>
  <si>
    <t>Factura de servicios publicos de codensa s.a. esp n°. 502863716-1predio ubicado en la cl 12 8 53   -  secretaria distrital de gobiernoperiodo facturado del 08 de febrero al 08 de marzo de 2018total a pagar $1.399.590</t>
  </si>
  <si>
    <t>Pago de nómina adicional de marzo por las vacaciones de johanna paola bocanegra olaya, alcaldesa local de fontibón</t>
  </si>
  <si>
    <t>FACTURA 250019239</t>
  </si>
  <si>
    <t>Dos (2) factura de servicios publicos de etb s.a.  esp inicia  n°. 250019239predio ubicado en la cl 11 8 17   -  secretaria distrital de gobierno - inspeccionesperiodo facturado  del 01 al 28 de  febrero de 2018 total a pagar $16.062.930</t>
  </si>
  <si>
    <t>O.C 672</t>
  </si>
  <si>
    <t xml:space="preserve">Contratar la prestación del servicio integral de aseo y cafetería para las dependencias y proyectos del nivel central de la Secretaria Distrital de Gobierno, el cual incluye el suministro de personal, maquinaria y los insumos </t>
  </si>
  <si>
    <t>Union Temporal Eminser Soloaseo 2016</t>
  </si>
  <si>
    <t>O.C. 671</t>
  </si>
  <si>
    <t xml:space="preserve">Organización Terpel S.A. </t>
  </si>
  <si>
    <t>C.P.S. 392</t>
  </si>
  <si>
    <t xml:space="preserve">Adicion y prorroga contrato de prestacion de servicios no. 573 de 2017 </t>
  </si>
  <si>
    <t>Seguridad Nueva Era LTDA</t>
  </si>
  <si>
    <t>Suministro e instalación  de persianas  enrollables para las dependencias del nivel central de la secretaría distrital de gobierno</t>
  </si>
  <si>
    <t>Decreto 2019</t>
  </si>
  <si>
    <t>Por medio de la cual se concede una comision de servicios al exterior al secretario distrital de gobierno y se hace un encargo.articulo 1. conceder comision de servicios al exterior, al doctor miguel uribe turbay, identificado con la cedula de ciudadania n° 81.717.607, secretario de despacho codigo 020 grado 09 de la secretaria distrital de gobierno, para asistir a los eventos programados en la ciudad de londres - inglaterra, a partir de las 6:00 p.m. del dia 5 y hasta el dia 12 de abril de 2018.articulo 2. la secretaria distrital de gobierno, reconocerá al doctor miguel uribe turbay, tiquetes aereos en la ruta bogota - londres - bogota y viaticos en razon del cien por ciento (100%) del 5 al 11 de abril y del ciencuenta por ciento (50%) por el dia 12 de abril de 2018, de la tarifa maxima establecida en el decreto 333 de 2018, con cargo al rubro 3-1-2-02-02-00-0000-00, por concepto de "viaticos y gastos de viaje", segun certificado de disponibilidad presupuestal n° 761 del 5 de abril de 2018.</t>
  </si>
  <si>
    <t>Miguel  Uribe Turbay</t>
  </si>
  <si>
    <t>FACTURA 5044492743</t>
  </si>
  <si>
    <t>Factura de servicios publicos de etb s.a. esp n°. 504449274-3predio ubicado en la kr 22 n°66a  14 - predio entregado por el dadep  a la  secretaria distrital de gobiernoperiodo facturado del 22 de febrero al 23 de marzo de 2018total a pagar $98.910</t>
  </si>
  <si>
    <t>FACTURA 5047947223</t>
  </si>
  <si>
    <t>Factura por el servicio de energia (codensa) perteneciente al puesto de consejo de justicia de teusaquillo, calle 46 14-22/28 periodo comprendido entre el 26 de febrero al 27 de marzo de 2018, por un valor total a cancelar de $742.720</t>
  </si>
  <si>
    <t>RESOL 140</t>
  </si>
  <si>
    <t>Por la cual se ordena dar cumplimiento a una providencia de la jurisdicción de lo contencioso administrativoarticulo 1: ordénese a la dirección financiera de la secretaria distrital de gobierno dar cumplimiento a la sentencia proferida el 16 de febrero de 2017 por el tribunal administrativo de cundinamarca, sección segunda, dentro del proceso con radicación número: 11001-33-31-042-2013-00002-01 de luis alfonso galvis garcia contra alcaldia mayor de bogota - secretaria de gobierno.</t>
  </si>
  <si>
    <t>Luis Alfonso Galvis Garcia</t>
  </si>
  <si>
    <t>RA 25</t>
  </si>
  <si>
    <t>RA 26</t>
  </si>
  <si>
    <t>Pago de la seguridad social de la nómina general del mes de marzo de 2018</t>
  </si>
  <si>
    <t>RESOLUCION 171</t>
  </si>
  <si>
    <t>Reconocimiento y pago del servicio extra prestado por los delegados de la secretaría distrital de gobierno de bogotá d.c en la supervisión de los concursos y los sorteos realizados por las loterías, los consorcios comerciales y los juegos promocionales en el mes de enero de 2018 y del tiempo excedido durante el servicio</t>
  </si>
  <si>
    <t>FACTURA 21176</t>
  </si>
  <si>
    <t>FACTURA 58407023</t>
  </si>
  <si>
    <t>Pago servicio de telefonia  avantel para las dependencias del nivel central de la sdg.servicio facturado mes febrero de 2018 por $765.572   factura no. fmc 21176servicio facturado mes marzo de 2018 por valor de $ 765.572   factura no.  fmc 21174.total a pagar  $ 1.531.144</t>
  </si>
  <si>
    <t>Factura del servicio de direct tv con factura n°. 58407023periodo facturado anticipado del 12 de abril al 11 de mayo de 2018total a pagar $112.600</t>
  </si>
  <si>
    <t>FACTURA 39939010</t>
  </si>
  <si>
    <t>FACTURA 5066649534</t>
  </si>
  <si>
    <t>Comprobante de servicios publicos de codensa s.a. esp n°. 3993901-0predio ubicado en la kr 8 10-65  - alcaldia mayor de bogotáperiodo facturado del 08 de marzo  al 10 de abril de 2018total a pagar $26.675.628</t>
  </si>
  <si>
    <t>Factura de servicios publicos de codensa s.a. esp n°. 506664953-4predio ubicado en la cl 12 8-53  - secretaria distrital de gobiernoperiodo facturado del 08 de marzo al 10 de abril de 2018total a pagar $2.873.290</t>
  </si>
  <si>
    <t>FACTURA 2736518781</t>
  </si>
  <si>
    <t>Factura de la empresa de acueducto agua alcantarillado y aseo de bogota,  n°. 27365187817servicio de agua y alcantarillado del edificio furatena - cl 12c 8 53periodo facturado del 16 de enero al 15 de marzo de 2018. total a pagar $303.770</t>
  </si>
  <si>
    <t>FACTURA 2670014271</t>
  </si>
  <si>
    <t>Factura de la empresa de acueducto, alcantarillado y aseo de bogota e.s.p. n° 26700142719correspondiente al predio ubicado en la calle 12c 8 53  - edificio furatenaperiodo facturado del 17 de diciembre de 2017 al 14 de febrero de 2018. total a pagar $92.773.</t>
  </si>
  <si>
    <t>RA 29</t>
  </si>
  <si>
    <t>Pago de la nómina general de abril 2018 (planta de funcionamiento)</t>
  </si>
  <si>
    <t>RA 30</t>
  </si>
  <si>
    <t>Pago de cesantías a unos funcionarios retirados y a quienes se les está pagando en la nomina de abril 2018 (planta de funcionamiento).</t>
  </si>
  <si>
    <t>Adquisición de las pólizas de seguros que amparen los bienes muebles, inmuebles e intereses patrimoniales de propiedad de la secretaría distrital de gobierno y de aquellos por los que sea o llegare a ser legalmente responsable</t>
  </si>
  <si>
    <t>FACTURA 2670099711</t>
  </si>
  <si>
    <t>Factura de la empresa de acueducto agua alcantarillado y aseo de bogota,  n°. 26700997112servicio de agua y alcantarillado de la secretaria distrital de gobierno - edificio bicentenarioperiodo facturado del 16 de enero  al 15 de marzo de 2018. total a pagar $9.077.120</t>
  </si>
  <si>
    <t>FACTURA 3141111451</t>
  </si>
  <si>
    <t>Factura de la empresa de acueducto, alcantarillado y aseo de bogota e.s.p. n° 31411114510correspondiente al predio ubicado en la kr 8 10 65 secretaria distrital de gobierno - edificio bicentenario periodo facturado del 17 de diciembre de 2017  al 14 de febrero de 2018. total a pagar $7.261.093</t>
  </si>
  <si>
    <t>FACTURA 251262440</t>
  </si>
  <si>
    <t>Dos (2) factura de servicios publicos de etb s.a.  esp inicia  n°. 251262440predio ubicado en la cl 11 8 17   -  secretaria distrital de gobierno - inspeccionesperiodo facturado  del 01 al 31 de  marzo de 2018 total a pagar $14.999.860</t>
  </si>
  <si>
    <t>FACTURAS 177083182</t>
  </si>
  <si>
    <t>Factura de servicios publicos de colombia móvil s.a.  esp n°. bi-0177083182predio ubicado en la cl 11 8 17   -  secretaria distrital de gobiernoperiodo facturado del 05 de marzo al 04 de abril de 2018.total a pagar $3.604.318</t>
  </si>
  <si>
    <t>C.P.S 505</t>
  </si>
  <si>
    <t>Adicion y proroga  no. 1 al contrato de prestacion de servicios no. 505 de 2017</t>
  </si>
  <si>
    <t>Mitsubishi Electric De Colombia Limitada</t>
  </si>
  <si>
    <t>FACTURA 2940104621</t>
  </si>
  <si>
    <t>Factura de la empresa de acueducto agua alcantarillado y aseo de bogota,  n°. 29401046213servicio de agua y alcantarillado del consejo de justicia teusaquillo.periodo facturado del 17 de enero al 15 de marzo de 2018. total a pagar $173.800.</t>
  </si>
  <si>
    <t>RESOL 136</t>
  </si>
  <si>
    <t>Por la cual se modifica la resolución n° 646 de 2016articulo 1: modificar el articulo 3 de la resolución n° 646 del 6 de diciembre de 2016, el cual quedará así:"articulo 3: pagar la suma de setecientos cuarenta y seis mil quinientos dos pesos (746.502) m/cte., por concepto de descuentos legales y aportes patronales, cesantías e intereses de cesantías conforme a la liquidación efectuada por la dirección de gestión del talento humano, que obra en la tabla insertada en la parte motiva de la presente resolución."artículo 2: los demas apartes de la resolución n° 646 del 6 de diciembre de 2016, continúan vigentes.</t>
  </si>
  <si>
    <t>Juan Eugenio Bejarano Torres</t>
  </si>
  <si>
    <t>FACTURA 26700141414</t>
  </si>
  <si>
    <t>Factura de la empresa de acueducto, alcantarillado y aseo de bogota e.s.p. n° 26700141414 correspondiente al predio ubicado en la cl 46 14 28 - consejo de justicia teusaquillo periodo facturado del 17 de diciembre de 2017 al 14 de febrero de 2018. total a pagar $76.235</t>
  </si>
  <si>
    <t>C.P.S 485-17</t>
  </si>
  <si>
    <t>Realizar la adición no. 1 al contrato  de prestacion de servicios no. 485 de 2017 suscrito por la secretaría distrital de gobierno y oracle colombia ltda.</t>
  </si>
  <si>
    <t>C.P.S 675</t>
  </si>
  <si>
    <t>Seguridad Penta Ltda</t>
  </si>
  <si>
    <t>C.S 377-16</t>
  </si>
  <si>
    <t>Adicion no. 3  y prorroga no. 2  al contrato  de seguros no. 377 de 2016 suscrito con unión temporal axa colpatria seguros s.a - mapfre seguros generales de colombia</t>
  </si>
  <si>
    <t>Axa Colpatria Seguros S A</t>
  </si>
  <si>
    <t xml:space="preserve">C.P.S 674 </t>
  </si>
  <si>
    <t>Precar Limitada</t>
  </si>
  <si>
    <t>C.P.S 674</t>
  </si>
  <si>
    <t>FACTURA 58970264</t>
  </si>
  <si>
    <t>Factura del servicio de direct tv con factura n°. 58970264periodo facturado anticipado del 12 de mayo al 11 de junio de 2018total a pagar $112.600</t>
  </si>
  <si>
    <t>C.S. 677</t>
  </si>
  <si>
    <t>Electricos Y Ferreteria Delta S.A.S</t>
  </si>
  <si>
    <t>FACTURA 38610</t>
  </si>
  <si>
    <t>FACTURA 766550</t>
  </si>
  <si>
    <t>Factura de servicios publicos de codensa s.a. esp n°. 5070673497predio ubicado en la cl 119 6 56   -   colegio distrital general santanderperiodo facturado del 15 de marzo al 17 de abril  de 2018total a pagar $38.610</t>
  </si>
  <si>
    <t>Factura de servicios publicos de codensa s.a. esp n°. 508123096-4predio ubicado en la cl 46 14 22/28 - consejo de justicia de teusaquilloperiodo facturado del 27 de marzo al 26 de abril de 2018total a pagar $766.550</t>
  </si>
  <si>
    <t>Adquirir elementos e insumos de protección personal para servidores públicos y la brigada de emergencias de lasecretaría distrital de gobierno</t>
  </si>
  <si>
    <t>RESOLUCION 205</t>
  </si>
  <si>
    <t>Reconocimiento y pago del servicio extra prestado por los delegados de la secretaría distrital de gobierno de bogotá d.c en la supervisión de los concursos y los sorteos realizados por las loterías, los consorcios comerciales y los juegos promocionales en el mes de febrero de 2018 y del tiempo excedido durante el servicio</t>
  </si>
  <si>
    <t>RA 32</t>
  </si>
  <si>
    <t>Pago de la autoliquidación de la nómina general de abril de 2018 (funcionamiento)</t>
  </si>
  <si>
    <t>C. 679</t>
  </si>
  <si>
    <t>Union Temporal Sdg Oplk - Maicrotel 2018</t>
  </si>
  <si>
    <t>Adquisición, instalación, configuración, puesta en funcionamiento, mantenimiento preventivo y correctivo de ups ubicadas las sedes de nivel central de la secretaría distrital de gobierno</t>
  </si>
  <si>
    <t>C.P.S 678</t>
  </si>
  <si>
    <t>Evalua Salud Ips S A S</t>
  </si>
  <si>
    <t>C.S. 680</t>
  </si>
  <si>
    <t>Soluciones Integrales De Oficina S A S</t>
  </si>
  <si>
    <t>COMPROBANTE 1631548671</t>
  </si>
  <si>
    <t>RA 34</t>
  </si>
  <si>
    <t xml:space="preserve">Nómina general de mayo 2018 (Funcionamiento) </t>
  </si>
  <si>
    <t>RA 36</t>
  </si>
  <si>
    <t>Pago de cesantías a unos funcionarios retirados  (planta de funcionamiento).</t>
  </si>
  <si>
    <t>RESOL 146</t>
  </si>
  <si>
    <t>Primer reembolso caja menor dirección administrativa</t>
  </si>
  <si>
    <t>Secretaria Distrital De Gobierno</t>
  </si>
  <si>
    <t>FACTURA 252249185</t>
  </si>
  <si>
    <t>Dos (2) factura de servicios publicos de etb s.a.  esp inicia  n°. 252249185predio ubicado en la cl 11 8 17   -  secretaria distrital de gobierno - inspeccionesperiodo facturado  del 01 al 30 de abril de 2018 total a pagar $15.829.280</t>
  </si>
  <si>
    <t>RESOLUCIÓN 218</t>
  </si>
  <si>
    <t>Reconocimiento y pago del servicio extra prestado por los delegados de la secretaría distrital de gobierno de bogotá d.c en la supervisión de los concursos y los sorteos realizados por las loterías, los consorcios comerciales y los juegos promocionales en el mes de marzo de 2018 y del tiempo excedido durante el servicio</t>
  </si>
  <si>
    <t>FACTURA 5111333038</t>
  </si>
  <si>
    <t>Factura de servicios publicos de codensa s.a. esp n°. 511133303-8predio ubicado en la kr 22 n°66a  14 - predio entregado por el dadep  a la  secretaria distrital de gobiernoperiodo facturado del 24 de abril al 24 de mayo de 2018total a pagar $52.530</t>
  </si>
  <si>
    <t>FACTURA 5114555960</t>
  </si>
  <si>
    <t>Factura de servicios publicos de codensa s.a. esp n°. 511455596-0predio ubicado en la cl 46 14 22/28   -  consejo de justicia de teusaquilloperiodo facturado del 26 de abril  al 28 de mayo de 2018total a pagar $806.310</t>
  </si>
  <si>
    <t>C.P.S 685</t>
  </si>
  <si>
    <t>Caja De Compensacion Familiar - Compensar</t>
  </si>
  <si>
    <t>Reconocer el pago de incentivos por concepto de la estrategia "auxilio para programas de educación continuada"; deconformidad con la resolución 027 del 18 de enero de 2018, por medio de la cual se adopta el plan de estímulos eincentivos para la vigencia 2018.</t>
  </si>
  <si>
    <t>Reconocer el pago de incentivos por concepto de la estrategia "mejores equipos de trabajo"; de conformidad con la resolución 027 del 18 de enero de 2018, por medio de la cual se adopta el plan de estímulos e incentivos para la vigencia 2018</t>
  </si>
  <si>
    <t>Reconocer el pago de incentivos por concepto de la estrategia "mejores servidores públicos de la entidad"; de conformidad con la resolución 027 del 18 de enero de 2018, por medio de la cual se adopta el plan de estímulos e incentivos para la vigencia 2018.</t>
  </si>
  <si>
    <t>RESOLUCIÓN 227</t>
  </si>
  <si>
    <t>RESOLUCIÓN 238</t>
  </si>
  <si>
    <t>Modificación de los artículos 2° y 3° de la resolución no. 0218 del 23 de mayo de 2018, por la cual se hace reconocimiento y pago del servicio extra prestado por los delegados de la secretaría distrital de gobierno de bogotá d.c en la supervisión de los concursos y los sorteos realizados por las loterías, los consorcios comerciales y los juegos promocionales en el mes de marzo de 2018 y del tiempo excedido durante el servicio</t>
  </si>
  <si>
    <t>Reconocimiento y pago del servicio extra prestado por los delegados de la secretaria distrital de gobierno de bogota d.c. , en la supervision de los concursos y los sorteos realizados por las loterias, los consorcios comerciales y los juegos promocionales, en el mes de abril de 2018 y del tiempo excedido durante el servicio</t>
  </si>
  <si>
    <t>RA 38</t>
  </si>
  <si>
    <t>Pago de la autoliquidación general de la nómina de mayo (planta de funcionamiento)</t>
  </si>
  <si>
    <t>Contratar el servicio de mantenimiento, recarga y suministro de repuestos nuevos para los extintores portátiles propiedad de la secretaría distrital de gobierno</t>
  </si>
  <si>
    <t>RES 215</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</si>
  <si>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montaña hernandez mery constanza|616700|0|0|616700|616700|0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</si>
  <si>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alonso nemocon oscar geovanny.|1132635|0|0|1132635|1132635|0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</si>
  <si>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torres camacho jim joiver|2343726|0|0|2343726|2343726|0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</si>
  <si>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vasquez gómez yuri paola|2343726|0|0|2343726|2343726|0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</si>
  <si>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peñuela moreno martha|742350|0|0|742350|742350|0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</si>
  <si>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ortiz grandas jhon jairo|2343726|0|0|2343726|2343726|0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</si>
  <si>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ricaurte pardo martin fernando|2343726|0|0|2343726|2343726|0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</si>
  <si>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medina rios gloria esperanza|1091160|0|0|1091160|1091160|0</t>
  </si>
  <si>
    <t>Corporacion Universitaria Republicana</t>
  </si>
  <si>
    <t>Corporacion Universitaria De Santander</t>
  </si>
  <si>
    <t>Institucion Universitaria De Colombia</t>
  </si>
  <si>
    <t>Adicion y prorroga al contrato de prestacion de servicios 692 de 2017 suscrito con pubblica s.a.s</t>
  </si>
  <si>
    <t>RA 40</t>
  </si>
  <si>
    <t>Pago de la nómina general de junio 2018 (planta de funcionamiento).</t>
  </si>
  <si>
    <t>Adicion al contrato 680 de 2018 suscrito con soluciones integrales de oficina sas</t>
  </si>
  <si>
    <t>C.P.S 573</t>
  </si>
  <si>
    <t>Adicion y prorroga contrato de eprestacion de servicios no. 573 de 2017 suscrito con transportes especiales f.s.g. s.a.s</t>
  </si>
  <si>
    <t>Transportes Especiales F.S.G S.A.S</t>
  </si>
  <si>
    <t>C.P.S 692</t>
  </si>
  <si>
    <t>Pubblica S A S</t>
  </si>
  <si>
    <t>C.S. 686</t>
  </si>
  <si>
    <t>S&amp;S Suministros Empresariales S A S</t>
  </si>
  <si>
    <t>FACTURA 59542295</t>
  </si>
  <si>
    <t>Factura del servicio de direct tv con factura n°. 59542295periodo facturado anticipado del 12 de junio al 11 de julio de 2018total a pagar $112.600</t>
  </si>
  <si>
    <t>FACTURA 5131766400</t>
  </si>
  <si>
    <t>FACTURA 1633178407</t>
  </si>
  <si>
    <t>Factura de servicios publicos de codensa s.a. esp n°. 513176640-0predio ubicado en la cl 12 8-53  - secretaria distrital de gobiernoperiodo facturado del 09 de mayo al 08 de junio de 2018total a pagar $784.370</t>
  </si>
  <si>
    <t>Comprobante de servicios publicos de codensa s.a. esp n°. 1633178407predio ubicado en la kr 8 10-65  - alcaldia mayor de bogotáperiodo facturado del 09 de mayo  al 08 de junio de 2018total a pagar $27.607.524</t>
  </si>
  <si>
    <t>FACTURA 2535451572</t>
  </si>
  <si>
    <t>Dos (2) factura de servicios publicos de etb s.a.  esp inicia  n°. 253545157-2predio ubicado en la cl 11 8 17   -  secretaria distrital de gobierno - inspeccionesperiodo facturado  del 01 al 31 de mayo de 2018 total a pagar $15.420.500</t>
  </si>
  <si>
    <t>Dirección de Gesión del Talento Humano</t>
  </si>
  <si>
    <t>Contratar un proceso de capacitación dirigido a los servidores públicos de la secretaria distrital de gobierno en las siguientes temáticas: ofimatica, gerencia de proyectos, herramientas pedagogicas para formadores, gobernabilidad y gestion publica, conforme a lo establecido en el presente anexo técnico</t>
  </si>
  <si>
    <t>Direción de Gestión del Talento Humano</t>
  </si>
  <si>
    <t>Entregar, instalar, configurar, poner en funcionamiento un aire acondicionado y adquirir las garantías extendidas para aires acondicionados de la secretaría distrital de gobierno</t>
  </si>
  <si>
    <t>FACTURA 23782</t>
  </si>
  <si>
    <t>Pago servicio de telefonia  avantel para las dependencias del nivel central de la sdg.periodos facturados:  abril, mayo y junio de 2018facturas nos.  fmc 23782; fmc 23783  y fmc 23784total a pagar  $ 2.296.716</t>
  </si>
  <si>
    <t>Prestación del servicio de mantenimiento preventivo y correctivo (mano de obra) con suministro de insumos, repuestos originales, nuevos y atención de emergencias para el ascensor marca sigma ubicado en el edificio bicentenario primera etapa ubicado en la calle 11 no.8-17 de la secretaría distrital de gobierno</t>
  </si>
  <si>
    <t>Pago servicio publico de acueducto y alcantarillado para el edificio furatena  cl 12 c 8 53periodo facturado 16 de marzo al 15 de mayo de 2018factura de servicios publicos no. 26726900512total a pagar  $ 287.850</t>
  </si>
  <si>
    <t>Pago servicio publico de acueducto y alcantarillado del consejo de justicia de teusaquillo cl 46 14 28periodo facturado 16 de marzo al 16 de mayo de 2018factura de servicios publicos no. 30740682114total a pagar  $ 117.300</t>
  </si>
  <si>
    <t>C.P.S 687</t>
  </si>
  <si>
    <t>Prestación de servicios de salud para la realización de estudios y análisis de puesto de trabajo con énfasis biomecánico y/o psicosocial que incluya informe detallado y metodología, para atender solicitudes de los servidores públicos de la secretaría distrital de gobierno</t>
  </si>
  <si>
    <t>Beneficios Integrales Oportunos S A</t>
  </si>
  <si>
    <t>Contratar el servicio de intervención en Riesgo Psicosocial a los servidores de la Secretaría Distrital de Gobierno, con base en lo establecido en las especificaciones técnicas.</t>
  </si>
  <si>
    <t>C.S 689</t>
  </si>
  <si>
    <t>RESOL 281</t>
  </si>
  <si>
    <t>Pago de reajuste pensional de colpensiones al señor abelardo aldana segura, ex servidor público de la secretaría distrital de gobierno.articulo 1°. ordenese a la direccion financiera de la secretaria distrital de gobierno pagar la suma neta de un millon ochocientos ochenta y siete mil seiscientos diecinueve pesos ($1.887.619) a la administradora colombiana de pensiones -  colpensiones,  identificada con nit 900.336.004-7, de conformidad con el expuesto en la parte motiva.</t>
  </si>
  <si>
    <t>Administradora Colombiana De Pensiones Colpensiones</t>
  </si>
  <si>
    <t>Contratar el suministro y distribución de productos de papelería y útiles de oficina para las diferentes dependencias de la Secretaria Distrital de Gobierno mediante el sistema de proveeduría integral (outsoursing).</t>
  </si>
  <si>
    <t>Prestar el Servicio de Distribución Postal para la Secretaría Distrital de Gobierno A TRAVÉS DEL ACUERDO MARCO - CCE-441-1-AMP-2016</t>
  </si>
  <si>
    <t>FACTUA 495148272</t>
  </si>
  <si>
    <t>FACTURA 5147895572</t>
  </si>
  <si>
    <t>FACTURA 5144639712</t>
  </si>
  <si>
    <t>FACTURA 5137295864</t>
  </si>
  <si>
    <t>Pago servicio publico de energia dela corregiduria de pasquillaperiodo facturado 4 de agosto 2017 a 5 de enero de 2018factura de servicios publicos no. 495148272 3total a pagar  $ 1.523.090</t>
  </si>
  <si>
    <t>Factura de servicios publicos de codensa s.a. esp n°. 514789557-2predio ubicado en la cl 46 14 22/28   -  consejo de justicia de teusaquilloperiodo facturado del 28 de mayo  al 27 de junio de 2018total a pagar $753.520</t>
  </si>
  <si>
    <t>Factura de servicios publicos de etb s.a. esp n°. 514463971-2predio ubicado en la kr 22 n°66a  14 - predio entregado por el dadep  a la  secretaria distrital de gobiernoperiodo facturado del 24 de mayo al 25 de junio de 2018total a pagar $53.150</t>
  </si>
  <si>
    <t>Factura de servicios publicos de codensa s.a. esp n°. 513729586-4predio ubicado en la cl 119 6 56   -   colegio distrital general santanderperiodo facturado del 17 de mayo al 18 de junio  de 2018total a pagar $149.400</t>
  </si>
  <si>
    <t>RA 43</t>
  </si>
  <si>
    <t>Pago de la autoliquidación general de la nómina de junio (planta de funcionamiento)</t>
  </si>
  <si>
    <t>Ingeal S A</t>
  </si>
  <si>
    <t>FACTURA 5165353458</t>
  </si>
  <si>
    <t>COMPROBANTE 39939010</t>
  </si>
  <si>
    <t>Factura de servicios publicos de codensa s.a. esp n°. 516535345-8predio ubicado en la cl 12c 8-53  - secretaria distrital de gobiernoperiodo facturado del 08 de junio al 10 de julio de 2018total a pagar $974.970</t>
  </si>
  <si>
    <t>Comprobante de servicios publicos de codensa s.a. esp n°. 163478010-2predio ubicado en la kr 8 10-65  - alcaldia mayor de bogotáperiodo facturado del 08 de junio al 10 de julio de 2018total a pagar $26.652.454</t>
  </si>
  <si>
    <t>RA 45</t>
  </si>
  <si>
    <t>Pago de la nómina general de julio 2018 (planta de funcionamiento).</t>
  </si>
  <si>
    <t>RA 47</t>
  </si>
  <si>
    <t>Pago de cesantías a unos funcionarios en el mes de julio 2018 (planta de funcionamiento)</t>
  </si>
  <si>
    <t>Realizar la adición y prorroga del contrato no. 560 de 2017 (orden de compra no. 18979 - colombia compra eficiente) suscrito por la secretaría distrital de gobierno y prointech colombia sas</t>
  </si>
  <si>
    <t xml:space="preserve"> FACTURA 60125765</t>
  </si>
  <si>
    <t>Factura del servicio de direct tv con factura n°. 60125765periodo facturado anticipado del 12 de julio al 11 de agosto de 2018total a pagar $112.600</t>
  </si>
  <si>
    <t>C.P.S 690</t>
  </si>
  <si>
    <t>C.P.S 694</t>
  </si>
  <si>
    <t>Otis Elevator Company Colombia S.A.S</t>
  </si>
  <si>
    <t>Luis Guiovanny Jimenez Mora</t>
  </si>
  <si>
    <t>FACTURA 254943175</t>
  </si>
  <si>
    <t>FACTURA 254954523</t>
  </si>
  <si>
    <t>Factura de servicios publicos de etb s.a.  esp   n°. 254943175predio ubicado en la cl 11 8 17   -  secretaria distrital de gobierno periodo facturado  del 01 al 30 de  junio de 2018. total a pagar $12.054.930.</t>
  </si>
  <si>
    <t>Factura de servicios publicos de etb s.a.  esp   n°. 254954523predio ubicado en la cl 11 8 17   -  secretaria distrital de gobierno periodo facturado  del 01 al 30 de  junio de 2018 total a pagar $2.787.400</t>
  </si>
  <si>
    <t>RES 277</t>
  </si>
  <si>
    <t>Por la cual se otorga un incentivo de auxilio para educación formal de conformidad con lo previsto en la resolución 027 del 18 de enero de 2018.artículo 1. reconocer y otorgar como incentivo no pecuario, una contribución económica para financiar la educación formal al servidor públicos, conforme se especifica a continuación: gomez salazar enrique adolfo c.c 12.997.799</t>
  </si>
  <si>
    <t>Segundo reembolso caja menor dirección administrativa</t>
  </si>
  <si>
    <t>O.C. 699</t>
  </si>
  <si>
    <t>Adicion y prorroga al contrato de prestacion de servicios no. 573 de 2017 suscrito con transportes especiales f.s.g. s.a.s</t>
  </si>
  <si>
    <t>Prestar el servicio de distribución postal para la secretaría distrital de gobierno a través del acuerdo marco - cce-441-1-amp-2016</t>
  </si>
  <si>
    <t>Urbano Express Logistica Y Mercadeo S.A.S</t>
  </si>
  <si>
    <t>RES 282</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</si>
  <si>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uno.villamizar rey edgar antonio con c.c. 91.211.137.</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</si>
  <si>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uno.boada garcia zoraida con c.c. 60.324.914.</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</si>
  <si>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uno.pardo morales maria hortencia con c.c. 41.790.644</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</si>
  <si>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uno.morales gomez jaime jair con c.c. 93.203.883.</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</si>
  <si>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uno.pachon botiva liliana esperanza con c.c. 52.205.368</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</si>
  <si>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uno.cuenca rodriguez gina yicel con c.c. 52.804.730</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</si>
  <si>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uno.beltran alfonso fernando con c.c. 79.303.170</t>
  </si>
  <si>
    <t>Luis Carlos Ruiz</t>
  </si>
  <si>
    <t>Corporacion San Isidro</t>
  </si>
  <si>
    <t>Corporacion Escuela Pedagogica Experimental E.P.E.</t>
  </si>
  <si>
    <t>Comunidad Franciscana Provincia De La Santa Fe</t>
  </si>
  <si>
    <t>RESOLUCIÓN 305</t>
  </si>
  <si>
    <t>Autorizar el reconocimiento y pago  del servicio extra prestado por los delegados de la secretaria distrital de gobierno de bogota d.c. , en la supervision de los concursos y  sorteos realizados  en bogotá d.c., durante el mes de mayo de 2018.</t>
  </si>
  <si>
    <t>O.C. 560</t>
  </si>
  <si>
    <t>Prointech Colombia Sas</t>
  </si>
  <si>
    <t>FACTURA 60701024</t>
  </si>
  <si>
    <t>FACTURA 21884</t>
  </si>
  <si>
    <t>Factura del servicio de direct tv con factura n°. 60701024periodo facturado anticipado del 12 de agosto al 11 de septiembre de 2018total a pagar $112.600</t>
  </si>
  <si>
    <t>Pago servicio de telefonia avantel para las dependencias del nivel central de la secretaria distrital de gobierno correspondiente al mes de julio de 2018. factura no. 21884 por valor de 765.572.</t>
  </si>
  <si>
    <t>Prestar el servicio de correo certificado y operación del centro de documentación e información (cdi) para el nivel central de la secretaría distrital de gobierno que garantice el curso y entrega de correspondencia tanto interna como externa</t>
  </si>
  <si>
    <t>RES 302</t>
  </si>
  <si>
    <t>RES 298</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</si>
  <si>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como mejores servidores de la secretaria distrital de gobierno de acuerdoo con la opción elegida por cada uno, tal como de relaciona a continuación: lopez arnulfo c.c. 19.157.505</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</si>
  <si>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como mejores servidores de la secretaria distrital de gobierno de acuerdoo con la opción elegida por cada uno, tal como de relaciona a continuación: cantor rojas carlos c.c. 19.259.174</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</si>
  <si>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como mejores servidores de la secretaria distrital de gobierno de acuerdoo con la opción elegida por cada uno, tal como de relaciona a continuación: martinez guevara miguel c.c. 79.103.132.</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</si>
  <si>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rojas vanegas nidya milena c.c. 21.047.764.</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</si>
  <si>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garcia lopez alba patricia c.c. 52.113.363.</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</si>
  <si>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vasquez gomez yuri paola c.c. 53.930.334.</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</si>
  <si>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peñuela medellin stella c.c. 51.950.698.</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</si>
  <si>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zapata laguna adda yaneth c.c. 65.769.657.</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</si>
  <si>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montaño becerra carmen virginia c.c. 45.488.132..</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</si>
  <si>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gonzalez hidalgo alba marina c.c. 51.941.883..</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</si>
  <si>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guzman martinez fabricio jose c.c. 79.388.946.</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</si>
  <si>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romero sabogal maria janneth c.c. 20.925.965.</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</si>
  <si>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carreño obando yulli andrea c.c. 52.858.717.</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</si>
  <si>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gonzalez tibocha juli alexandra c.c. 52.284.666.</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</si>
  <si>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garcia tautiva joaquin c.c. 79.273.356.</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</si>
  <si>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parra martinez yolanda aurora c.c. 51.745.034</t>
  </si>
  <si>
    <t>Agencia De Viajes Y Turismo Aviatur S.A.</t>
  </si>
  <si>
    <t>Orange Travel S A S</t>
  </si>
  <si>
    <t>Politecnico Internacional</t>
  </si>
  <si>
    <t>Maria Del Rosario Bosa Vasco</t>
  </si>
  <si>
    <t>Fundacion Melanie Klein</t>
  </si>
  <si>
    <t>Congregacion De Hermanas De Caridad Dominicas De La Presentacion De La Santisima Virgen - Provincia De Bogota</t>
  </si>
  <si>
    <t>Provincia De Nuestra Señora Del Rosario De La Congregacion De Dominicas De Santa Catalina De Sena</t>
  </si>
  <si>
    <t>Formando Tours S A S</t>
  </si>
  <si>
    <t>Hermanas Franciscanas Misioneras De Maria Auxiliadora</t>
  </si>
  <si>
    <t>Liceo Romulo Gallegos Ltda</t>
  </si>
  <si>
    <t>Aracely  Cordero Gomez</t>
  </si>
  <si>
    <t>C.P.S 704</t>
  </si>
  <si>
    <t>Asociacion Internacional De Consultoria S A S</t>
  </si>
  <si>
    <t>O.C 708</t>
  </si>
  <si>
    <t>Grupo Los Lagos S.A.S</t>
  </si>
  <si>
    <t>C.P.S 709</t>
  </si>
  <si>
    <t>Prestación del servicio de transporte público terrestre automotor especial para las dependencias del nivel central de la secretaría distrital de gobierno</t>
  </si>
  <si>
    <t>A.O. 610</t>
  </si>
  <si>
    <t>Adicion no. 1 y prorroga no. 2 a la carta de aceptacion de oferta-  contrato 610 de 2017 suscrito con solution copy ltda</t>
  </si>
  <si>
    <t>Solution Copy Ltda</t>
  </si>
  <si>
    <t>FACTURA 5178180497</t>
  </si>
  <si>
    <t>FACTURA 5170743941</t>
  </si>
  <si>
    <t>FACTURA 5181402899</t>
  </si>
  <si>
    <t>Factura de servicios publicos de codensa s.a. esp n°. 517818049-7predio ubicado en la kr 22 66a-14   -  bodega 7 de agostoperiodo facturado del 25 de junio al 25 de julio de 2018total a pagar $66.970</t>
  </si>
  <si>
    <t>Factura de servicios publicos de codensa s.a. esp n°. 517074394-1predio ubicado en la kr 119 6-56   -  colegio general santanderperiodo facturado del 18 de junio al 17 de julio de 2018total a pagar $229.250</t>
  </si>
  <si>
    <t>Factura de servicios publicos de codensa s.a. esp n°. 518140289-9predio ubicado en la cl 46 14-22/28   -  consejo de justicia teusaquilloperiodo facturado del 27 de junio al 27 de julio de 2018total a pagar $765.450</t>
  </si>
  <si>
    <t>FACTURA 3822417051</t>
  </si>
  <si>
    <t>FACTURA 3143591341</t>
  </si>
  <si>
    <t>FACTURA 3666705</t>
  </si>
  <si>
    <t>Factura de la empresa de acueducto, alcantarillado y aseo de bogota e.s.p. n° 38224170514correspondiente al predio ubicado en la cl 119 6 48 - ied colegio general santanderperiodo facturado del 18 de febrero  al 19 de abril de 2018. total a pagar $42.233.</t>
  </si>
  <si>
    <t>Factura de la empresa de acueducto, alcantarillado y aseo de bogota e.s.p. n° 31435913418correspondiente al predio ubicado en la kr 22 66a 14 - bodega 7 de agostoperiodo facturado del 22 de abril  al 20 de junio de 2018. total a pagar $1.245.352</t>
  </si>
  <si>
    <t>Factura de limpieza metropolitana s.a e.s.p  n° 3666705correspondiente al predio ubicado en la cl 46 14 28 - consejo de justicia teusaquilloperiodo facturado del 12 de febrero  al 30 de abril de 2018. total a pagar $67.450</t>
  </si>
  <si>
    <t>Limpieza Metropolitana S A E S P</t>
  </si>
  <si>
    <t>RA 49</t>
  </si>
  <si>
    <t>Pago de la autoliquidación de la nómina  general de julio de 2018 (planta de funcionamiento)</t>
  </si>
  <si>
    <t>RESOL 226</t>
  </si>
  <si>
    <t>Por la cual se reconoce y ordena el pago a los beneficiarios de los salarios y prestaciones sociales de un ex-servidor público fallecido.artículo primero. reconocer y pagar por concepto de salarios y prestaciones sociales del señor zico antonio suarez suarez (qepd), identidicado con cédula de ciudadanía n° 80.033.702, ex-servidor de la secretaria distrital de gobierno.</t>
  </si>
  <si>
    <t>RESOLUCIÓN 640</t>
  </si>
  <si>
    <t>Por la cual se autoriza el reconocimiento y pago del servicio extra prestado por los delegados de la secretaría distrital de gobierno de bogota d.c., en la supervisión de los concursos y los sorteos realizados por las loterías, los consorcios comerciales y los juegos promocionales, en el mes de junio de 2018 y del tiempo excedido durante el servicio.</t>
  </si>
  <si>
    <t>SERVICIOS PERSONALES INDIRECTOS - HONORARIOS ENTIDAD</t>
  </si>
  <si>
    <t>C.INTERAD 707</t>
  </si>
  <si>
    <t>FACTURA 186031548</t>
  </si>
  <si>
    <t>Factura de servicios publicos de colombia móvil s.a.  esp n°. bi-0186031548predio ubicado en la cl 11 8 17   -  secretaria distrital de gobiernoperiodo facturado del 05 de abril  al 04 de agosto de 2018total a pagar $14.417.272</t>
  </si>
  <si>
    <t>COMPROBANTE 1636402464</t>
  </si>
  <si>
    <t>FACTURA 5198892857</t>
  </si>
  <si>
    <t>Comprobante de servicios publicos de codensa s.a. esp n°. 163640246-4predio ubicado en la kr 8 10-65  - alcaldia mayor de bogotáperiodo facturado del 10 de julio  al 09 de agosto de 2018total a pagar $26.127.689</t>
  </si>
  <si>
    <t>Factura de servicios publicos de codensa s.a. esp n°. 519889285-7predio ubicado en la cl 12 c  - 8  53 - secretaria distrital de gobiernoperiodo facturado del 10 de julio  al 09 de agosto de 2018total a pagar $831.310</t>
  </si>
  <si>
    <t>Pago servicio publico de acueducto y alcantarillado para el edificio bicentenario  cl 11  8 49periodo facturado 16 de mayo al 13 de julio de 2018factura de servicios publicos no. 34150608619total a pagar  $ 14.377.670</t>
  </si>
  <si>
    <t>Pago servicio publico de acueducto y alcantarillado para el edificio furatena  cl 12 c 8 53periodo facturado 16 de mayo al 13 de julio de 2018factura de servicios publicos no. 26074985115total a pagar  $ 313.930.</t>
  </si>
  <si>
    <t xml:space="preserve"> FACTURA 3667658</t>
  </si>
  <si>
    <t>Factura de promoambiental distrito s.a.s  e.s.p  n° 3667658correspondiente al predio ubicado en la cl 12c 8 53 - edificio furatenaperiodo facturado del 12 de febrero  al 30 de abril de 2018. total a pagar $78.090</t>
  </si>
  <si>
    <t>Promoambiental Distrito S A S Esp</t>
  </si>
  <si>
    <t>FACTURA 256131952</t>
  </si>
  <si>
    <t>Dos (2) factura de servicios publicos de etb s.a.  esp inicia  n°. 256131952predio ubicado en la cl 11 8 17   -  secretaria distrital de gobierno - inspeccionesperiodo facturado  del 01 al 31 de julio de 2018 total a pagar $15.486.790</t>
  </si>
  <si>
    <t>C.P.S  711</t>
  </si>
  <si>
    <t>Centro De Recursos Educativos Para La Competitividad Empresarial Ltda</t>
  </si>
  <si>
    <t>RES 317</t>
  </si>
  <si>
    <t>Por la cual se hace un reconocimiento y se otorga un incentivo no  pecuario a los mejores servidores de carrera administrativa que se encuentran en nivel sobresaliente de conformidad con lo previsto en la resolución 027 del 18 de enero de 2018articulo 1° reconocer y otorgar un incentivo no pecuario a los siguientes servidores públicos por encontrarse en nivel sobresaliente, de acuerdo con la opción segida por cada uno, tal como se relaciona a continuación: perez fonseca paula marcela con c.c. 52.479.454.</t>
  </si>
  <si>
    <t>Por la cual se hace un reconocimiento y se otorga un incentivo no  pecuario a los mejores servidores de carrera administrativa que se encuentran en nivel sobresaliente de conformidad con lo previsto en la resolución 027 del 18 de enero de 2018articulo 1° reconocer y otorgar un incentivo no pecuario a los siguientes servidores públicos por encontrarse en nivel sobresaliente, de acuerdo con la opción segida por cada uno, tal como se relaciona a continuación: rodriguez acosta josue dario con c.c. 80.055.327</t>
  </si>
  <si>
    <t>Por la cual se hace un reconocimiento y se otorga un incentivo no  pecuario a los mejores servidores de carrera administrativa que se encuentran en nivel sobresaliente de conformidad con lo previsto en la resolución 027 del 18 de enero de 2018articulo 1° reconocer y otorgar un incentivo no pecuario a los siguientes servidores públicos por encontrarse en nivel sobresaliente, de acuerdo con la opción segida por cada uno, tal como se relaciona a continuación: ochoa leon patricia con c.c. 39.703.500</t>
  </si>
  <si>
    <t>Por la cual se hace un reconocimiento y se otorga un incentivo no  pecuario a los mejores servidores de carrera administrativa que se encuentran en nivel sobresaliente de conformidad con lo previsto en la resolución 027 del 18 de enero de 2018articulo 1° reconocer y otorgar un incentivo no pecuario a los siguientes servidores públicos por encontrarse en nivel sobresaliente, de acuerdo con la opción segida por cada uno, tal como se relaciona a continuación: tibaquicha daza consuelo con c.c. 41.763.383</t>
  </si>
  <si>
    <t>Universidad Manuela Beltran</t>
  </si>
  <si>
    <t>ra 51</t>
  </si>
  <si>
    <t>Pago de la nómina general de agosto 2018 (planta de funcionamiento).</t>
  </si>
  <si>
    <t>RA 52</t>
  </si>
  <si>
    <t>Pago de cesantías a unos funcionarios retirados  en la níomina de agosto 2018 - planta de funcionamiento</t>
  </si>
  <si>
    <t>Pago de diferencia en la reliquidación de la pensión del señor VICTOR JULIO SANTOS BURGOS a favor de COLPENSIONES.</t>
  </si>
  <si>
    <t>Pago de diferencia en la reliquidación de la pensión de la señora ANA DOLORES CORREA CAMACHO a favor de COLPENSIONES.</t>
  </si>
  <si>
    <t>Realizar el mantenimiento preventivo - correctivo y actualización a los sistemas de detección, alarma y extinción deincendios, control de acceso y circuito cerrado de cámaras de televisión de la secretaría distrital de gobierno</t>
  </si>
  <si>
    <t>FACTURA 61284485</t>
  </si>
  <si>
    <t>Factura del servicio de direct tv con factura n°. 61284485periodo facturado anticipado del 12 de septiembre al 11 de octubre de 2018total a pagar $112.600</t>
  </si>
  <si>
    <t>FACTURA  7670257</t>
  </si>
  <si>
    <t>Pago servicio de telefonia  avantel para las dependencias del nivel central de la sdg.periodo facturado:  agosto de 2018factura n°.  fmc 7670257total a pagar  $ 765.572</t>
  </si>
  <si>
    <t>Adición al contrato de obra no. 554 de  2017 por medio del cual se realiza el mantenimiento preventivo, correctivo, obras de mejora y reparaciones locativas que se requieran en las instalaciones de las dependencias del nivel central de la secretaría distrital de gobierno</t>
  </si>
  <si>
    <t>FACTURA 3106516</t>
  </si>
  <si>
    <t>Factura de promoambiental distrito s.a.s  e.s.p  n° 3106516correspondiente al predio ubicado en la cl 119 6 48 - general santander ied colegioperiodo facturado del 20 de abril  al 18 de junio de 2018. total a pagar $191.950.</t>
  </si>
  <si>
    <t>RESOL 691</t>
  </si>
  <si>
    <t>Por la cual se ordena dar cumplimiento a una providencia de la jurisdicción de los contencioso administrativo.artículo primero: ordénese a la dirección financiera de la secretaría distrital de gobierno dar cumplimiento a la sentencia de fecha 18 de mayo de 2017 proferida por el consejo de estado - sala de lo contenciosos administrativo - sección tercera - subsección "c" dentro de la accción de reparación directa n° 2004-01493, conforme a lo expuesto en la parte motiva de la presente resolución.</t>
  </si>
  <si>
    <t>Camilo Antonio Herrera Romero</t>
  </si>
  <si>
    <t>Tercer reembolso caja menor dirección administrativa</t>
  </si>
  <si>
    <t>RESOL 693</t>
  </si>
  <si>
    <t>Por la cual se ordena un pago a la administradora colombiana de pensiones colpensionesartículo 1° ordénese a la dirección financiera de la secretaria distrital de gobierno pagar la suma neta de un millon ochocientos sesenta y seis mil novecientos veintiseis pesos ($1.866.926), a la administradora colombiana pensiones - colpensiones, identificada con nit 900.336.004-7, de conformidad con el expuesto en la parte motiva.</t>
  </si>
  <si>
    <t>Contratar la aplicación y analisis de un instrumento que permita la medicion de clima y cultura organizacional al interior de la secretaría distrital de gobierno</t>
  </si>
  <si>
    <t>Suministrar el arrendamiento de Impresoras en la Secretaria Distrital de Gobierno, a través del ACUERDO MARCO DE PRECIOS No.  CCE-288-1-AMP-2015</t>
  </si>
  <si>
    <t>Adición al contrato N° 667 cuyo objeto es  Entregar Dotación Vestuario a tres servidores públicos; según el Decreto Reglamentario 1978 de 1989, artículo 3. Es preciso señalar que las personas que van a recibir la dotación fueron vinculadas a la entidad en el mes de agosto, razón por la cual no pudo ser contratada de forma inicial la misma.</t>
  </si>
  <si>
    <t>Traslado presupuestal</t>
  </si>
  <si>
    <t>RESOL 733</t>
  </si>
  <si>
    <t>Por la cual se concede comisión de servicios al interior del país.articulo 1: conceder comisión de servicios al interior del país, a partir de las 4:00 p.m. del 4 de septiembre y hasta el 7 de septiembre de 2018, a las funcionarias de las dirección juridica de la secretarias distrital de gobierno martha ruby zarate avellaneda, identificada con cédula de ciudadnia n° 51.918.023, profesional especializado código 222 grado 24 y yolanda aurora parra martinez, identificada con cédula de ciudadanía n° 51.745.034, profesional especializado código 222 grado 24 (e), con el fin de que se desplacen a la ciudad de cali para participar en el xxxix congreso colombiano de derecho procesal, de conformidad con lo expuesto en la parte considerativa de la presente resolución.</t>
  </si>
  <si>
    <t>Martha Ruby Zarate Vellaneda</t>
  </si>
  <si>
    <t>Yolanda Aurora Parra Martinez</t>
  </si>
  <si>
    <t>FACTURA 188296157</t>
  </si>
  <si>
    <t>Factura de servicios publicos de colombia móvil s.a.  esp n°. bi-0188296157predio ubicado en la cl 11 8 17   -  secretaria distrital de gobiernoperiodo facturado del 05 de agosto  al 04 de septiembre de 2018total a pagar $16.292.837</t>
  </si>
  <si>
    <t>Adicion y prororga contrato 610 de 2017</t>
  </si>
  <si>
    <t>Realizar ante codensa los trámites de legalización del aumento de carga eléctrica de las instalaciones del consejo de justicia ubicado en la calle 46número 14-22 de la localidad de teusaquillo</t>
  </si>
  <si>
    <t>FACTURA 5211675188</t>
  </si>
  <si>
    <t>FACTURA 5214944966</t>
  </si>
  <si>
    <t>Factura de servicios publicos de codensa s.a. esp n°. 521167518-8predio ubicado en la kr 22 66a 14   -  bodega 7 de agostoperiodo facturado del 25 de julio al 24 de agosto de 2018total a pagar $49.460</t>
  </si>
  <si>
    <t>Factura de servicios publicos de codensa s.a. esp n°. 521494496-6predio ubicado en la cl 46 14-22/28   -  consejo de justicia teusaquilloperiodo facturado del 27 de julio al 28 de agosto de 2018total a pagar $652.720.</t>
  </si>
  <si>
    <t>Pago servicio publico de acueducto y alcantarillado del consejo de justicia de teusaquillo cl 46 14 28periodo facturado 17 de mayo al 13 de julio de 2018factura de servicios publicos no. 30757693210total a pagar  $86.340</t>
  </si>
  <si>
    <t>RES 343</t>
  </si>
  <si>
    <t>Por la cual se reconoce y ordena el pago para proceso de capacitación del proyecto pae en el xxxix congreso de derecho procesalartículo primero: ordenar el pago de un millon ochocientos mil pesos m/cte ($1.800.000), a favor del instituto colombiano de derecho procesal, por concepto de costos de inscripción al xxxix congreso colombiano de derecho procesal de los siguientes funcionarios: cc. 51918023 martha ruby zarate avellanedacc. 51745034 yolanda aurora parra martinez</t>
  </si>
  <si>
    <t>Instituto Colombiano De Derecho Procesal</t>
  </si>
  <si>
    <t>Oficina de Comunicaciones</t>
  </si>
  <si>
    <t>Prestar los servicios de organización logística en los eventos institucionales de la secretaría distrital de gobierno</t>
  </si>
  <si>
    <t>Contratar el servicio de control vectorial consistente en dos (2) intervenciones de desinsectación, desinfección y desratización, en las instalaciones asignadas para el funcionamiento de la secretaría distrital de gobierno, incluyendo bodegas de almacenamiento</t>
  </si>
  <si>
    <t>RESOLUCIÓN 736</t>
  </si>
  <si>
    <t>Por la cual se autoriza el reconocimiento y pago del servicio extra prestado por los delegados de la secretaría distrital de gobierno de bogota d.c., en la supervisión de los concursos y los sorteos realizados por las loterías, los consorcios comerciales y los juegos promocionales, en el mes de julio de 2018 y del tiempo excedido durante el servicio.</t>
  </si>
  <si>
    <t>RA 55</t>
  </si>
  <si>
    <t>Pago de la liquidación de la nómina general de agosto de 2018. planta de funcionamiento</t>
  </si>
  <si>
    <t>RA 57</t>
  </si>
  <si>
    <t>Pago de la autoliquidación adicional por el ingreso de unos funcionarios con posterioridad al cierre de la nómina de agosto 2018</t>
  </si>
  <si>
    <t>SEPTIEMBRE</t>
  </si>
  <si>
    <t>Cuarto reembolso caja menor dirección administrativa</t>
  </si>
  <si>
    <t>C. INTER 664</t>
  </si>
  <si>
    <t>Pago de participacion en los gastos recurrentes comunes en las casas de justicia del distrito capital por la presencia de la inspecciones de policia segun convenio 664 de 2017, para el periodo comprendido entre el mes de enero y agosto de 2018</t>
  </si>
  <si>
    <t>Secretaria Distrital De Seguridad Convivencia Y Justicia</t>
  </si>
  <si>
    <t>Prestar el servicio integral de fotocopiado blanco, negro y servicios afines, a precios fijos unitarios sin fórmula de reajuste, para las dependencias del nivel central de la secretaría distrital de gobierno</t>
  </si>
  <si>
    <t>Por la cual se concede comisión de servicios al interior del país.articulo 1: conceder comisión de servicios al interior del país, a partir de las 4:00 p.m. del 4 de septiembre y hasta el 7 de septiembre de 2018, a las funcionarias de las dirección juridica de la secretarias distrital de gobierno martha ruby zarate avellaneda, identificada con cédula de ciudadnia n° 51.918.023, profesional especializado código 222 grado 24 y yolanda aurora parra martinez, identificada con cédula de ciudadanía n° 51.745.034, profesional especializado código 222 grado 24 (e), con el fin de que se desplacen a la ciudad de cali para participar en el xxxix congreso colombiano de derecho procesal, de conformidad con lo expuesto en la parte considerativa de la presente resolución. legalización y pago de tiquetes aereos a favor de martha ruby zarate avellaneda</t>
  </si>
  <si>
    <t>Por la cual se concede comisión de servicios al interior del país.articulo 1: conceder comisión de servicios al interior del país, a partir de las 4:00 p.m. del 4 de septiembre y hasta el 7 de septiembre de 2018, a las funcionarias de las dirección juridica de la secretarias distrital de gobierno martha ruby zarate avellaneda, identificada con cédula de ciudadnia n° 51.918.023, profesional especializado código 222 grado 24 y yolanda aurora parra martinez, identificada con cédula de ciudadanía n° 51.745.034, profesional especializado código 222 grado 24 (e), con el fin de que se desplacen a la ciudad de cali para participar en el xxxix congreso colombiano de derecho procesal, de conformidad con lo expuesto en la parte considerativa de la presente resolución. legalización y pago de tiquetes aereos a favor de yolanda aurora parra martinez</t>
  </si>
  <si>
    <t>Adición y prorroga del contrato no. 620 de 2017 suscrito por la secretaría distrital de gobierno y empresa de telecomunicaciones de bogota sa esp</t>
  </si>
  <si>
    <t>Prestación del servicio de mantenimiento preventivo y correctivo (mano de obra) con suministro de insumos, repuestos originales, nuevos y atención de emergencias para el ascensor marca mitsubishi ubicado en el edificio bicentenario segunda etapa ubicado en la calle 11 no.8-17 de la secretaría distrital de gobierno</t>
  </si>
  <si>
    <t>FACTURA 1638179380</t>
  </si>
  <si>
    <t>FACTURA 5230931655</t>
  </si>
  <si>
    <t>Comprobante de servicios publicos de codensa s.a. esp n°. 163817938-0predio ubicado en la kr 8 10-65  - alcaldia mayor de bogotáperiodo facturado del 10 de agosto al 09 de septiembre de 2018total a pagar $27.512.524</t>
  </si>
  <si>
    <t>Factura de servicios publicos de codensa s.a. esp n°. 523093165-5predio ubicado en la cl 12 c  - 8  53 - secretaria distrital de gobiernoperiodo facturado del 09 de agosto  al 07 de septiembre de 2018total a pagar $903.480</t>
  </si>
  <si>
    <t>FACTURA 5424656</t>
  </si>
  <si>
    <t>Factura de promoambiental distrito s.a.s  e.s.p  n° 5424656correspondiente al predio ubicado en la cl 12c 8 53 - edificio furatenaperiodo facturado del 01 de mayo  al 30 de junio de 2018. total a pagar $140.690</t>
  </si>
  <si>
    <t>RA 58</t>
  </si>
  <si>
    <t>Pago de la nómina general de septiembre 2018 (planta de funcionamiento)</t>
  </si>
  <si>
    <t>RA 60</t>
  </si>
  <si>
    <t>Pago de cesantías a retirados en la nómina general de septiembre 2018 (planta de funcionamiento).</t>
  </si>
  <si>
    <t>O.C 726</t>
  </si>
  <si>
    <t>PC COM S A</t>
  </si>
  <si>
    <t>Prestar el servicio de mantenimiento preventivo y correctivo a la plataforma de telecomunicaciones unify de la secretaría distrital de gobierno</t>
  </si>
  <si>
    <t>FACTURA 2573325206</t>
  </si>
  <si>
    <t>Dos (2) factura de servicios publicos de etb s.a.  esp inicia  n°. 257332520-6predio ubicado en la cl 11 8 17   -  secretaria distrital de gobierno - inspeccionesperiodo facturado  del 01 al 31 de  agosto de 2018 total a pagar $15.549.840</t>
  </si>
  <si>
    <t>Traslado Presupuestal</t>
  </si>
  <si>
    <t>Adicion y prorroga contrato 692 de 2017 suscrito con pubblica s.a.s</t>
  </si>
  <si>
    <t>RESOL 311</t>
  </si>
  <si>
    <t>Por la cual se da cumplimiento a un acto administrativoartículo 1: dese cumplimiento a la resolución n° 222 del 3 de mayo de 2016 "por la cual se decide una reclamación administrativa de carácter laboral" y a la resolución n°464 del 12 de septiembre de  2016 "por la cual se resuelve un recurso de reposición".</t>
  </si>
  <si>
    <t>Entregar a título de compraventa las órdenes de dotación de calzado para el personal administrativo con derecho ylos conductores de la secretaria distrital de gobierno.</t>
  </si>
  <si>
    <t>Contratar el suministro, instalación, y puesta en funcionamiento, de un sistema control de acceso biométrico en las instalaciones de la secretaría distrital de gobierno de bogotá, d.c.</t>
  </si>
  <si>
    <t>FACTURA 5237947142</t>
  </si>
  <si>
    <t>Factura de servicios publicos de codensa s.a. esp n°. 523794714-2predio ubicado en la kr 119 6-56   -  colegio general santanderperiodo facturado del 16 de agosto al 17 de septiembre de 2018total a pagar $23.500</t>
  </si>
  <si>
    <t>Adicionar el contrato 678 de 2018 suscrito con evalua salud ips sas, cuyo objeto es realizar exámenes médicos de ingreso, periódicos ocupacionales, por cambio de ocupación, post incapacidad, reintegro laboral, egreso, y aquellas valoraciones complementarias, que permitan mantener actualizadas las bases de datos del personal adscrito a la planta de personal, como aquellos contratistas que apliquen y laboren con la secretaría de gobierno.</t>
  </si>
  <si>
    <t>Evalua Salud Ips Sas</t>
  </si>
  <si>
    <t>Realizar la adición y prorroga del contrato no. 481 de 2018 suscrito por la secretaría distrital de gobierno y jeimer guarnizo gómez</t>
  </si>
  <si>
    <t>RA 61</t>
  </si>
  <si>
    <t>Pago de nómina adicional por corrección en la liquidación de incapacidades del funcionario miguel angel quintero.</t>
  </si>
  <si>
    <t>Pago delegados mes de agosto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</si>
</sst>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164" formatCode="_-* #,##0.00\ _P_t_s_-;\-* #,##0.00\ _P_t_s_-;_-* &quot;-&quot;??\ _P_t_s_-;_-@_-"/>
    <numFmt numFmtId="165" formatCode="_-* #,##0\ _P_t_s_-;\-* #,##0\ _P_t_s_-;_-* &quot;-&quot;??\ _P_t_s_-;_-@_-"/>
    <numFmt numFmtId="166" formatCode="#.##0.00"/>
    <numFmt numFmtId="167" formatCode="#,##0.0"/>
    <numFmt numFmtId="168" formatCode="&quot;C.P.S &quot;###"/>
    <numFmt numFmtId="169" formatCode="#,##0_ ;\-#,##0\ "/>
    <numFmt numFmtId="170" formatCode="&quot;C.P.S.&quot;###"/>
    <numFmt numFmtId="171" formatCode="&quot;FACTURA&quot;\ ##############"/>
  </numFmts>
  <fonts count="38"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b/>
      <sz val="10"/>
      <name val="Garamond"/>
      <family val="1"/>
    </font>
    <font>
      <b/>
      <sz val="11"/>
      <name val="Garamond"/>
      <family val="1"/>
    </font>
    <font>
      <sz val="11"/>
      <name val="Garamond"/>
      <family val="1"/>
    </font>
    <font>
      <b/>
      <sz val="11"/>
      <color indexed="8"/>
      <name val="Garamond"/>
      <family val="1"/>
    </font>
    <font>
      <sz val="11"/>
      <color indexed="8"/>
      <name val="Garamond"/>
      <family val="1"/>
    </font>
    <font>
      <b/>
      <sz val="12"/>
      <name val="Garamond"/>
      <family val="1"/>
    </font>
    <font>
      <sz val="10"/>
      <name val="Garamond"/>
      <family val="1"/>
    </font>
    <font>
      <b/>
      <sz val="9"/>
      <name val="Garamond"/>
      <family val="1"/>
    </font>
    <font>
      <sz val="9"/>
      <name val="Arial"/>
      <family val="2"/>
    </font>
    <font>
      <sz val="9"/>
      <name val="Garamond"/>
      <family val="1"/>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11"/>
      <color theme="1"/>
      <name val="Garamond"/>
      <family val="1"/>
    </font>
    <font>
      <sz val="10"/>
      <name val="Arial"/>
      <family val="2"/>
    </font>
    <font>
      <sz val="8"/>
      <name val="Garamond"/>
      <family val="1"/>
    </font>
  </fonts>
  <fills count="4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bgColor indexed="64"/>
      </patternFill>
    </fill>
    <fill>
      <patternFill patternType="solid">
        <fgColor rgb="FFFFFF99"/>
        <bgColor indexed="64"/>
      </patternFill>
    </fill>
    <fill>
      <patternFill patternType="solid">
        <fgColor rgb="FFFF99CC"/>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236">
    <xf numFmtId="0" fontId="0" fillId="0" borderId="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7" fillId="16"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6" fillId="17" borderId="0" applyNumberFormat="0" applyBorder="0" applyAlignment="0" applyProtection="0"/>
    <xf numFmtId="0" fontId="17" fillId="18" borderId="0" applyNumberFormat="0" applyBorder="0" applyAlignment="0" applyProtection="0"/>
    <xf numFmtId="0" fontId="16" fillId="18" borderId="0" applyNumberFormat="0" applyBorder="0" applyAlignment="0" applyProtection="0"/>
    <xf numFmtId="0" fontId="17" fillId="19" borderId="0" applyNumberFormat="0" applyBorder="0" applyAlignment="0" applyProtection="0"/>
    <xf numFmtId="0" fontId="16" fillId="19" borderId="0" applyNumberFormat="0" applyBorder="0" applyAlignment="0" applyProtection="0"/>
    <xf numFmtId="0" fontId="17" fillId="20" borderId="0" applyNumberFormat="0" applyBorder="0" applyAlignment="0" applyProtection="0"/>
    <xf numFmtId="0" fontId="16" fillId="20" borderId="0" applyNumberFormat="0" applyBorder="0" applyAlignment="0" applyProtection="0"/>
    <xf numFmtId="0" fontId="17" fillId="21"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9" fillId="23" borderId="16" applyNumberFormat="0" applyAlignment="0" applyProtection="0"/>
    <xf numFmtId="0" fontId="20" fillId="24" borderId="17" applyNumberFormat="0" applyAlignment="0" applyProtection="0"/>
    <xf numFmtId="0" fontId="21" fillId="0" borderId="18" applyNumberFormat="0" applyFill="0" applyAlignment="0" applyProtection="0"/>
    <xf numFmtId="0" fontId="22" fillId="0" borderId="19" applyNumberFormat="0" applyFill="0" applyAlignment="0" applyProtection="0"/>
    <xf numFmtId="0" fontId="23" fillId="0" borderId="0" applyNumberFormat="0" applyFill="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24" fillId="31" borderId="16" applyNumberFormat="0" applyAlignment="0" applyProtection="0"/>
    <xf numFmtId="0" fontId="25" fillId="32" borderId="0" applyNumberFormat="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6" fillId="33" borderId="0" applyNumberFormat="0" applyBorder="0" applyAlignment="0" applyProtection="0"/>
    <xf numFmtId="0" fontId="27" fillId="33" borderId="0" applyNumberFormat="0" applyBorder="0" applyAlignment="0" applyProtection="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34" borderId="20" applyNumberFormat="0" applyFont="0" applyAlignment="0" applyProtection="0"/>
    <xf numFmtId="0" fontId="16" fillId="34" borderId="20" applyNumberFormat="0" applyFont="0" applyAlignment="0" applyProtection="0"/>
    <xf numFmtId="0" fontId="16" fillId="34" borderId="20" applyNumberFormat="0" applyFont="0" applyAlignment="0" applyProtection="0"/>
    <xf numFmtId="0" fontId="16" fillId="34" borderId="20" applyNumberFormat="0" applyFont="0" applyAlignment="0" applyProtection="0"/>
    <xf numFmtId="9" fontId="5" fillId="0" borderId="0" applyFont="0" applyFill="0" applyBorder="0" applyAlignment="0" applyProtection="0"/>
    <xf numFmtId="9" fontId="3" fillId="0" borderId="0" applyFont="0" applyFill="0" applyBorder="0" applyAlignment="0" applyProtection="0"/>
    <xf numFmtId="0" fontId="28" fillId="23" borderId="21"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22" applyNumberFormat="0" applyFill="0" applyAlignment="0" applyProtection="0"/>
    <xf numFmtId="0" fontId="23" fillId="0" borderId="23" applyNumberFormat="0" applyFill="0" applyAlignment="0" applyProtection="0"/>
    <xf numFmtId="0" fontId="33" fillId="0" borderId="0" applyNumberFormat="0" applyFill="0" applyBorder="0" applyAlignment="0" applyProtection="0"/>
    <xf numFmtId="0" fontId="34" fillId="0" borderId="24" applyNumberFormat="0" applyFill="0" applyAlignment="0" applyProtection="0"/>
    <xf numFmtId="41" fontId="36" fillId="0" borderId="0" applyFont="0" applyFill="0" applyBorder="0" applyAlignment="0" applyProtection="0"/>
    <xf numFmtId="0" fontId="2" fillId="0" borderId="0"/>
    <xf numFmtId="0" fontId="2" fillId="34" borderId="20" applyNumberFormat="0" applyFont="0" applyAlignment="0" applyProtection="0"/>
    <xf numFmtId="0" fontId="2" fillId="4" borderId="0" applyNumberFormat="0" applyBorder="0" applyAlignment="0" applyProtection="0"/>
    <xf numFmtId="0" fontId="2" fillId="10" borderId="0" applyNumberFormat="0" applyBorder="0" applyAlignment="0" applyProtection="0"/>
    <xf numFmtId="0" fontId="2" fillId="16"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17"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9"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1" fillId="0" borderId="0"/>
    <xf numFmtId="0" fontId="1" fillId="34" borderId="20" applyNumberFormat="0" applyFont="0" applyAlignment="0" applyProtection="0"/>
    <xf numFmtId="0" fontId="1" fillId="4"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cellStyleXfs>
  <cellXfs count="361">
    <xf numFmtId="0" fontId="0" fillId="0" borderId="0" xfId="0"/>
    <xf numFmtId="0" fontId="7" fillId="2" borderId="0" xfId="0" applyFont="1" applyFill="1" applyAlignment="1">
      <alignment vertical="center"/>
    </xf>
    <xf numFmtId="0" fontId="7" fillId="2" borderId="0" xfId="0" applyFont="1" applyFill="1"/>
    <xf numFmtId="0" fontId="8" fillId="2" borderId="0" xfId="0" applyFont="1" applyFill="1"/>
    <xf numFmtId="17" fontId="7" fillId="2" borderId="0" xfId="0" quotePrefix="1" applyNumberFormat="1" applyFont="1" applyFill="1" applyAlignment="1">
      <alignment horizontal="righ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35" borderId="2" xfId="0" applyNumberFormat="1" applyFont="1" applyFill="1" applyBorder="1" applyAlignment="1" applyProtection="1">
      <alignment horizontal="left" vertical="center"/>
      <protection locked="0"/>
    </xf>
    <xf numFmtId="0" fontId="8" fillId="35" borderId="2" xfId="0" applyNumberFormat="1" applyFont="1" applyFill="1" applyBorder="1" applyAlignment="1">
      <alignment horizontal="left" vertical="center"/>
    </xf>
    <xf numFmtId="0" fontId="8" fillId="2" borderId="3" xfId="0" applyNumberFormat="1" applyFont="1" applyFill="1" applyBorder="1" applyAlignment="1" applyProtection="1">
      <alignment horizontal="left" vertical="center"/>
      <protection locked="0"/>
    </xf>
    <xf numFmtId="0" fontId="8" fillId="2" borderId="3" xfId="0" applyFont="1" applyFill="1" applyBorder="1" applyAlignment="1">
      <alignment vertical="center"/>
    </xf>
    <xf numFmtId="4" fontId="8" fillId="2" borderId="3" xfId="0" applyNumberFormat="1" applyFont="1" applyFill="1" applyBorder="1" applyAlignment="1" applyProtection="1">
      <alignment vertical="center"/>
      <protection locked="0"/>
    </xf>
    <xf numFmtId="0" fontId="8" fillId="35" borderId="3" xfId="0" applyNumberFormat="1" applyFont="1" applyFill="1" applyBorder="1" applyAlignment="1" applyProtection="1">
      <alignment horizontal="left" vertical="center"/>
      <protection locked="0"/>
    </xf>
    <xf numFmtId="0" fontId="8" fillId="35" borderId="3" xfId="0" applyNumberFormat="1" applyFont="1" applyFill="1" applyBorder="1" applyAlignment="1">
      <alignment horizontal="left" vertical="center"/>
    </xf>
    <xf numFmtId="4" fontId="8" fillId="35" borderId="3" xfId="0" applyNumberFormat="1" applyFont="1" applyFill="1" applyBorder="1" applyAlignment="1" applyProtection="1">
      <alignment vertical="center"/>
      <protection locked="0"/>
    </xf>
    <xf numFmtId="0" fontId="8" fillId="2" borderId="3" xfId="0" applyNumberFormat="1" applyFont="1" applyFill="1" applyBorder="1" applyAlignment="1">
      <alignment horizontal="left" vertical="center"/>
    </xf>
    <xf numFmtId="4" fontId="7" fillId="2" borderId="2" xfId="0" applyNumberFormat="1" applyFont="1" applyFill="1" applyBorder="1" applyAlignment="1" applyProtection="1">
      <alignment horizontal="left" vertical="center"/>
      <protection locked="0"/>
    </xf>
    <xf numFmtId="0" fontId="7" fillId="2" borderId="2" xfId="0" applyFont="1" applyFill="1" applyBorder="1" applyAlignment="1">
      <alignment vertical="center"/>
    </xf>
    <xf numFmtId="4" fontId="7" fillId="2" borderId="3" xfId="0" applyNumberFormat="1" applyFont="1" applyFill="1" applyBorder="1" applyAlignment="1" applyProtection="1">
      <alignment horizontal="left" vertical="center"/>
      <protection locked="0"/>
    </xf>
    <xf numFmtId="0" fontId="7" fillId="2" borderId="3" xfId="0" applyFont="1" applyFill="1" applyBorder="1" applyAlignment="1">
      <alignment vertical="center"/>
    </xf>
    <xf numFmtId="4" fontId="7" fillId="2" borderId="1" xfId="0" applyNumberFormat="1" applyFont="1" applyFill="1" applyBorder="1" applyAlignment="1" applyProtection="1">
      <alignment horizontal="left" vertical="center"/>
      <protection locked="0"/>
    </xf>
    <xf numFmtId="0" fontId="7" fillId="2" borderId="1" xfId="0" applyFont="1" applyFill="1" applyBorder="1" applyAlignment="1">
      <alignment vertical="center"/>
    </xf>
    <xf numFmtId="4" fontId="8" fillId="2" borderId="0" xfId="0" applyNumberFormat="1" applyFont="1" applyFill="1"/>
    <xf numFmtId="3" fontId="8" fillId="35" borderId="2" xfId="0" applyNumberFormat="1" applyFont="1" applyFill="1" applyBorder="1" applyAlignment="1" applyProtection="1">
      <alignment vertical="center"/>
      <protection locked="0"/>
    </xf>
    <xf numFmtId="3" fontId="8" fillId="2" borderId="3" xfId="0" applyNumberFormat="1" applyFont="1" applyFill="1" applyBorder="1" applyAlignment="1" applyProtection="1">
      <alignment vertical="center"/>
      <protection locked="0"/>
    </xf>
    <xf numFmtId="3" fontId="8" fillId="35" borderId="3" xfId="0" applyNumberFormat="1" applyFont="1" applyFill="1" applyBorder="1" applyAlignment="1" applyProtection="1">
      <alignment vertical="center"/>
      <protection locked="0"/>
    </xf>
    <xf numFmtId="3" fontId="7" fillId="2" borderId="2" xfId="0" applyNumberFormat="1" applyFont="1" applyFill="1" applyBorder="1" applyAlignment="1" applyProtection="1">
      <alignment horizontal="right" vertical="center"/>
      <protection locked="0"/>
    </xf>
    <xf numFmtId="3" fontId="7" fillId="2" borderId="3" xfId="0" applyNumberFormat="1" applyFont="1" applyFill="1" applyBorder="1" applyAlignment="1" applyProtection="1">
      <alignment horizontal="right" vertical="center"/>
      <protection locked="0"/>
    </xf>
    <xf numFmtId="3" fontId="8" fillId="2" borderId="3" xfId="0" applyNumberFormat="1" applyFont="1" applyFill="1" applyBorder="1" applyAlignment="1" applyProtection="1">
      <alignment horizontal="right" vertical="center"/>
      <protection locked="0"/>
    </xf>
    <xf numFmtId="3" fontId="7" fillId="2" borderId="1" xfId="0" applyNumberFormat="1" applyFont="1" applyFill="1" applyBorder="1" applyAlignment="1" applyProtection="1">
      <alignment horizontal="right" vertical="center"/>
      <protection locked="0"/>
    </xf>
    <xf numFmtId="0" fontId="6" fillId="2" borderId="2" xfId="0" applyFont="1" applyFill="1" applyBorder="1" applyAlignment="1">
      <alignment horizontal="center" vertical="justify"/>
    </xf>
    <xf numFmtId="0" fontId="8" fillId="0" borderId="0" xfId="0" applyFont="1"/>
    <xf numFmtId="0" fontId="8" fillId="2" borderId="0" xfId="0" applyFont="1" applyFill="1" applyBorder="1"/>
    <xf numFmtId="0" fontId="8" fillId="2" borderId="4" xfId="0" applyFont="1" applyFill="1" applyBorder="1"/>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3" xfId="0" applyFont="1" applyFill="1" applyBorder="1"/>
    <xf numFmtId="0" fontId="8" fillId="2" borderId="7" xfId="0" applyFont="1" applyFill="1" applyBorder="1"/>
    <xf numFmtId="0" fontId="8" fillId="2" borderId="5" xfId="0" applyFont="1" applyFill="1" applyBorder="1"/>
    <xf numFmtId="0" fontId="8" fillId="2" borderId="8" xfId="0" applyFont="1" applyFill="1" applyBorder="1"/>
    <xf numFmtId="0" fontId="8" fillId="2" borderId="9" xfId="0" applyFont="1" applyFill="1" applyBorder="1"/>
    <xf numFmtId="4" fontId="8" fillId="2" borderId="9" xfId="0" applyNumberFormat="1" applyFont="1" applyFill="1" applyBorder="1" applyProtection="1">
      <protection locked="0"/>
    </xf>
    <xf numFmtId="4" fontId="8" fillId="2" borderId="5" xfId="0" applyNumberFormat="1" applyFont="1" applyFill="1" applyBorder="1" applyProtection="1">
      <protection locked="0"/>
    </xf>
    <xf numFmtId="15" fontId="8" fillId="2" borderId="3" xfId="0" applyNumberFormat="1" applyFont="1" applyFill="1" applyBorder="1" applyAlignment="1">
      <alignment horizontal="center"/>
    </xf>
    <xf numFmtId="0" fontId="8" fillId="2" borderId="10" xfId="0" applyFont="1" applyFill="1" applyBorder="1"/>
    <xf numFmtId="0" fontId="8" fillId="2" borderId="8" xfId="0" applyFont="1" applyFill="1" applyBorder="1" applyAlignment="1">
      <alignment horizontal="center"/>
    </xf>
    <xf numFmtId="4" fontId="8" fillId="2" borderId="0" xfId="0" applyNumberFormat="1" applyFont="1" applyFill="1" applyBorder="1" applyProtection="1">
      <protection locked="0"/>
    </xf>
    <xf numFmtId="4" fontId="8" fillId="2" borderId="10" xfId="0" applyNumberFormat="1" applyFont="1" applyFill="1" applyBorder="1" applyProtection="1">
      <protection locked="0"/>
    </xf>
    <xf numFmtId="0" fontId="8" fillId="2" borderId="11" xfId="0" applyFont="1" applyFill="1" applyBorder="1"/>
    <xf numFmtId="0" fontId="8" fillId="2" borderId="6" xfId="0" applyFont="1" applyFill="1" applyBorder="1"/>
    <xf numFmtId="0" fontId="8" fillId="2" borderId="12" xfId="0" applyFont="1" applyFill="1" applyBorder="1"/>
    <xf numFmtId="0" fontId="8" fillId="2" borderId="13" xfId="0" applyFont="1" applyFill="1" applyBorder="1"/>
    <xf numFmtId="4" fontId="8" fillId="2" borderId="11" xfId="0" applyNumberFormat="1" applyFont="1" applyFill="1" applyBorder="1" applyProtection="1">
      <protection locked="0"/>
    </xf>
    <xf numFmtId="4" fontId="8" fillId="2" borderId="6" xfId="0" applyNumberFormat="1" applyFont="1" applyFill="1" applyBorder="1" applyProtection="1">
      <protection locked="0"/>
    </xf>
    <xf numFmtId="0" fontId="7" fillId="2" borderId="2" xfId="0" applyFont="1" applyFill="1" applyBorder="1" applyAlignment="1">
      <alignment horizontal="center" vertical="justify"/>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8" fillId="2" borderId="2" xfId="0" applyFont="1" applyFill="1" applyBorder="1"/>
    <xf numFmtId="0" fontId="8" fillId="2" borderId="3" xfId="0" applyFont="1" applyFill="1" applyBorder="1" applyAlignment="1">
      <alignment horizontal="left"/>
    </xf>
    <xf numFmtId="0" fontId="8" fillId="2" borderId="3" xfId="0" applyFont="1" applyFill="1" applyBorder="1" applyAlignment="1">
      <alignment horizontal="center"/>
    </xf>
    <xf numFmtId="0" fontId="8" fillId="2" borderId="8" xfId="0" applyFont="1" applyFill="1" applyBorder="1" applyAlignment="1">
      <alignment horizontal="left"/>
    </xf>
    <xf numFmtId="0" fontId="8" fillId="2" borderId="10" xfId="0" applyFont="1" applyFill="1" applyBorder="1" applyAlignment="1">
      <alignment horizontal="center"/>
    </xf>
    <xf numFmtId="4" fontId="8" fillId="2" borderId="3" xfId="0" applyNumberFormat="1" applyFont="1" applyFill="1" applyBorder="1" applyProtection="1">
      <protection locked="0"/>
    </xf>
    <xf numFmtId="4" fontId="8" fillId="36" borderId="10" xfId="0" applyNumberFormat="1" applyFont="1" applyFill="1" applyBorder="1" applyProtection="1">
      <protection locked="0"/>
    </xf>
    <xf numFmtId="0" fontId="8" fillId="2" borderId="14" xfId="0" applyFont="1" applyFill="1" applyBorder="1"/>
    <xf numFmtId="4" fontId="7" fillId="2" borderId="1" xfId="0" applyNumberFormat="1" applyFont="1" applyFill="1" applyBorder="1" applyProtection="1">
      <protection locked="0"/>
    </xf>
    <xf numFmtId="166" fontId="8" fillId="2" borderId="0" xfId="0" applyNumberFormat="1" applyFont="1" applyFill="1" applyBorder="1"/>
    <xf numFmtId="3" fontId="8" fillId="2" borderId="10" xfId="0" applyNumberFormat="1" applyFont="1" applyFill="1" applyBorder="1" applyProtection="1">
      <protection locked="0"/>
    </xf>
    <xf numFmtId="3" fontId="8" fillId="2" borderId="6" xfId="0" applyNumberFormat="1" applyFont="1" applyFill="1" applyBorder="1"/>
    <xf numFmtId="3" fontId="7" fillId="2" borderId="15" xfId="0" applyNumberFormat="1" applyFont="1" applyFill="1" applyBorder="1" applyProtection="1">
      <protection locked="0"/>
    </xf>
    <xf numFmtId="3" fontId="8" fillId="2" borderId="3" xfId="0" applyNumberFormat="1" applyFont="1" applyFill="1" applyBorder="1" applyProtection="1">
      <protection locked="0"/>
    </xf>
    <xf numFmtId="3" fontId="8" fillId="36" borderId="10" xfId="0" applyNumberFormat="1" applyFont="1" applyFill="1" applyBorder="1" applyProtection="1">
      <protection locked="0"/>
    </xf>
    <xf numFmtId="3" fontId="8" fillId="2" borderId="10" xfId="75" applyNumberFormat="1" applyFont="1" applyFill="1" applyBorder="1"/>
    <xf numFmtId="3" fontId="7" fillId="2" borderId="1" xfId="0" applyNumberFormat="1" applyFont="1" applyFill="1" applyBorder="1" applyProtection="1">
      <protection locked="0"/>
    </xf>
    <xf numFmtId="0" fontId="8" fillId="2" borderId="0" xfId="0" applyFont="1" applyFill="1" applyBorder="1" applyAlignment="1">
      <alignment horizontal="center"/>
    </xf>
    <xf numFmtId="0" fontId="35" fillId="36" borderId="10" xfId="140" applyFont="1" applyFill="1" applyBorder="1"/>
    <xf numFmtId="0" fontId="8" fillId="36" borderId="10" xfId="0" applyFont="1" applyFill="1" applyBorder="1" applyAlignment="1">
      <alignment horizontal="center"/>
    </xf>
    <xf numFmtId="0" fontId="8" fillId="36" borderId="8" xfId="0" applyFont="1" applyFill="1" applyBorder="1" applyAlignment="1">
      <alignment horizontal="left"/>
    </xf>
    <xf numFmtId="15" fontId="8" fillId="36" borderId="3" xfId="0" applyNumberFormat="1" applyFont="1" applyFill="1" applyBorder="1" applyAlignment="1">
      <alignment horizontal="center"/>
    </xf>
    <xf numFmtId="0" fontId="8" fillId="36" borderId="3" xfId="0" applyFont="1" applyFill="1" applyBorder="1" applyAlignment="1">
      <alignment horizontal="left"/>
    </xf>
    <xf numFmtId="0" fontId="8" fillId="36" borderId="3" xfId="0" applyFont="1" applyFill="1" applyBorder="1" applyAlignment="1">
      <alignment horizontal="center"/>
    </xf>
    <xf numFmtId="0" fontId="8" fillId="36" borderId="0" xfId="0" applyFont="1" applyFill="1" applyBorder="1"/>
    <xf numFmtId="4" fontId="8" fillId="2" borderId="0" xfId="0" applyNumberFormat="1" applyFont="1" applyFill="1" applyBorder="1"/>
    <xf numFmtId="3" fontId="8" fillId="2" borderId="14" xfId="0" applyNumberFormat="1" applyFont="1" applyFill="1" applyBorder="1"/>
    <xf numFmtId="0" fontId="8" fillId="36" borderId="0" xfId="0" applyFont="1" applyFill="1"/>
    <xf numFmtId="0" fontId="8" fillId="36" borderId="10" xfId="0" applyFont="1" applyFill="1" applyBorder="1"/>
    <xf numFmtId="4" fontId="8" fillId="2" borderId="13" xfId="0" applyNumberFormat="1" applyFont="1" applyFill="1" applyBorder="1" applyProtection="1">
      <protection locked="0"/>
    </xf>
    <xf numFmtId="0" fontId="8" fillId="36" borderId="8" xfId="0" applyFont="1" applyFill="1" applyBorder="1"/>
    <xf numFmtId="3" fontId="8" fillId="36" borderId="3" xfId="0" applyNumberFormat="1" applyFont="1" applyFill="1" applyBorder="1" applyProtection="1">
      <protection locked="0"/>
    </xf>
    <xf numFmtId="0" fontId="35" fillId="36" borderId="0" xfId="94" applyFont="1" applyFill="1"/>
    <xf numFmtId="15" fontId="35" fillId="36" borderId="0" xfId="94" applyNumberFormat="1" applyFont="1" applyFill="1"/>
    <xf numFmtId="0" fontId="35" fillId="36" borderId="8" xfId="94" applyFont="1" applyFill="1" applyBorder="1"/>
    <xf numFmtId="0" fontId="35" fillId="36" borderId="0" xfId="94" applyFont="1" applyFill="1" applyBorder="1"/>
    <xf numFmtId="0" fontId="35" fillId="36" borderId="10" xfId="94" applyFont="1" applyFill="1" applyBorder="1"/>
    <xf numFmtId="164" fontId="8" fillId="2" borderId="8" xfId="75" applyFont="1" applyFill="1" applyBorder="1"/>
    <xf numFmtId="3" fontId="8" fillId="2" borderId="3" xfId="0" applyNumberFormat="1" applyFont="1" applyFill="1" applyBorder="1"/>
    <xf numFmtId="15" fontId="8" fillId="2" borderId="8" xfId="0" applyNumberFormat="1" applyFont="1" applyFill="1" applyBorder="1" applyAlignment="1">
      <alignment horizontal="center"/>
    </xf>
    <xf numFmtId="0" fontId="8" fillId="2" borderId="14" xfId="0" applyFont="1" applyFill="1" applyBorder="1" applyAlignment="1">
      <alignment horizontal="center"/>
    </xf>
    <xf numFmtId="0" fontId="8" fillId="2" borderId="15" xfId="0" applyFont="1" applyFill="1" applyBorder="1"/>
    <xf numFmtId="0" fontId="8" fillId="2" borderId="1" xfId="0" applyFont="1" applyFill="1" applyBorder="1"/>
    <xf numFmtId="0" fontId="7" fillId="2" borderId="3" xfId="0" applyFont="1" applyFill="1" applyBorder="1" applyAlignment="1">
      <alignment horizontal="center" vertical="center"/>
    </xf>
    <xf numFmtId="0" fontId="7" fillId="2" borderId="0" xfId="0" applyFont="1" applyFill="1" applyBorder="1" applyAlignment="1">
      <alignment horizontal="center"/>
    </xf>
    <xf numFmtId="0" fontId="7" fillId="2" borderId="10" xfId="0" applyFont="1" applyFill="1" applyBorder="1" applyAlignment="1">
      <alignment horizontal="center"/>
    </xf>
    <xf numFmtId="0" fontId="7" fillId="2" borderId="10" xfId="0" applyFont="1" applyFill="1" applyBorder="1" applyAlignment="1">
      <alignment horizontal="center" vertical="center"/>
    </xf>
    <xf numFmtId="0" fontId="8" fillId="36" borderId="0" xfId="0" applyFont="1" applyFill="1" applyBorder="1" applyAlignment="1">
      <alignment horizontal="left"/>
    </xf>
    <xf numFmtId="15" fontId="8" fillId="2" borderId="14" xfId="0" applyNumberFormat="1" applyFont="1" applyFill="1" applyBorder="1" applyAlignment="1">
      <alignment horizontal="center"/>
    </xf>
    <xf numFmtId="0" fontId="8" fillId="2" borderId="14" xfId="0" applyFont="1" applyFill="1" applyBorder="1" applyAlignment="1">
      <alignment horizontal="left"/>
    </xf>
    <xf numFmtId="166" fontId="8" fillId="2" borderId="0" xfId="0" applyNumberFormat="1" applyFont="1" applyFill="1"/>
    <xf numFmtId="0" fontId="7" fillId="2" borderId="13" xfId="0" applyFont="1" applyFill="1" applyBorder="1" applyAlignment="1">
      <alignment horizontal="center"/>
    </xf>
    <xf numFmtId="0" fontId="7" fillId="2" borderId="7" xfId="0" applyFont="1" applyFill="1" applyBorder="1" applyAlignment="1">
      <alignment horizontal="center" vertical="center"/>
    </xf>
    <xf numFmtId="4" fontId="8" fillId="36" borderId="0" xfId="0" applyNumberFormat="1" applyFont="1" applyFill="1" applyBorder="1" applyProtection="1">
      <protection locked="0"/>
    </xf>
    <xf numFmtId="0" fontId="8" fillId="36" borderId="11" xfId="0" applyFont="1" applyFill="1" applyBorder="1"/>
    <xf numFmtId="0" fontId="8" fillId="36" borderId="6" xfId="0" applyFont="1" applyFill="1" applyBorder="1"/>
    <xf numFmtId="3" fontId="8" fillId="36" borderId="6" xfId="0" applyNumberFormat="1" applyFont="1" applyFill="1" applyBorder="1"/>
    <xf numFmtId="0" fontId="8" fillId="2" borderId="8" xfId="0" applyFont="1" applyFill="1" applyBorder="1" applyAlignment="1">
      <alignment horizontal="center" vertical="center"/>
    </xf>
    <xf numFmtId="15" fontId="8" fillId="2" borderId="7" xfId="0" applyNumberFormat="1" applyFont="1" applyFill="1" applyBorder="1" applyAlignment="1">
      <alignment horizontal="center"/>
    </xf>
    <xf numFmtId="4" fontId="8" fillId="2" borderId="2" xfId="0" applyNumberFormat="1" applyFont="1" applyFill="1" applyBorder="1"/>
    <xf numFmtId="0" fontId="8" fillId="2" borderId="3" xfId="0" applyFont="1" applyFill="1" applyBorder="1" applyAlignment="1">
      <alignment horizontal="center" vertical="center"/>
    </xf>
    <xf numFmtId="15" fontId="8" fillId="36" borderId="2" xfId="0" applyNumberFormat="1" applyFont="1" applyFill="1" applyBorder="1"/>
    <xf numFmtId="0" fontId="8" fillId="36" borderId="7" xfId="0" applyFont="1" applyFill="1" applyBorder="1"/>
    <xf numFmtId="15" fontId="8" fillId="36" borderId="5" xfId="0" applyNumberFormat="1" applyFont="1" applyFill="1" applyBorder="1"/>
    <xf numFmtId="0" fontId="8" fillId="36" borderId="9" xfId="0" applyFont="1" applyFill="1" applyBorder="1"/>
    <xf numFmtId="0" fontId="8" fillId="36" borderId="5" xfId="0" applyFont="1" applyFill="1" applyBorder="1"/>
    <xf numFmtId="4" fontId="8" fillId="36" borderId="2" xfId="0" applyNumberFormat="1" applyFont="1" applyFill="1" applyBorder="1"/>
    <xf numFmtId="0" fontId="7" fillId="2" borderId="8" xfId="0" applyFont="1" applyFill="1" applyBorder="1" applyAlignment="1">
      <alignment horizontal="center" vertical="center"/>
    </xf>
    <xf numFmtId="0" fontId="35" fillId="36" borderId="0" xfId="0" applyFont="1" applyFill="1" applyBorder="1" applyAlignment="1">
      <alignment horizontal="left" vertical="center"/>
    </xf>
    <xf numFmtId="0" fontId="35" fillId="36" borderId="10" xfId="0" applyFont="1" applyFill="1" applyBorder="1" applyAlignment="1">
      <alignment horizontal="left" vertical="center"/>
    </xf>
    <xf numFmtId="0" fontId="7" fillId="2" borderId="0" xfId="0" applyFont="1" applyFill="1" applyBorder="1" applyAlignment="1">
      <alignment horizontal="center" vertical="center"/>
    </xf>
    <xf numFmtId="3" fontId="7" fillId="2" borderId="6" xfId="0" applyNumberFormat="1" applyFont="1" applyFill="1" applyBorder="1" applyProtection="1">
      <protection locked="0"/>
    </xf>
    <xf numFmtId="0" fontId="7" fillId="2" borderId="13" xfId="0" applyFont="1" applyFill="1" applyBorder="1" applyAlignment="1">
      <alignment horizontal="left"/>
    </xf>
    <xf numFmtId="14" fontId="8" fillId="2" borderId="3" xfId="0" applyNumberFormat="1" applyFont="1" applyFill="1" applyBorder="1"/>
    <xf numFmtId="4" fontId="8" fillId="2" borderId="5" xfId="75" applyNumberFormat="1" applyFont="1" applyFill="1" applyBorder="1" applyAlignment="1"/>
    <xf numFmtId="0" fontId="8" fillId="2" borderId="8" xfId="0" applyFont="1" applyFill="1" applyBorder="1" applyAlignment="1">
      <alignment horizontal="left" vertical="center"/>
    </xf>
    <xf numFmtId="3" fontId="8" fillId="2" borderId="10" xfId="0" applyNumberFormat="1" applyFont="1" applyFill="1" applyBorder="1" applyAlignment="1" applyProtection="1">
      <alignment horizontal="right" vertical="center"/>
      <protection locked="0"/>
    </xf>
    <xf numFmtId="4" fontId="8" fillId="2" borderId="6" xfId="0" applyNumberFormat="1" applyFont="1" applyFill="1" applyBorder="1"/>
    <xf numFmtId="0" fontId="7" fillId="2" borderId="7" xfId="0" applyFont="1" applyFill="1" applyBorder="1" applyAlignment="1">
      <alignment horizontal="center"/>
    </xf>
    <xf numFmtId="0" fontId="7" fillId="2" borderId="9" xfId="0" applyFont="1" applyFill="1" applyBorder="1" applyAlignment="1">
      <alignment horizontal="center"/>
    </xf>
    <xf numFmtId="0" fontId="7" fillId="2" borderId="5" xfId="0" applyFont="1" applyFill="1" applyBorder="1" applyAlignment="1">
      <alignment horizontal="center"/>
    </xf>
    <xf numFmtId="4" fontId="8" fillId="2" borderId="4" xfId="0" applyNumberFormat="1" applyFont="1" applyFill="1" applyBorder="1" applyProtection="1">
      <protection locked="0"/>
    </xf>
    <xf numFmtId="4" fontId="10" fillId="2" borderId="10" xfId="0" applyNumberFormat="1" applyFont="1" applyFill="1" applyBorder="1" applyProtection="1">
      <protection locked="0"/>
    </xf>
    <xf numFmtId="0" fontId="10" fillId="2" borderId="8" xfId="0" applyFont="1" applyFill="1" applyBorder="1"/>
    <xf numFmtId="3" fontId="10" fillId="2" borderId="10" xfId="0" applyNumberFormat="1" applyFont="1" applyFill="1" applyBorder="1" applyProtection="1">
      <protection locked="0"/>
    </xf>
    <xf numFmtId="0" fontId="8" fillId="36" borderId="8" xfId="0" applyFont="1" applyFill="1" applyBorder="1" applyAlignment="1">
      <alignment horizontal="center"/>
    </xf>
    <xf numFmtId="0" fontId="10" fillId="36" borderId="8" xfId="0" applyFont="1" applyFill="1" applyBorder="1"/>
    <xf numFmtId="0" fontId="35" fillId="0" borderId="10" xfId="84" applyFont="1" applyBorder="1"/>
    <xf numFmtId="3" fontId="8" fillId="2" borderId="0" xfId="0" applyNumberFormat="1" applyFont="1" applyFill="1"/>
    <xf numFmtId="4" fontId="7" fillId="2" borderId="13" xfId="0" applyNumberFormat="1" applyFont="1" applyFill="1" applyBorder="1" applyProtection="1">
      <protection locked="0"/>
    </xf>
    <xf numFmtId="4" fontId="8" fillId="2" borderId="4" xfId="0" applyNumberFormat="1" applyFont="1" applyFill="1" applyBorder="1"/>
    <xf numFmtId="165" fontId="8" fillId="2" borderId="5" xfId="75" applyNumberFormat="1" applyFont="1" applyFill="1" applyBorder="1" applyAlignment="1">
      <alignment horizontal="left"/>
    </xf>
    <xf numFmtId="4" fontId="8" fillId="2" borderId="15" xfId="0" applyNumberFormat="1" applyFont="1" applyFill="1" applyBorder="1" applyProtection="1">
      <protection locked="0"/>
    </xf>
    <xf numFmtId="3" fontId="10" fillId="2" borderId="3" xfId="0" applyNumberFormat="1" applyFont="1" applyFill="1" applyBorder="1" applyProtection="1">
      <protection locked="0"/>
    </xf>
    <xf numFmtId="0" fontId="8" fillId="0" borderId="14" xfId="0" applyFont="1" applyBorder="1"/>
    <xf numFmtId="3" fontId="7" fillId="2" borderId="13" xfId="0" applyNumberFormat="1" applyFont="1" applyFill="1" applyBorder="1" applyProtection="1">
      <protection locked="0"/>
    </xf>
    <xf numFmtId="4" fontId="8" fillId="2" borderId="13" xfId="0" applyNumberFormat="1" applyFont="1" applyFill="1" applyBorder="1"/>
    <xf numFmtId="4" fontId="35" fillId="0" borderId="13" xfId="124" applyNumberFormat="1" applyFont="1" applyBorder="1"/>
    <xf numFmtId="3" fontId="8" fillId="2" borderId="0" xfId="0" applyNumberFormat="1" applyFont="1" applyFill="1" applyBorder="1"/>
    <xf numFmtId="3" fontId="8" fillId="2" borderId="13" xfId="0" applyNumberFormat="1" applyFont="1" applyFill="1" applyBorder="1"/>
    <xf numFmtId="4" fontId="7" fillId="2" borderId="2" xfId="0" applyNumberFormat="1" applyFont="1" applyFill="1" applyBorder="1" applyAlignment="1" applyProtection="1">
      <alignment horizontal="right" vertical="center"/>
      <protection locked="0"/>
    </xf>
    <xf numFmtId="4" fontId="8" fillId="2" borderId="10" xfId="0" applyNumberFormat="1" applyFont="1" applyFill="1" applyBorder="1"/>
    <xf numFmtId="0" fontId="6" fillId="2" borderId="1" xfId="0" applyFont="1" applyFill="1" applyBorder="1" applyAlignment="1">
      <alignment horizontal="center" vertical="center"/>
    </xf>
    <xf numFmtId="4" fontId="7" fillId="2" borderId="1" xfId="0" applyNumberFormat="1" applyFont="1" applyFill="1" applyBorder="1" applyAlignment="1" applyProtection="1">
      <alignment horizontal="right" vertical="center"/>
      <protection locked="0"/>
    </xf>
    <xf numFmtId="0" fontId="6" fillId="2" borderId="0" xfId="0" applyFont="1" applyFill="1"/>
    <xf numFmtId="3" fontId="8" fillId="37" borderId="3" xfId="0" applyNumberFormat="1" applyFont="1" applyFill="1" applyBorder="1" applyAlignment="1" applyProtection="1">
      <alignment vertical="center"/>
      <protection locked="0"/>
    </xf>
    <xf numFmtId="0" fontId="7" fillId="36" borderId="0" xfId="0" applyFont="1" applyFill="1" applyBorder="1" applyAlignment="1">
      <alignment vertical="center" wrapText="1"/>
    </xf>
    <xf numFmtId="0" fontId="7" fillId="36" borderId="0" xfId="0" applyFont="1" applyFill="1" applyBorder="1" applyAlignment="1">
      <alignment vertical="center"/>
    </xf>
    <xf numFmtId="0" fontId="7" fillId="36" borderId="0" xfId="0" applyFont="1" applyFill="1" applyBorder="1" applyAlignment="1">
      <alignment horizontal="center" vertical="center" wrapText="1"/>
    </xf>
    <xf numFmtId="0" fontId="11" fillId="36" borderId="0" xfId="0" quotePrefix="1" applyFont="1" applyFill="1" applyBorder="1" applyAlignment="1">
      <alignment horizontal="right" vertical="center"/>
    </xf>
    <xf numFmtId="0" fontId="6" fillId="2" borderId="0" xfId="0" applyFont="1" applyFill="1" applyAlignment="1">
      <alignment vertical="center"/>
    </xf>
    <xf numFmtId="0" fontId="12" fillId="2" borderId="0" xfId="0" applyFont="1" applyFill="1"/>
    <xf numFmtId="4" fontId="6" fillId="2" borderId="0" xfId="0" applyNumberFormat="1" applyFont="1" applyFill="1" applyAlignment="1">
      <alignment vertical="center"/>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8" borderId="1" xfId="0" applyFont="1" applyFill="1" applyBorder="1" applyAlignment="1">
      <alignment horizontal="center" vertical="center"/>
    </xf>
    <xf numFmtId="0" fontId="12" fillId="35" borderId="2" xfId="0" applyNumberFormat="1" applyFont="1" applyFill="1" applyBorder="1" applyAlignment="1" applyProtection="1">
      <alignment horizontal="left" vertical="center"/>
      <protection locked="0"/>
    </xf>
    <xf numFmtId="0" fontId="12" fillId="35" borderId="2" xfId="0" applyNumberFormat="1" applyFont="1" applyFill="1" applyBorder="1" applyAlignment="1">
      <alignment horizontal="left" vertical="center"/>
    </xf>
    <xf numFmtId="3" fontId="12" fillId="35" borderId="2" xfId="0" applyNumberFormat="1" applyFont="1" applyFill="1" applyBorder="1" applyAlignment="1" applyProtection="1">
      <alignment vertical="center"/>
      <protection locked="0"/>
    </xf>
    <xf numFmtId="10" fontId="12" fillId="35" borderId="2" xfId="0" applyNumberFormat="1" applyFont="1" applyFill="1" applyBorder="1" applyAlignment="1" applyProtection="1">
      <alignment horizontal="center" vertical="center"/>
      <protection locked="0"/>
    </xf>
    <xf numFmtId="0" fontId="12" fillId="2" borderId="3" xfId="0" applyNumberFormat="1" applyFont="1" applyFill="1" applyBorder="1" applyAlignment="1" applyProtection="1">
      <alignment horizontal="left" vertical="center"/>
      <protection locked="0"/>
    </xf>
    <xf numFmtId="0" fontId="12" fillId="2" borderId="3" xfId="0" applyFont="1" applyFill="1" applyBorder="1" applyAlignment="1">
      <alignment vertical="center"/>
    </xf>
    <xf numFmtId="3" fontId="12" fillId="2" borderId="3" xfId="0" applyNumberFormat="1" applyFont="1" applyFill="1" applyBorder="1" applyAlignment="1" applyProtection="1">
      <alignment vertical="center"/>
      <protection locked="0"/>
    </xf>
    <xf numFmtId="10" fontId="12" fillId="2" borderId="3" xfId="0" applyNumberFormat="1" applyFont="1" applyFill="1" applyBorder="1" applyAlignment="1" applyProtection="1">
      <alignment horizontal="center" vertical="center"/>
      <protection locked="0"/>
    </xf>
    <xf numFmtId="167" fontId="12" fillId="2" borderId="3" xfId="0" applyNumberFormat="1" applyFont="1" applyFill="1" applyBorder="1" applyAlignment="1" applyProtection="1">
      <alignment vertical="center"/>
      <protection locked="0"/>
    </xf>
    <xf numFmtId="4" fontId="12" fillId="2" borderId="3" xfId="0" applyNumberFormat="1" applyFont="1" applyFill="1" applyBorder="1" applyAlignment="1" applyProtection="1">
      <alignment vertical="center"/>
      <protection locked="0"/>
    </xf>
    <xf numFmtId="0" fontId="12" fillId="35" borderId="3" xfId="0" applyNumberFormat="1" applyFont="1" applyFill="1" applyBorder="1" applyAlignment="1" applyProtection="1">
      <alignment horizontal="left" vertical="center"/>
      <protection locked="0"/>
    </xf>
    <xf numFmtId="0" fontId="12" fillId="35" borderId="3" xfId="0" applyNumberFormat="1" applyFont="1" applyFill="1" applyBorder="1" applyAlignment="1">
      <alignment horizontal="left" vertical="center"/>
    </xf>
    <xf numFmtId="3" fontId="12" fillId="35" borderId="3" xfId="0" applyNumberFormat="1" applyFont="1" applyFill="1" applyBorder="1" applyAlignment="1" applyProtection="1">
      <alignment vertical="center"/>
      <protection locked="0"/>
    </xf>
    <xf numFmtId="10" fontId="12" fillId="35" borderId="3" xfId="0" applyNumberFormat="1" applyFont="1" applyFill="1" applyBorder="1" applyAlignment="1" applyProtection="1">
      <alignment horizontal="center" vertical="center"/>
      <protection locked="0"/>
    </xf>
    <xf numFmtId="0" fontId="12" fillId="2" borderId="3" xfId="0" applyNumberFormat="1" applyFont="1" applyFill="1" applyBorder="1" applyAlignment="1">
      <alignment horizontal="left" vertical="center"/>
    </xf>
    <xf numFmtId="4" fontId="6" fillId="2" borderId="2" xfId="0" applyNumberFormat="1" applyFont="1" applyFill="1" applyBorder="1" applyAlignment="1" applyProtection="1">
      <alignment horizontal="left" vertical="center"/>
      <protection locked="0"/>
    </xf>
    <xf numFmtId="0" fontId="6" fillId="2" borderId="2" xfId="0" applyFont="1" applyFill="1" applyBorder="1" applyAlignment="1">
      <alignment vertical="center"/>
    </xf>
    <xf numFmtId="3" fontId="6" fillId="2" borderId="2" xfId="0" applyNumberFormat="1" applyFont="1" applyFill="1" applyBorder="1" applyAlignment="1" applyProtection="1">
      <alignment horizontal="right" vertical="center"/>
      <protection locked="0"/>
    </xf>
    <xf numFmtId="10" fontId="6" fillId="2" borderId="2" xfId="185" applyNumberFormat="1" applyFont="1" applyFill="1" applyBorder="1" applyAlignment="1" applyProtection="1">
      <alignment horizontal="center" vertical="center"/>
      <protection locked="0"/>
    </xf>
    <xf numFmtId="4" fontId="6" fillId="2" borderId="2" xfId="0" applyNumberFormat="1" applyFont="1" applyFill="1" applyBorder="1" applyAlignment="1" applyProtection="1">
      <alignment horizontal="right" vertical="center"/>
      <protection locked="0"/>
    </xf>
    <xf numFmtId="4" fontId="6" fillId="2" borderId="3" xfId="0" applyNumberFormat="1" applyFont="1" applyFill="1" applyBorder="1" applyAlignment="1" applyProtection="1">
      <alignment horizontal="left" vertical="center"/>
      <protection locked="0"/>
    </xf>
    <xf numFmtId="0" fontId="6" fillId="2" borderId="3" xfId="0" applyFont="1" applyFill="1" applyBorder="1" applyAlignment="1">
      <alignment vertical="center"/>
    </xf>
    <xf numFmtId="3" fontId="6" fillId="2" borderId="3" xfId="0" applyNumberFormat="1" applyFont="1" applyFill="1" applyBorder="1" applyAlignment="1" applyProtection="1">
      <alignment horizontal="right" vertical="center"/>
      <protection locked="0"/>
    </xf>
    <xf numFmtId="10" fontId="6" fillId="2" borderId="3" xfId="0" applyNumberFormat="1" applyFont="1" applyFill="1" applyBorder="1" applyAlignment="1" applyProtection="1">
      <alignment horizontal="center" vertical="center"/>
      <protection locked="0"/>
    </xf>
    <xf numFmtId="3" fontId="12" fillId="2" borderId="3" xfId="0" applyNumberFormat="1" applyFont="1" applyFill="1" applyBorder="1" applyAlignment="1" applyProtection="1">
      <alignment horizontal="right" vertical="center"/>
      <protection locked="0"/>
    </xf>
    <xf numFmtId="10" fontId="12" fillId="2" borderId="3" xfId="185" applyNumberFormat="1" applyFont="1" applyFill="1" applyBorder="1" applyAlignment="1" applyProtection="1">
      <alignment horizontal="center" vertical="center"/>
      <protection locked="0"/>
    </xf>
    <xf numFmtId="4" fontId="6" fillId="2" borderId="1" xfId="0" applyNumberFormat="1" applyFont="1" applyFill="1" applyBorder="1" applyAlignment="1" applyProtection="1">
      <alignment horizontal="left" vertical="center"/>
      <protection locked="0"/>
    </xf>
    <xf numFmtId="0" fontId="6" fillId="2" borderId="1" xfId="0" applyFont="1" applyFill="1" applyBorder="1" applyAlignment="1">
      <alignment vertical="center"/>
    </xf>
    <xf numFmtId="3" fontId="6" fillId="2" borderId="1" xfId="0" applyNumberFormat="1" applyFont="1" applyFill="1" applyBorder="1" applyAlignment="1" applyProtection="1">
      <alignment horizontal="right" vertical="center"/>
      <protection locked="0"/>
    </xf>
    <xf numFmtId="3" fontId="6" fillId="37" borderId="1" xfId="0" applyNumberFormat="1" applyFont="1" applyFill="1" applyBorder="1" applyAlignment="1" applyProtection="1">
      <alignment horizontal="right" vertical="center"/>
      <protection locked="0"/>
    </xf>
    <xf numFmtId="10" fontId="6" fillId="2" borderId="1" xfId="185" applyNumberFormat="1" applyFont="1" applyFill="1" applyBorder="1" applyAlignment="1" applyProtection="1">
      <alignment horizontal="center" vertical="center"/>
      <protection locked="0"/>
    </xf>
    <xf numFmtId="3" fontId="6" fillId="39" borderId="1" xfId="0" applyNumberFormat="1" applyFont="1" applyFill="1" applyBorder="1" applyAlignment="1" applyProtection="1">
      <alignment horizontal="right" vertical="center"/>
      <protection locked="0"/>
    </xf>
    <xf numFmtId="3" fontId="6" fillId="38" borderId="1" xfId="0" applyNumberFormat="1" applyFont="1" applyFill="1" applyBorder="1" applyAlignment="1" applyProtection="1">
      <alignment horizontal="right" vertical="center"/>
      <protection locked="0"/>
    </xf>
    <xf numFmtId="0" fontId="8" fillId="36" borderId="14" xfId="0" applyFont="1" applyFill="1" applyBorder="1" applyProtection="1">
      <protection locked="0"/>
    </xf>
    <xf numFmtId="0" fontId="8" fillId="36" borderId="11" xfId="0" applyFont="1" applyFill="1" applyBorder="1" applyProtection="1">
      <protection locked="0"/>
    </xf>
    <xf numFmtId="3" fontId="12" fillId="2" borderId="0" xfId="0" applyNumberFormat="1" applyFont="1" applyFill="1"/>
    <xf numFmtId="3" fontId="8" fillId="2" borderId="10" xfId="0" applyNumberFormat="1" applyFont="1" applyFill="1" applyBorder="1"/>
    <xf numFmtId="0" fontId="13" fillId="39" borderId="1" xfId="0" applyFont="1" applyFill="1" applyBorder="1" applyAlignment="1">
      <alignment horizontal="center" vertical="center" wrapText="1"/>
    </xf>
    <xf numFmtId="3" fontId="8" fillId="2" borderId="8" xfId="0" applyNumberFormat="1" applyFont="1" applyFill="1" applyBorder="1"/>
    <xf numFmtId="3" fontId="8" fillId="0" borderId="0" xfId="0" applyNumberFormat="1" applyFont="1"/>
    <xf numFmtId="4" fontId="8" fillId="0" borderId="0" xfId="0" applyNumberFormat="1" applyFont="1"/>
    <xf numFmtId="3" fontId="8" fillId="2" borderId="11" xfId="0" applyNumberFormat="1" applyFont="1" applyFill="1" applyBorder="1" applyProtection="1">
      <protection locked="0"/>
    </xf>
    <xf numFmtId="3" fontId="8" fillId="36" borderId="0" xfId="0" applyNumberFormat="1" applyFont="1" applyFill="1" applyBorder="1" applyProtection="1">
      <protection locked="0"/>
    </xf>
    <xf numFmtId="3" fontId="8" fillId="36" borderId="8" xfId="0" applyNumberFormat="1" applyFont="1" applyFill="1" applyBorder="1" applyProtection="1">
      <protection locked="0"/>
    </xf>
    <xf numFmtId="0" fontId="8" fillId="0" borderId="11" xfId="0" applyFont="1" applyBorder="1"/>
    <xf numFmtId="0" fontId="35" fillId="36" borderId="8" xfId="153" applyFont="1" applyFill="1" applyBorder="1" applyAlignment="1">
      <alignment horizontal="center"/>
    </xf>
    <xf numFmtId="0" fontId="8" fillId="0" borderId="7" xfId="0" applyFont="1" applyBorder="1"/>
    <xf numFmtId="0" fontId="8" fillId="2" borderId="3" xfId="0" applyNumberFormat="1" applyFont="1" applyFill="1" applyBorder="1" applyAlignment="1">
      <alignment horizontal="center"/>
    </xf>
    <xf numFmtId="3" fontId="8" fillId="2" borderId="8" xfId="0" applyNumberFormat="1" applyFont="1" applyFill="1" applyBorder="1" applyAlignment="1" applyProtection="1">
      <alignment horizontal="left"/>
      <protection locked="0"/>
    </xf>
    <xf numFmtId="3" fontId="8" fillId="2" borderId="10" xfId="0" applyNumberFormat="1" applyFont="1" applyFill="1" applyBorder="1" applyAlignment="1" applyProtection="1">
      <protection locked="0"/>
    </xf>
    <xf numFmtId="4" fontId="8" fillId="2" borderId="14" xfId="0" applyNumberFormat="1" applyFont="1" applyFill="1" applyBorder="1" applyProtection="1">
      <protection locked="0"/>
    </xf>
    <xf numFmtId="0" fontId="8" fillId="2" borderId="10" xfId="0" applyFont="1" applyFill="1" applyBorder="1" applyAlignment="1">
      <alignment horizontal="left"/>
    </xf>
    <xf numFmtId="165" fontId="8" fillId="2" borderId="2" xfId="75" applyNumberFormat="1" applyFont="1" applyFill="1" applyBorder="1"/>
    <xf numFmtId="0" fontId="12" fillId="36" borderId="3" xfId="0" applyFont="1" applyFill="1" applyBorder="1" applyAlignment="1">
      <alignment horizontal="left"/>
    </xf>
    <xf numFmtId="165" fontId="8" fillId="2" borderId="10" xfId="75" applyNumberFormat="1" applyFont="1" applyFill="1" applyBorder="1" applyAlignment="1">
      <alignment horizontal="right"/>
    </xf>
    <xf numFmtId="165" fontId="8" fillId="2" borderId="10" xfId="75" applyNumberFormat="1" applyFont="1" applyFill="1" applyBorder="1" applyAlignment="1">
      <alignment vertical="center"/>
    </xf>
    <xf numFmtId="0" fontId="0" fillId="0" borderId="0" xfId="0" applyAlignment="1">
      <alignment horizontal="center"/>
    </xf>
    <xf numFmtId="0" fontId="7" fillId="2" borderId="8" xfId="0" applyFont="1" applyFill="1" applyBorder="1" applyAlignment="1">
      <alignment horizontal="left" vertical="center"/>
    </xf>
    <xf numFmtId="0" fontId="7" fillId="2" borderId="8" xfId="0" applyFont="1" applyFill="1" applyBorder="1" applyAlignment="1">
      <alignment horizontal="center"/>
    </xf>
    <xf numFmtId="0" fontId="10" fillId="36" borderId="8" xfId="0" applyNumberFormat="1" applyFont="1" applyFill="1" applyBorder="1"/>
    <xf numFmtId="0" fontId="12" fillId="2" borderId="3" xfId="0" applyFont="1" applyFill="1" applyBorder="1"/>
    <xf numFmtId="165" fontId="8" fillId="2" borderId="3" xfId="75" applyNumberFormat="1" applyFont="1" applyFill="1" applyBorder="1"/>
    <xf numFmtId="165" fontId="8" fillId="2" borderId="10" xfId="75" applyNumberFormat="1" applyFont="1" applyFill="1" applyBorder="1" applyProtection="1">
      <protection locked="0"/>
    </xf>
    <xf numFmtId="165" fontId="8" fillId="2" borderId="10" xfId="75" applyNumberFormat="1" applyFont="1" applyFill="1" applyBorder="1" applyAlignment="1">
      <alignment horizontal="right" vertical="center"/>
    </xf>
    <xf numFmtId="0" fontId="8" fillId="36" borderId="3" xfId="0"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15" fontId="8" fillId="2" borderId="8" xfId="0" applyNumberFormat="1" applyFont="1" applyFill="1" applyBorder="1" applyAlignment="1">
      <alignment horizontal="center" vertical="center"/>
    </xf>
    <xf numFmtId="0" fontId="0" fillId="0" borderId="8" xfId="0" applyBorder="1"/>
    <xf numFmtId="0" fontId="14" fillId="0" borderId="0" xfId="0" applyFont="1"/>
    <xf numFmtId="0" fontId="15" fillId="2" borderId="3" xfId="0" applyFont="1" applyFill="1" applyBorder="1" applyAlignment="1">
      <alignment horizontal="left"/>
    </xf>
    <xf numFmtId="165" fontId="8" fillId="2" borderId="10" xfId="75" applyNumberFormat="1" applyFont="1" applyFill="1" applyBorder="1" applyAlignment="1">
      <alignment horizontal="center" vertical="center"/>
    </xf>
    <xf numFmtId="0" fontId="8" fillId="2" borderId="8" xfId="0" applyNumberFormat="1" applyFont="1" applyFill="1" applyBorder="1"/>
    <xf numFmtId="0" fontId="8" fillId="2" borderId="10" xfId="75" applyNumberFormat="1" applyFont="1" applyFill="1" applyBorder="1" applyAlignment="1">
      <alignment horizontal="center"/>
    </xf>
    <xf numFmtId="3" fontId="8" fillId="2" borderId="2" xfId="75" applyNumberFormat="1" applyFont="1" applyFill="1" applyBorder="1" applyAlignment="1">
      <alignment horizontal="center"/>
    </xf>
    <xf numFmtId="3" fontId="8" fillId="2" borderId="10" xfId="75" applyNumberFormat="1" applyFont="1" applyFill="1" applyBorder="1" applyAlignment="1">
      <alignment horizontal="center"/>
    </xf>
    <xf numFmtId="0" fontId="8" fillId="2" borderId="8" xfId="0" applyNumberFormat="1" applyFont="1" applyFill="1" applyBorder="1" applyAlignment="1">
      <alignment horizontal="left"/>
    </xf>
    <xf numFmtId="3" fontId="8" fillId="0" borderId="14" xfId="0" applyNumberFormat="1" applyFont="1" applyBorder="1"/>
    <xf numFmtId="15" fontId="8" fillId="36" borderId="0" xfId="0" applyNumberFormat="1" applyFont="1" applyFill="1" applyBorder="1" applyAlignment="1">
      <alignment horizontal="center"/>
    </xf>
    <xf numFmtId="0" fontId="8" fillId="36" borderId="0" xfId="0" applyFont="1" applyFill="1" applyBorder="1" applyAlignment="1">
      <alignment horizontal="center"/>
    </xf>
    <xf numFmtId="0" fontId="7" fillId="2" borderId="2" xfId="0" applyFont="1" applyFill="1" applyBorder="1" applyAlignment="1">
      <alignment horizontal="center"/>
    </xf>
    <xf numFmtId="3" fontId="10" fillId="2" borderId="0" xfId="0" applyNumberFormat="1" applyFont="1" applyFill="1" applyBorder="1" applyProtection="1">
      <protection locked="0"/>
    </xf>
    <xf numFmtId="4" fontId="35" fillId="0" borderId="13" xfId="124" applyNumberFormat="1" applyFont="1" applyBorder="1"/>
    <xf numFmtId="0" fontId="8" fillId="2" borderId="8" xfId="0" applyFont="1" applyFill="1" applyBorder="1" applyAlignment="1"/>
    <xf numFmtId="4" fontId="8" fillId="2" borderId="8" xfId="0" applyNumberFormat="1" applyFont="1" applyFill="1" applyBorder="1" applyProtection="1">
      <protection locked="0"/>
    </xf>
    <xf numFmtId="0" fontId="8" fillId="36" borderId="2" xfId="0" applyFont="1" applyFill="1" applyBorder="1" applyAlignment="1">
      <alignment horizontal="center"/>
    </xf>
    <xf numFmtId="4" fontId="7" fillId="2" borderId="10" xfId="0" applyNumberFormat="1" applyFont="1" applyFill="1" applyBorder="1" applyAlignment="1">
      <alignment horizontal="center" vertical="center"/>
    </xf>
    <xf numFmtId="3" fontId="8" fillId="2" borderId="10" xfId="75" applyNumberFormat="1" applyFont="1" applyFill="1" applyBorder="1" applyAlignment="1">
      <alignment horizontal="center" vertical="center"/>
    </xf>
    <xf numFmtId="0" fontId="35" fillId="36" borderId="8" xfId="153" applyFont="1" applyFill="1" applyBorder="1" applyAlignment="1">
      <alignment horizontal="left"/>
    </xf>
    <xf numFmtId="0" fontId="8" fillId="0" borderId="8" xfId="0" applyNumberFormat="1" applyFont="1" applyBorder="1"/>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0" xfId="0" applyFont="1" applyFill="1" applyBorder="1" applyAlignment="1">
      <alignment horizontal="center" vertical="center"/>
    </xf>
    <xf numFmtId="41" fontId="8" fillId="2" borderId="0" xfId="195" applyFont="1" applyFill="1" applyBorder="1" applyAlignment="1">
      <alignment horizontal="center" vertical="center"/>
    </xf>
    <xf numFmtId="165" fontId="8" fillId="2" borderId="2" xfId="75" applyNumberFormat="1" applyFont="1" applyFill="1" applyBorder="1" applyAlignment="1">
      <alignment horizontal="right"/>
    </xf>
    <xf numFmtId="165" fontId="8" fillId="2" borderId="10" xfId="75" applyNumberFormat="1" applyFont="1" applyFill="1" applyBorder="1" applyAlignment="1">
      <alignment horizontal="left"/>
    </xf>
    <xf numFmtId="3" fontId="8" fillId="2" borderId="3" xfId="0" applyNumberFormat="1" applyFont="1" applyFill="1" applyBorder="1" applyAlignment="1" applyProtection="1">
      <alignment horizontal="left"/>
      <protection locked="0"/>
    </xf>
    <xf numFmtId="165" fontId="8" fillId="2" borderId="2" xfId="75" applyNumberFormat="1" applyFont="1" applyFill="1" applyBorder="1" applyAlignment="1">
      <alignment horizontal="right" vertical="center"/>
    </xf>
    <xf numFmtId="14" fontId="8" fillId="2" borderId="3" xfId="0" applyNumberFormat="1" applyFont="1" applyFill="1" applyBorder="1" applyAlignment="1">
      <alignment horizontal="center" vertical="center"/>
    </xf>
    <xf numFmtId="15" fontId="8" fillId="36" borderId="10" xfId="0" applyNumberFormat="1" applyFont="1" applyFill="1" applyBorder="1"/>
    <xf numFmtId="4" fontId="8" fillId="36" borderId="3" xfId="0" applyNumberFormat="1" applyFont="1" applyFill="1" applyBorder="1"/>
    <xf numFmtId="4" fontId="8" fillId="2" borderId="10" xfId="75" applyNumberFormat="1" applyFont="1" applyFill="1" applyBorder="1" applyAlignment="1"/>
    <xf numFmtId="0" fontId="7" fillId="40" borderId="0" xfId="0" applyFont="1" applyFill="1" applyBorder="1" applyAlignment="1">
      <alignment vertical="center" wrapText="1"/>
    </xf>
    <xf numFmtId="0" fontId="7" fillId="40" borderId="0" xfId="0" applyFont="1" applyFill="1" applyBorder="1" applyAlignment="1">
      <alignment horizontal="center" vertical="center" wrapText="1"/>
    </xf>
    <xf numFmtId="0" fontId="7" fillId="40" borderId="0" xfId="0" applyFont="1" applyFill="1" applyBorder="1" applyAlignment="1">
      <alignment horizontal="center" vertical="justify"/>
    </xf>
    <xf numFmtId="0" fontId="6" fillId="40" borderId="0" xfId="0" applyFont="1" applyFill="1" applyBorder="1" applyAlignment="1">
      <alignment horizontal="right" vertical="center"/>
    </xf>
    <xf numFmtId="0" fontId="7" fillId="40" borderId="0" xfId="0" applyFont="1" applyFill="1" applyBorder="1" applyAlignment="1">
      <alignment vertical="center"/>
    </xf>
    <xf numFmtId="0" fontId="7" fillId="40" borderId="0" xfId="81" applyFont="1" applyFill="1" applyBorder="1" applyAlignment="1">
      <alignment vertical="center" wrapText="1"/>
    </xf>
    <xf numFmtId="0" fontId="7" fillId="40" borderId="0" xfId="81" applyFont="1" applyFill="1" applyBorder="1" applyAlignment="1">
      <alignment vertical="center"/>
    </xf>
    <xf numFmtId="0" fontId="7" fillId="40" borderId="0" xfId="81" applyFont="1" applyFill="1" applyBorder="1" applyAlignment="1">
      <alignment horizontal="center" vertical="center" wrapText="1"/>
    </xf>
    <xf numFmtId="0" fontId="7" fillId="40" borderId="0" xfId="81" applyFont="1" applyFill="1" applyBorder="1" applyAlignment="1">
      <alignment horizontal="center" vertical="justify"/>
    </xf>
    <xf numFmtId="3" fontId="7" fillId="40" borderId="0" xfId="0" applyNumberFormat="1" applyFont="1" applyFill="1" applyBorder="1" applyAlignment="1">
      <alignment horizontal="center" vertical="justify"/>
    </xf>
    <xf numFmtId="0" fontId="6" fillId="41" borderId="1" xfId="0" applyFont="1" applyFill="1" applyBorder="1" applyAlignment="1">
      <alignment horizontal="center" vertical="center" wrapText="1"/>
    </xf>
    <xf numFmtId="0" fontId="6" fillId="41" borderId="2" xfId="0" applyFont="1" applyFill="1" applyBorder="1" applyAlignment="1">
      <alignment horizontal="center" vertical="center" wrapText="1"/>
    </xf>
    <xf numFmtId="3" fontId="7" fillId="41" borderId="3" xfId="0" applyNumberFormat="1" applyFont="1" applyFill="1" applyBorder="1" applyAlignment="1">
      <alignment horizontal="center" vertical="center" wrapText="1"/>
    </xf>
    <xf numFmtId="3" fontId="7" fillId="41" borderId="2" xfId="0" applyNumberFormat="1" applyFont="1" applyFill="1" applyBorder="1" applyAlignment="1" applyProtection="1">
      <alignment horizontal="center" vertical="center" wrapText="1"/>
      <protection locked="0"/>
    </xf>
    <xf numFmtId="10" fontId="7" fillId="41" borderId="2" xfId="0" applyNumberFormat="1" applyFont="1" applyFill="1" applyBorder="1" applyAlignment="1" applyProtection="1">
      <alignment horizontal="center" vertical="center" wrapText="1"/>
      <protection locked="0"/>
    </xf>
    <xf numFmtId="3" fontId="7" fillId="41" borderId="1" xfId="0" applyNumberFormat="1" applyFont="1" applyFill="1" applyBorder="1" applyAlignment="1" applyProtection="1">
      <alignment horizontal="center" vertical="center" wrapText="1"/>
      <protection locked="0"/>
    </xf>
    <xf numFmtId="0" fontId="8" fillId="41" borderId="1" xfId="0" applyFont="1" applyFill="1" applyBorder="1" applyAlignment="1">
      <alignment horizontal="center"/>
    </xf>
    <xf numFmtId="3" fontId="7" fillId="41" borderId="1" xfId="0" applyNumberFormat="1" applyFont="1" applyFill="1" applyBorder="1" applyAlignment="1" applyProtection="1">
      <alignment horizontal="center" vertical="center"/>
      <protection locked="0"/>
    </xf>
    <xf numFmtId="4" fontId="7" fillId="41" borderId="2" xfId="0" applyNumberFormat="1" applyFont="1" applyFill="1" applyBorder="1" applyAlignment="1" applyProtection="1">
      <alignment horizontal="center" vertical="center" wrapText="1"/>
      <protection locked="0"/>
    </xf>
    <xf numFmtId="10" fontId="7" fillId="41" borderId="1" xfId="0" applyNumberFormat="1" applyFont="1" applyFill="1" applyBorder="1" applyAlignment="1" applyProtection="1">
      <alignment horizontal="center" vertical="center" wrapText="1"/>
      <protection locked="0"/>
    </xf>
    <xf numFmtId="3" fontId="6" fillId="41" borderId="1" xfId="0" applyNumberFormat="1" applyFont="1" applyFill="1" applyBorder="1" applyAlignment="1">
      <alignment horizontal="center" vertical="center" wrapText="1"/>
    </xf>
    <xf numFmtId="3" fontId="8" fillId="41" borderId="1" xfId="0" applyNumberFormat="1" applyFont="1" applyFill="1" applyBorder="1" applyAlignment="1">
      <alignment horizontal="center"/>
    </xf>
    <xf numFmtId="3" fontId="9" fillId="41" borderId="1" xfId="0" applyNumberFormat="1" applyFont="1" applyFill="1" applyBorder="1" applyAlignment="1" applyProtection="1">
      <alignment horizontal="center" vertical="center"/>
      <protection locked="0"/>
    </xf>
    <xf numFmtId="10" fontId="7" fillId="41" borderId="1" xfId="185" applyNumberFormat="1" applyFont="1" applyFill="1" applyBorder="1" applyAlignment="1" applyProtection="1">
      <alignment horizontal="center" vertical="center" wrapText="1"/>
      <protection locked="0"/>
    </xf>
    <xf numFmtId="168" fontId="8" fillId="2" borderId="3" xfId="0" applyNumberFormat="1" applyFont="1" applyFill="1" applyBorder="1" applyAlignment="1">
      <alignment horizontal="left"/>
    </xf>
    <xf numFmtId="41" fontId="8" fillId="2" borderId="10" xfId="195" applyFont="1" applyFill="1" applyBorder="1" applyAlignment="1">
      <alignment horizontal="center" vertical="center"/>
    </xf>
    <xf numFmtId="41" fontId="8" fillId="2" borderId="10" xfId="195" applyFont="1" applyFill="1" applyBorder="1" applyAlignment="1">
      <alignment horizontal="left"/>
    </xf>
    <xf numFmtId="41" fontId="8" fillId="2" borderId="10" xfId="195" applyFont="1" applyFill="1" applyBorder="1" applyAlignment="1" applyProtection="1">
      <alignment horizontal="left"/>
      <protection locked="0"/>
    </xf>
    <xf numFmtId="15" fontId="8" fillId="2" borderId="3" xfId="0" applyNumberFormat="1" applyFont="1" applyFill="1" applyBorder="1" applyAlignment="1">
      <alignment horizontal="center" vertical="center"/>
    </xf>
    <xf numFmtId="0" fontId="12" fillId="2" borderId="3" xfId="0" applyFont="1" applyFill="1" applyBorder="1" applyAlignment="1">
      <alignment horizontal="left"/>
    </xf>
    <xf numFmtId="14" fontId="8" fillId="2" borderId="7" xfId="0" applyNumberFormat="1" applyFont="1" applyFill="1" applyBorder="1" applyAlignment="1">
      <alignment horizontal="center"/>
    </xf>
    <xf numFmtId="14" fontId="8" fillId="2" borderId="5" xfId="0" applyNumberFormat="1" applyFont="1" applyFill="1" applyBorder="1" applyAlignment="1">
      <alignment horizontal="center"/>
    </xf>
    <xf numFmtId="15" fontId="8" fillId="36" borderId="8" xfId="0" applyNumberFormat="1" applyFont="1" applyFill="1" applyBorder="1" applyAlignment="1">
      <alignment horizontal="center"/>
    </xf>
    <xf numFmtId="14" fontId="8" fillId="2" borderId="11" xfId="0" applyNumberFormat="1" applyFont="1" applyFill="1" applyBorder="1" applyAlignment="1">
      <alignment horizontal="center"/>
    </xf>
    <xf numFmtId="14" fontId="8" fillId="2" borderId="6" xfId="0" applyNumberFormat="1" applyFont="1" applyFill="1" applyBorder="1" applyAlignment="1">
      <alignment horizontal="center"/>
    </xf>
    <xf numFmtId="0" fontId="12" fillId="36" borderId="8" xfId="0" applyFont="1" applyFill="1" applyBorder="1" applyAlignment="1">
      <alignment horizontal="left"/>
    </xf>
    <xf numFmtId="0" fontId="8" fillId="0" borderId="8" xfId="0" applyFont="1" applyBorder="1"/>
    <xf numFmtId="0" fontId="37" fillId="36" borderId="8" xfId="0" applyFont="1" applyFill="1" applyBorder="1" applyAlignment="1">
      <alignment horizontal="left"/>
    </xf>
    <xf numFmtId="41" fontId="8" fillId="2" borderId="10" xfId="195" applyFont="1" applyFill="1" applyBorder="1"/>
    <xf numFmtId="41" fontId="8" fillId="2" borderId="10" xfId="195" applyFont="1" applyFill="1" applyBorder="1" applyAlignment="1">
      <alignment horizontal="right" vertical="center"/>
    </xf>
    <xf numFmtId="41" fontId="8" fillId="2" borderId="10" xfId="195" applyFont="1" applyFill="1" applyBorder="1" applyProtection="1">
      <protection locked="0"/>
    </xf>
    <xf numFmtId="4" fontId="8" fillId="2" borderId="7" xfId="0" applyNumberFormat="1" applyFont="1" applyFill="1" applyBorder="1" applyProtection="1">
      <protection locked="0"/>
    </xf>
    <xf numFmtId="0" fontId="8" fillId="36" borderId="8" xfId="0" applyFont="1" applyFill="1" applyBorder="1" applyAlignment="1">
      <alignment horizontal="center" vertical="center"/>
    </xf>
    <xf numFmtId="169" fontId="8" fillId="2" borderId="10" xfId="75" applyNumberFormat="1" applyFont="1" applyFill="1" applyBorder="1" applyAlignment="1">
      <alignment horizontal="center"/>
    </xf>
    <xf numFmtId="0" fontId="8" fillId="2" borderId="0" xfId="0" applyFont="1" applyFill="1" applyBorder="1" applyAlignment="1">
      <alignment horizontal="left"/>
    </xf>
    <xf numFmtId="0" fontId="0" fillId="0" borderId="3" xfId="0" applyBorder="1"/>
    <xf numFmtId="3" fontId="8" fillId="36" borderId="14" xfId="0" applyNumberFormat="1" applyFont="1" applyFill="1" applyBorder="1" applyProtection="1">
      <protection locked="0"/>
    </xf>
    <xf numFmtId="170" fontId="8" fillId="0" borderId="0" xfId="0" applyNumberFormat="1" applyFont="1"/>
    <xf numFmtId="0" fontId="8" fillId="2" borderId="10" xfId="0" applyFont="1" applyFill="1" applyBorder="1" applyAlignment="1">
      <alignment horizontal="center" vertical="center"/>
    </xf>
    <xf numFmtId="171" fontId="12" fillId="2" borderId="3" xfId="0" applyNumberFormat="1" applyFont="1" applyFill="1" applyBorder="1"/>
    <xf numFmtId="15" fontId="8" fillId="2" borderId="0" xfId="0" applyNumberFormat="1" applyFont="1" applyFill="1" applyBorder="1" applyAlignment="1">
      <alignment horizontal="center"/>
    </xf>
    <xf numFmtId="15" fontId="8" fillId="36" borderId="11" xfId="0" applyNumberFormat="1" applyFont="1" applyFill="1" applyBorder="1" applyAlignment="1">
      <alignment horizontal="center"/>
    </xf>
    <xf numFmtId="0" fontId="8" fillId="36" borderId="4" xfId="0" applyFont="1" applyFill="1" applyBorder="1"/>
    <xf numFmtId="0" fontId="8" fillId="36" borderId="6" xfId="0" applyFont="1" applyFill="1" applyBorder="1" applyAlignment="1">
      <alignment horizontal="center"/>
    </xf>
    <xf numFmtId="0" fontId="12" fillId="36" borderId="11" xfId="0" applyFont="1" applyFill="1" applyBorder="1" applyAlignment="1">
      <alignment horizontal="left"/>
    </xf>
    <xf numFmtId="0" fontId="8" fillId="36" borderId="11" xfId="0" applyFont="1" applyFill="1" applyBorder="1" applyAlignment="1">
      <alignment horizontal="center"/>
    </xf>
    <xf numFmtId="0" fontId="8" fillId="36" borderId="11" xfId="0" applyFont="1" applyFill="1" applyBorder="1" applyAlignment="1">
      <alignment horizontal="left"/>
    </xf>
    <xf numFmtId="3" fontId="8" fillId="2" borderId="8" xfId="0" applyNumberFormat="1" applyFont="1" applyFill="1" applyBorder="1" applyAlignment="1" applyProtection="1">
      <alignment horizontal="right" vertical="center"/>
      <protection locked="0"/>
    </xf>
    <xf numFmtId="14" fontId="8" fillId="0" borderId="0" xfId="0" applyNumberFormat="1" applyFont="1"/>
    <xf numFmtId="41" fontId="8" fillId="2" borderId="10" xfId="195" applyFont="1" applyFill="1" applyBorder="1" applyAlignment="1">
      <alignment horizontal="left" vertical="center"/>
    </xf>
    <xf numFmtId="0" fontId="1" fillId="0" borderId="0" xfId="216"/>
    <xf numFmtId="14" fontId="8" fillId="2" borderId="10" xfId="0" applyNumberFormat="1" applyFont="1" applyFill="1" applyBorder="1" applyAlignment="1">
      <alignment horizontal="center"/>
    </xf>
    <xf numFmtId="14" fontId="8" fillId="2" borderId="8" xfId="0" applyNumberFormat="1" applyFont="1" applyFill="1" applyBorder="1" applyAlignment="1">
      <alignment horizontal="left"/>
    </xf>
    <xf numFmtId="0" fontId="8" fillId="36" borderId="14" xfId="0" applyFont="1" applyFill="1" applyBorder="1" applyAlignment="1">
      <alignment horizontal="center"/>
    </xf>
    <xf numFmtId="15" fontId="8" fillId="36" borderId="8" xfId="0" applyNumberFormat="1" applyFont="1" applyFill="1" applyBorder="1"/>
    <xf numFmtId="0" fontId="8" fillId="2" borderId="0" xfId="0" applyFont="1" applyFill="1" applyBorder="1" applyAlignment="1">
      <alignment horizontal="left" vertical="center"/>
    </xf>
    <xf numFmtId="4" fontId="8" fillId="36" borderId="14" xfId="0" applyNumberFormat="1" applyFont="1" applyFill="1" applyBorder="1"/>
    <xf numFmtId="0" fontId="8" fillId="2" borderId="8" xfId="0" applyFont="1" applyFill="1" applyBorder="1" applyAlignment="1">
      <alignment vertical="center"/>
    </xf>
    <xf numFmtId="0" fontId="7" fillId="2" borderId="13" xfId="0" applyFont="1" applyFill="1" applyBorder="1" applyAlignment="1">
      <alignment horizontal="right"/>
    </xf>
    <xf numFmtId="0" fontId="7" fillId="2" borderId="15" xfId="0" applyFont="1" applyFill="1" applyBorder="1" applyAlignment="1">
      <alignment horizontal="right"/>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12"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7" fillId="2" borderId="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1" xfId="0" applyFont="1" applyFill="1" applyBorder="1" applyAlignment="1">
      <alignment horizontal="left" vertical="center"/>
    </xf>
    <xf numFmtId="3" fontId="7" fillId="2" borderId="2" xfId="0" applyNumberFormat="1" applyFont="1" applyFill="1" applyBorder="1" applyAlignment="1">
      <alignment horizontal="center" vertical="center"/>
    </xf>
    <xf numFmtId="3" fontId="7" fillId="2" borderId="14" xfId="0" applyNumberFormat="1" applyFont="1" applyFill="1" applyBorder="1" applyAlignment="1">
      <alignment horizontal="center" vertical="center"/>
    </xf>
  </cellXfs>
  <cellStyles count="236">
    <cellStyle name="20% - Énfasis1" xfId="1" builtinId="30" customBuiltin="1"/>
    <cellStyle name="20% - Énfasis1 2" xfId="2" xr:uid="{00000000-0005-0000-0000-000001000000}"/>
    <cellStyle name="20% - Énfasis1 3" xfId="3" xr:uid="{00000000-0005-0000-0000-000002000000}"/>
    <cellStyle name="20% - Énfasis1 4" xfId="4" xr:uid="{00000000-0005-0000-0000-000003000000}"/>
    <cellStyle name="20% - Énfasis1 5" xfId="198" xr:uid="{00000000-0005-0000-0000-000004000000}"/>
    <cellStyle name="20% - Énfasis1 6" xfId="218" xr:uid="{00000000-0005-0000-0000-000005000000}"/>
    <cellStyle name="20% - Énfasis2" xfId="5" builtinId="34" customBuiltin="1"/>
    <cellStyle name="20% - Énfasis2 2" xfId="6" xr:uid="{00000000-0005-0000-0000-000007000000}"/>
    <cellStyle name="20% - Énfasis2 3" xfId="7" xr:uid="{00000000-0005-0000-0000-000008000000}"/>
    <cellStyle name="20% - Énfasis2 4" xfId="8" xr:uid="{00000000-0005-0000-0000-000009000000}"/>
    <cellStyle name="20% - Énfasis2 5" xfId="201" xr:uid="{00000000-0005-0000-0000-00000A000000}"/>
    <cellStyle name="20% - Énfasis2 6" xfId="221" xr:uid="{00000000-0005-0000-0000-00000B000000}"/>
    <cellStyle name="20% - Énfasis3" xfId="9" builtinId="38" customBuiltin="1"/>
    <cellStyle name="20% - Énfasis3 2" xfId="10" xr:uid="{00000000-0005-0000-0000-00000D000000}"/>
    <cellStyle name="20% - Énfasis3 3" xfId="11" xr:uid="{00000000-0005-0000-0000-00000E000000}"/>
    <cellStyle name="20% - Énfasis3 4" xfId="12" xr:uid="{00000000-0005-0000-0000-00000F000000}"/>
    <cellStyle name="20% - Énfasis3 5" xfId="204" xr:uid="{00000000-0005-0000-0000-000010000000}"/>
    <cellStyle name="20% - Énfasis3 6" xfId="224" xr:uid="{00000000-0005-0000-0000-000011000000}"/>
    <cellStyle name="20% - Énfasis4" xfId="13" builtinId="42" customBuiltin="1"/>
    <cellStyle name="20% - Énfasis4 2" xfId="14" xr:uid="{00000000-0005-0000-0000-000013000000}"/>
    <cellStyle name="20% - Énfasis4 3" xfId="15" xr:uid="{00000000-0005-0000-0000-000014000000}"/>
    <cellStyle name="20% - Énfasis4 4" xfId="16" xr:uid="{00000000-0005-0000-0000-000015000000}"/>
    <cellStyle name="20% - Énfasis4 5" xfId="207" xr:uid="{00000000-0005-0000-0000-000016000000}"/>
    <cellStyle name="20% - Énfasis4 6" xfId="227" xr:uid="{00000000-0005-0000-0000-000017000000}"/>
    <cellStyle name="20% - Énfasis5" xfId="17" builtinId="46" customBuiltin="1"/>
    <cellStyle name="20% - Énfasis5 2" xfId="18" xr:uid="{00000000-0005-0000-0000-000019000000}"/>
    <cellStyle name="20% - Énfasis5 3" xfId="19" xr:uid="{00000000-0005-0000-0000-00001A000000}"/>
    <cellStyle name="20% - Énfasis5 4" xfId="20" xr:uid="{00000000-0005-0000-0000-00001B000000}"/>
    <cellStyle name="20% - Énfasis5 5" xfId="210" xr:uid="{00000000-0005-0000-0000-00001C000000}"/>
    <cellStyle name="20% - Énfasis5 6" xfId="230" xr:uid="{00000000-0005-0000-0000-00001D000000}"/>
    <cellStyle name="20% - Énfasis6" xfId="21" builtinId="50" customBuiltin="1"/>
    <cellStyle name="20% - Énfasis6 2" xfId="22" xr:uid="{00000000-0005-0000-0000-00001F000000}"/>
    <cellStyle name="20% - Énfasis6 3" xfId="23" xr:uid="{00000000-0005-0000-0000-000020000000}"/>
    <cellStyle name="20% - Énfasis6 4" xfId="24" xr:uid="{00000000-0005-0000-0000-000021000000}"/>
    <cellStyle name="20% - Énfasis6 5" xfId="213" xr:uid="{00000000-0005-0000-0000-000022000000}"/>
    <cellStyle name="20% - Énfasis6 6" xfId="233" xr:uid="{00000000-0005-0000-0000-000023000000}"/>
    <cellStyle name="40% - Énfasis1" xfId="25" builtinId="31" customBuiltin="1"/>
    <cellStyle name="40% - Énfasis1 2" xfId="26" xr:uid="{00000000-0005-0000-0000-000025000000}"/>
    <cellStyle name="40% - Énfasis1 3" xfId="27" xr:uid="{00000000-0005-0000-0000-000026000000}"/>
    <cellStyle name="40% - Énfasis1 4" xfId="28" xr:uid="{00000000-0005-0000-0000-000027000000}"/>
    <cellStyle name="40% - Énfasis1 5" xfId="199" xr:uid="{00000000-0005-0000-0000-000028000000}"/>
    <cellStyle name="40% - Énfasis1 6" xfId="219" xr:uid="{00000000-0005-0000-0000-000029000000}"/>
    <cellStyle name="40% - Énfasis2" xfId="29" builtinId="35" customBuiltin="1"/>
    <cellStyle name="40% - Énfasis2 2" xfId="30" xr:uid="{00000000-0005-0000-0000-00002B000000}"/>
    <cellStyle name="40% - Énfasis2 3" xfId="31" xr:uid="{00000000-0005-0000-0000-00002C000000}"/>
    <cellStyle name="40% - Énfasis2 4" xfId="32" xr:uid="{00000000-0005-0000-0000-00002D000000}"/>
    <cellStyle name="40% - Énfasis2 5" xfId="202" xr:uid="{00000000-0005-0000-0000-00002E000000}"/>
    <cellStyle name="40% - Énfasis2 6" xfId="222" xr:uid="{00000000-0005-0000-0000-00002F000000}"/>
    <cellStyle name="40% - Énfasis3" xfId="33" builtinId="39" customBuiltin="1"/>
    <cellStyle name="40% - Énfasis3 2" xfId="34" xr:uid="{00000000-0005-0000-0000-000031000000}"/>
    <cellStyle name="40% - Énfasis3 3" xfId="35" xr:uid="{00000000-0005-0000-0000-000032000000}"/>
    <cellStyle name="40% - Énfasis3 4" xfId="36" xr:uid="{00000000-0005-0000-0000-000033000000}"/>
    <cellStyle name="40% - Énfasis3 5" xfId="205" xr:uid="{00000000-0005-0000-0000-000034000000}"/>
    <cellStyle name="40% - Énfasis3 6" xfId="225" xr:uid="{00000000-0005-0000-0000-000035000000}"/>
    <cellStyle name="40% - Énfasis4" xfId="37" builtinId="43" customBuiltin="1"/>
    <cellStyle name="40% - Énfasis4 2" xfId="38" xr:uid="{00000000-0005-0000-0000-000037000000}"/>
    <cellStyle name="40% - Énfasis4 3" xfId="39" xr:uid="{00000000-0005-0000-0000-000038000000}"/>
    <cellStyle name="40% - Énfasis4 4" xfId="40" xr:uid="{00000000-0005-0000-0000-000039000000}"/>
    <cellStyle name="40% - Énfasis4 5" xfId="208" xr:uid="{00000000-0005-0000-0000-00003A000000}"/>
    <cellStyle name="40% - Énfasis4 6" xfId="228" xr:uid="{00000000-0005-0000-0000-00003B000000}"/>
    <cellStyle name="40% - Énfasis5" xfId="41" builtinId="47" customBuiltin="1"/>
    <cellStyle name="40% - Énfasis5 2" xfId="42" xr:uid="{00000000-0005-0000-0000-00003D000000}"/>
    <cellStyle name="40% - Énfasis5 3" xfId="43" xr:uid="{00000000-0005-0000-0000-00003E000000}"/>
    <cellStyle name="40% - Énfasis5 4" xfId="44" xr:uid="{00000000-0005-0000-0000-00003F000000}"/>
    <cellStyle name="40% - Énfasis5 5" xfId="211" xr:uid="{00000000-0005-0000-0000-000040000000}"/>
    <cellStyle name="40% - Énfasis5 6" xfId="231" xr:uid="{00000000-0005-0000-0000-000041000000}"/>
    <cellStyle name="40% - Énfasis6" xfId="45" builtinId="51" customBuiltin="1"/>
    <cellStyle name="40% - Énfasis6 2" xfId="46" xr:uid="{00000000-0005-0000-0000-000043000000}"/>
    <cellStyle name="40% - Énfasis6 3" xfId="47" xr:uid="{00000000-0005-0000-0000-000044000000}"/>
    <cellStyle name="40% - Énfasis6 4" xfId="48" xr:uid="{00000000-0005-0000-0000-000045000000}"/>
    <cellStyle name="40% - Énfasis6 5" xfId="214" xr:uid="{00000000-0005-0000-0000-000046000000}"/>
    <cellStyle name="40% - Énfasis6 6" xfId="234" xr:uid="{00000000-0005-0000-0000-000047000000}"/>
    <cellStyle name="60% - Énfasis1" xfId="49" builtinId="32" customBuiltin="1"/>
    <cellStyle name="60% - Énfasis1 2" xfId="50" xr:uid="{00000000-0005-0000-0000-000049000000}"/>
    <cellStyle name="60% - Énfasis1 3" xfId="200" xr:uid="{00000000-0005-0000-0000-00004A000000}"/>
    <cellStyle name="60% - Énfasis1 4" xfId="220" xr:uid="{00000000-0005-0000-0000-00004B000000}"/>
    <cellStyle name="60% - Énfasis2" xfId="51" builtinId="36" customBuiltin="1"/>
    <cellStyle name="60% - Énfasis2 2" xfId="52" xr:uid="{00000000-0005-0000-0000-00004D000000}"/>
    <cellStyle name="60% - Énfasis2 3" xfId="203" xr:uid="{00000000-0005-0000-0000-00004E000000}"/>
    <cellStyle name="60% - Énfasis2 4" xfId="223" xr:uid="{00000000-0005-0000-0000-00004F000000}"/>
    <cellStyle name="60% - Énfasis3" xfId="53" builtinId="40" customBuiltin="1"/>
    <cellStyle name="60% - Énfasis3 2" xfId="54" xr:uid="{00000000-0005-0000-0000-000051000000}"/>
    <cellStyle name="60% - Énfasis3 3" xfId="206" xr:uid="{00000000-0005-0000-0000-000052000000}"/>
    <cellStyle name="60% - Énfasis3 4" xfId="226" xr:uid="{00000000-0005-0000-0000-000053000000}"/>
    <cellStyle name="60% - Énfasis4" xfId="55" builtinId="44" customBuiltin="1"/>
    <cellStyle name="60% - Énfasis4 2" xfId="56" xr:uid="{00000000-0005-0000-0000-000055000000}"/>
    <cellStyle name="60% - Énfasis4 3" xfId="209" xr:uid="{00000000-0005-0000-0000-000056000000}"/>
    <cellStyle name="60% - Énfasis4 4" xfId="229" xr:uid="{00000000-0005-0000-0000-000057000000}"/>
    <cellStyle name="60% - Énfasis5" xfId="57" builtinId="48" customBuiltin="1"/>
    <cellStyle name="60% - Énfasis5 2" xfId="58" xr:uid="{00000000-0005-0000-0000-000059000000}"/>
    <cellStyle name="60% - Énfasis5 3" xfId="212" xr:uid="{00000000-0005-0000-0000-00005A000000}"/>
    <cellStyle name="60% - Énfasis5 4" xfId="232" xr:uid="{00000000-0005-0000-0000-00005B000000}"/>
    <cellStyle name="60% - Énfasis6" xfId="59" builtinId="52" customBuiltin="1"/>
    <cellStyle name="60% - Énfasis6 2" xfId="60" xr:uid="{00000000-0005-0000-0000-00005D000000}"/>
    <cellStyle name="60% - Énfasis6 3" xfId="215" xr:uid="{00000000-0005-0000-0000-00005E000000}"/>
    <cellStyle name="60% - Énfasis6 4" xfId="235" xr:uid="{00000000-0005-0000-0000-00005F000000}"/>
    <cellStyle name="Bueno" xfId="61" builtinId="26" customBuiltin="1"/>
    <cellStyle name="Cálculo" xfId="62" builtinId="22" customBuiltin="1"/>
    <cellStyle name="Celda de comprobación" xfId="63" builtinId="23" customBuiltin="1"/>
    <cellStyle name="Celda vinculada" xfId="64" builtinId="24" customBuiltin="1"/>
    <cellStyle name="Encabezado 1" xfId="65" builtinId="16" customBuiltin="1"/>
    <cellStyle name="Encabezado 4" xfId="66" builtinId="19" customBuiltin="1"/>
    <cellStyle name="Énfasis1" xfId="67" builtinId="29" customBuiltin="1"/>
    <cellStyle name="Énfasis2" xfId="68" builtinId="33" customBuiltin="1"/>
    <cellStyle name="Énfasis3" xfId="69" builtinId="37" customBuiltin="1"/>
    <cellStyle name="Énfasis4" xfId="70" builtinId="41" customBuiltin="1"/>
    <cellStyle name="Énfasis5" xfId="71" builtinId="45" customBuiltin="1"/>
    <cellStyle name="Énfasis6" xfId="72" builtinId="49" customBuiltin="1"/>
    <cellStyle name="Entrada" xfId="73" builtinId="20" customBuiltin="1"/>
    <cellStyle name="Incorrecto" xfId="74" builtinId="27" customBuiltin="1"/>
    <cellStyle name="Millares" xfId="75" builtinId="3"/>
    <cellStyle name="Millares [0]" xfId="195" builtinId="6"/>
    <cellStyle name="Millares 2" xfId="76" xr:uid="{00000000-0005-0000-0000-000070000000}"/>
    <cellStyle name="Neutral" xfId="77" builtinId="28" customBuiltin="1"/>
    <cellStyle name="Neutral 2" xfId="78" xr:uid="{00000000-0005-0000-0000-000072000000}"/>
    <cellStyle name="Normal" xfId="0" builtinId="0"/>
    <cellStyle name="Normal 10" xfId="79" xr:uid="{00000000-0005-0000-0000-000074000000}"/>
    <cellStyle name="Normal 10 2" xfId="80" xr:uid="{00000000-0005-0000-0000-000075000000}"/>
    <cellStyle name="Normal 11" xfId="81" xr:uid="{00000000-0005-0000-0000-000076000000}"/>
    <cellStyle name="Normal 12" xfId="82" xr:uid="{00000000-0005-0000-0000-000077000000}"/>
    <cellStyle name="Normal 12 2" xfId="83" xr:uid="{00000000-0005-0000-0000-000078000000}"/>
    <cellStyle name="Normal 13" xfId="84" xr:uid="{00000000-0005-0000-0000-000079000000}"/>
    <cellStyle name="Normal 13 2" xfId="85" xr:uid="{00000000-0005-0000-0000-00007A000000}"/>
    <cellStyle name="Normal 13 2 2" xfId="86" xr:uid="{00000000-0005-0000-0000-00007B000000}"/>
    <cellStyle name="Normal 13 3" xfId="87" xr:uid="{00000000-0005-0000-0000-00007C000000}"/>
    <cellStyle name="Normal 14" xfId="88" xr:uid="{00000000-0005-0000-0000-00007D000000}"/>
    <cellStyle name="Normal 14 2" xfId="89" xr:uid="{00000000-0005-0000-0000-00007E000000}"/>
    <cellStyle name="Normal 15" xfId="90" xr:uid="{00000000-0005-0000-0000-00007F000000}"/>
    <cellStyle name="Normal 15 2" xfId="91" xr:uid="{00000000-0005-0000-0000-000080000000}"/>
    <cellStyle name="Normal 16" xfId="92" xr:uid="{00000000-0005-0000-0000-000081000000}"/>
    <cellStyle name="Normal 16 2" xfId="93" xr:uid="{00000000-0005-0000-0000-000082000000}"/>
    <cellStyle name="Normal 17" xfId="94" xr:uid="{00000000-0005-0000-0000-000083000000}"/>
    <cellStyle name="Normal 17 2" xfId="95" xr:uid="{00000000-0005-0000-0000-000084000000}"/>
    <cellStyle name="Normal 18" xfId="96" xr:uid="{00000000-0005-0000-0000-000085000000}"/>
    <cellStyle name="Normal 18 2" xfId="97" xr:uid="{00000000-0005-0000-0000-000086000000}"/>
    <cellStyle name="Normal 19" xfId="98" xr:uid="{00000000-0005-0000-0000-000087000000}"/>
    <cellStyle name="Normal 19 2" xfId="99" xr:uid="{00000000-0005-0000-0000-000088000000}"/>
    <cellStyle name="Normal 2" xfId="100" xr:uid="{00000000-0005-0000-0000-000089000000}"/>
    <cellStyle name="Normal 2 2" xfId="101" xr:uid="{00000000-0005-0000-0000-00008A000000}"/>
    <cellStyle name="Normal 2 2 2" xfId="102" xr:uid="{00000000-0005-0000-0000-00008B000000}"/>
    <cellStyle name="Normal 2 3" xfId="103" xr:uid="{00000000-0005-0000-0000-00008C000000}"/>
    <cellStyle name="Normal 20" xfId="104" xr:uid="{00000000-0005-0000-0000-00008D000000}"/>
    <cellStyle name="Normal 20 2" xfId="105" xr:uid="{00000000-0005-0000-0000-00008E000000}"/>
    <cellStyle name="Normal 21" xfId="106" xr:uid="{00000000-0005-0000-0000-00008F000000}"/>
    <cellStyle name="Normal 21 2" xfId="107" xr:uid="{00000000-0005-0000-0000-000090000000}"/>
    <cellStyle name="Normal 22" xfId="108" xr:uid="{00000000-0005-0000-0000-000091000000}"/>
    <cellStyle name="Normal 22 2" xfId="109" xr:uid="{00000000-0005-0000-0000-000092000000}"/>
    <cellStyle name="Normal 23" xfId="110" xr:uid="{00000000-0005-0000-0000-000093000000}"/>
    <cellStyle name="Normal 23 2" xfId="111" xr:uid="{00000000-0005-0000-0000-000094000000}"/>
    <cellStyle name="Normal 24" xfId="112" xr:uid="{00000000-0005-0000-0000-000095000000}"/>
    <cellStyle name="Normal 24 2" xfId="113" xr:uid="{00000000-0005-0000-0000-000096000000}"/>
    <cellStyle name="Normal 25" xfId="114" xr:uid="{00000000-0005-0000-0000-000097000000}"/>
    <cellStyle name="Normal 25 2" xfId="115" xr:uid="{00000000-0005-0000-0000-000098000000}"/>
    <cellStyle name="Normal 26" xfId="116" xr:uid="{00000000-0005-0000-0000-000099000000}"/>
    <cellStyle name="Normal 26 2" xfId="117" xr:uid="{00000000-0005-0000-0000-00009A000000}"/>
    <cellStyle name="Normal 27" xfId="118" xr:uid="{00000000-0005-0000-0000-00009B000000}"/>
    <cellStyle name="Normal 27 2" xfId="119" xr:uid="{00000000-0005-0000-0000-00009C000000}"/>
    <cellStyle name="Normal 28" xfId="120" xr:uid="{00000000-0005-0000-0000-00009D000000}"/>
    <cellStyle name="Normal 28 2" xfId="121" xr:uid="{00000000-0005-0000-0000-00009E000000}"/>
    <cellStyle name="Normal 29" xfId="122" xr:uid="{00000000-0005-0000-0000-00009F000000}"/>
    <cellStyle name="Normal 29 2" xfId="123" xr:uid="{00000000-0005-0000-0000-0000A0000000}"/>
    <cellStyle name="Normal 3" xfId="124" xr:uid="{00000000-0005-0000-0000-0000A1000000}"/>
    <cellStyle name="Normal 3 2" xfId="125" xr:uid="{00000000-0005-0000-0000-0000A2000000}"/>
    <cellStyle name="Normal 3 2 2" xfId="126" xr:uid="{00000000-0005-0000-0000-0000A3000000}"/>
    <cellStyle name="Normal 3 3" xfId="127" xr:uid="{00000000-0005-0000-0000-0000A4000000}"/>
    <cellStyle name="Normal 30" xfId="128" xr:uid="{00000000-0005-0000-0000-0000A5000000}"/>
    <cellStyle name="Normal 30 2" xfId="129" xr:uid="{00000000-0005-0000-0000-0000A6000000}"/>
    <cellStyle name="Normal 31" xfId="130" xr:uid="{00000000-0005-0000-0000-0000A7000000}"/>
    <cellStyle name="Normal 31 2" xfId="131" xr:uid="{00000000-0005-0000-0000-0000A8000000}"/>
    <cellStyle name="Normal 32" xfId="132" xr:uid="{00000000-0005-0000-0000-0000A9000000}"/>
    <cellStyle name="Normal 32 2" xfId="133" xr:uid="{00000000-0005-0000-0000-0000AA000000}"/>
    <cellStyle name="Normal 33" xfId="134" xr:uid="{00000000-0005-0000-0000-0000AB000000}"/>
    <cellStyle name="Normal 33 2" xfId="135" xr:uid="{00000000-0005-0000-0000-0000AC000000}"/>
    <cellStyle name="Normal 34" xfId="136" xr:uid="{00000000-0005-0000-0000-0000AD000000}"/>
    <cellStyle name="Normal 34 2" xfId="137" xr:uid="{00000000-0005-0000-0000-0000AE000000}"/>
    <cellStyle name="Normal 35" xfId="138" xr:uid="{00000000-0005-0000-0000-0000AF000000}"/>
    <cellStyle name="Normal 35 2" xfId="139" xr:uid="{00000000-0005-0000-0000-0000B0000000}"/>
    <cellStyle name="Normal 36" xfId="140" xr:uid="{00000000-0005-0000-0000-0000B1000000}"/>
    <cellStyle name="Normal 36 2" xfId="141" xr:uid="{00000000-0005-0000-0000-0000B2000000}"/>
    <cellStyle name="Normal 37" xfId="142" xr:uid="{00000000-0005-0000-0000-0000B3000000}"/>
    <cellStyle name="Normal 37 2" xfId="143" xr:uid="{00000000-0005-0000-0000-0000B4000000}"/>
    <cellStyle name="Normal 38" xfId="144" xr:uid="{00000000-0005-0000-0000-0000B5000000}"/>
    <cellStyle name="Normal 38 2" xfId="145" xr:uid="{00000000-0005-0000-0000-0000B6000000}"/>
    <cellStyle name="Normal 39" xfId="146" xr:uid="{00000000-0005-0000-0000-0000B7000000}"/>
    <cellStyle name="Normal 4" xfId="147" xr:uid="{00000000-0005-0000-0000-0000B8000000}"/>
    <cellStyle name="Normal 4 2" xfId="148" xr:uid="{00000000-0005-0000-0000-0000B9000000}"/>
    <cellStyle name="Normal 4 2 2" xfId="149" xr:uid="{00000000-0005-0000-0000-0000BA000000}"/>
    <cellStyle name="Normal 4 3" xfId="150" xr:uid="{00000000-0005-0000-0000-0000BB000000}"/>
    <cellStyle name="Normal 40" xfId="151" xr:uid="{00000000-0005-0000-0000-0000BC000000}"/>
    <cellStyle name="Normal 41" xfId="152" xr:uid="{00000000-0005-0000-0000-0000BD000000}"/>
    <cellStyle name="Normal 42" xfId="153" xr:uid="{00000000-0005-0000-0000-0000BE000000}"/>
    <cellStyle name="Normal 43" xfId="154" xr:uid="{00000000-0005-0000-0000-0000BF000000}"/>
    <cellStyle name="Normal 44" xfId="155" xr:uid="{00000000-0005-0000-0000-0000C0000000}"/>
    <cellStyle name="Normal 45" xfId="156" xr:uid="{00000000-0005-0000-0000-0000C1000000}"/>
    <cellStyle name="Normal 46" xfId="157" xr:uid="{00000000-0005-0000-0000-0000C2000000}"/>
    <cellStyle name="Normal 47" xfId="158" xr:uid="{00000000-0005-0000-0000-0000C3000000}"/>
    <cellStyle name="Normal 48" xfId="159" xr:uid="{00000000-0005-0000-0000-0000C4000000}"/>
    <cellStyle name="Normal 49" xfId="160" xr:uid="{00000000-0005-0000-0000-0000C5000000}"/>
    <cellStyle name="Normal 5" xfId="161" xr:uid="{00000000-0005-0000-0000-0000C6000000}"/>
    <cellStyle name="Normal 5 2" xfId="162" xr:uid="{00000000-0005-0000-0000-0000C7000000}"/>
    <cellStyle name="Normal 5 2 2" xfId="163" xr:uid="{00000000-0005-0000-0000-0000C8000000}"/>
    <cellStyle name="Normal 5 3" xfId="164" xr:uid="{00000000-0005-0000-0000-0000C9000000}"/>
    <cellStyle name="Normal 50" xfId="196" xr:uid="{00000000-0005-0000-0000-0000CA000000}"/>
    <cellStyle name="Normal 51" xfId="216" xr:uid="{00000000-0005-0000-0000-0000CB000000}"/>
    <cellStyle name="Normal 6" xfId="165" xr:uid="{00000000-0005-0000-0000-0000CC000000}"/>
    <cellStyle name="Normal 6 2" xfId="166" xr:uid="{00000000-0005-0000-0000-0000CD000000}"/>
    <cellStyle name="Normal 6 2 2" xfId="167" xr:uid="{00000000-0005-0000-0000-0000CE000000}"/>
    <cellStyle name="Normal 6 3" xfId="168" xr:uid="{00000000-0005-0000-0000-0000CF000000}"/>
    <cellStyle name="Normal 7" xfId="169" xr:uid="{00000000-0005-0000-0000-0000D0000000}"/>
    <cellStyle name="Normal 7 2" xfId="170" xr:uid="{00000000-0005-0000-0000-0000D1000000}"/>
    <cellStyle name="Normal 7 2 2" xfId="171" xr:uid="{00000000-0005-0000-0000-0000D2000000}"/>
    <cellStyle name="Normal 7 3" xfId="172" xr:uid="{00000000-0005-0000-0000-0000D3000000}"/>
    <cellStyle name="Normal 8" xfId="173" xr:uid="{00000000-0005-0000-0000-0000D4000000}"/>
    <cellStyle name="Normal 8 2" xfId="174" xr:uid="{00000000-0005-0000-0000-0000D5000000}"/>
    <cellStyle name="Normal 8 2 2" xfId="175" xr:uid="{00000000-0005-0000-0000-0000D6000000}"/>
    <cellStyle name="Normal 8 3" xfId="176" xr:uid="{00000000-0005-0000-0000-0000D7000000}"/>
    <cellStyle name="Normal 9" xfId="177" xr:uid="{00000000-0005-0000-0000-0000D8000000}"/>
    <cellStyle name="Normal 9 2" xfId="178" xr:uid="{00000000-0005-0000-0000-0000D9000000}"/>
    <cellStyle name="Normal 9 2 2" xfId="179" xr:uid="{00000000-0005-0000-0000-0000DA000000}"/>
    <cellStyle name="Normal 9 3" xfId="180" xr:uid="{00000000-0005-0000-0000-0000DB000000}"/>
    <cellStyle name="Notas 2" xfId="181" xr:uid="{00000000-0005-0000-0000-0000DC000000}"/>
    <cellStyle name="Notas 3" xfId="182" xr:uid="{00000000-0005-0000-0000-0000DD000000}"/>
    <cellStyle name="Notas 4" xfId="183" xr:uid="{00000000-0005-0000-0000-0000DE000000}"/>
    <cellStyle name="Notas 5" xfId="184" xr:uid="{00000000-0005-0000-0000-0000DF000000}"/>
    <cellStyle name="Notas 6" xfId="197" xr:uid="{00000000-0005-0000-0000-0000E0000000}"/>
    <cellStyle name="Notas 7" xfId="217" xr:uid="{00000000-0005-0000-0000-0000E1000000}"/>
    <cellStyle name="Porcentaje" xfId="185" builtinId="5"/>
    <cellStyle name="Porcentual 2" xfId="186" xr:uid="{00000000-0005-0000-0000-0000E3000000}"/>
    <cellStyle name="Salida" xfId="187" builtinId="21" customBuiltin="1"/>
    <cellStyle name="Texto de advertencia" xfId="188" builtinId="11" customBuiltin="1"/>
    <cellStyle name="Texto explicativo" xfId="189" builtinId="53" customBuiltin="1"/>
    <cellStyle name="Título" xfId="190" builtinId="15" customBuiltin="1"/>
    <cellStyle name="Título 2" xfId="191" builtinId="17" customBuiltin="1"/>
    <cellStyle name="Título 3" xfId="192" builtinId="18" customBuiltin="1"/>
    <cellStyle name="Título 4" xfId="193" xr:uid="{00000000-0005-0000-0000-0000EA000000}"/>
    <cellStyle name="Total" xfId="194" builtinId="25" customBuiltin="1"/>
  </cellStyles>
  <dxfs count="0"/>
  <tableStyles count="0" defaultTableStyle="TableStyleMedium9" defaultPivotStyle="PivotStyleLight16"/>
  <colors>
    <mruColors>
      <color rgb="FFFFCC99"/>
      <color rgb="FFCCFFCC"/>
      <color rgb="FFCCFFFF"/>
      <color rgb="FF99FFCC"/>
      <color rgb="FFFF99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xdr:colOff>
          <xdr:row>0</xdr:row>
          <xdr:rowOff>38100</xdr:rowOff>
        </xdr:from>
        <xdr:to>
          <xdr:col>0</xdr:col>
          <xdr:colOff>733425</xdr:colOff>
          <xdr:row>3</xdr:row>
          <xdr:rowOff>95250</xdr:rowOff>
        </xdr:to>
        <xdr:sp macro="" textlink="">
          <xdr:nvSpPr>
            <xdr:cNvPr id="137217" name="Objeto 1" hidden="1">
              <a:extLst>
                <a:ext uri="{63B3BB69-23CF-44E3-9099-C40C66FF867C}">
                  <a14:compatExt spid="_x0000_s137217"/>
                </a:ext>
                <a:ext uri="{FF2B5EF4-FFF2-40B4-BE49-F238E27FC236}">
                  <a16:creationId xmlns:a16="http://schemas.microsoft.com/office/drawing/2014/main" id="{00000000-0008-0000-1B00-0000011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7.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zoomScaleNormal="100" workbookViewId="0">
      <selection activeCell="B16" sqref="B16"/>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7" t="s">
        <v>102</v>
      </c>
      <c r="B3" s="277" t="s">
        <v>45</v>
      </c>
      <c r="C3" s="277"/>
      <c r="D3" s="277"/>
      <c r="E3" s="278"/>
      <c r="F3" s="278"/>
      <c r="G3" s="278"/>
      <c r="H3" s="278"/>
      <c r="I3" s="278"/>
      <c r="J3" s="279"/>
      <c r="K3" s="280" t="s">
        <v>728</v>
      </c>
    </row>
    <row r="4" spans="1:11" ht="12.75" customHeight="1" x14ac:dyDescent="0.25">
      <c r="A4" s="3"/>
      <c r="B4" s="3"/>
      <c r="C4" s="3"/>
      <c r="D4" s="3"/>
      <c r="E4" s="3"/>
      <c r="F4" s="3"/>
      <c r="G4" s="3"/>
      <c r="H4" s="3"/>
      <c r="I4" s="3"/>
      <c r="J4" s="32"/>
      <c r="K4" s="33"/>
    </row>
    <row r="5" spans="1:11" x14ac:dyDescent="0.25">
      <c r="A5" s="347" t="s">
        <v>28</v>
      </c>
      <c r="B5" s="349" t="s">
        <v>130</v>
      </c>
      <c r="C5" s="34"/>
      <c r="D5" s="347" t="s">
        <v>71</v>
      </c>
      <c r="E5" s="351" t="s">
        <v>37</v>
      </c>
      <c r="F5" s="352"/>
      <c r="G5" s="352"/>
      <c r="H5" s="353"/>
      <c r="I5" s="347" t="s">
        <v>31</v>
      </c>
      <c r="J5" s="354" t="s">
        <v>41</v>
      </c>
      <c r="K5" s="355"/>
    </row>
    <row r="6" spans="1:11" x14ac:dyDescent="0.25">
      <c r="A6" s="348"/>
      <c r="B6" s="350"/>
      <c r="C6" s="103"/>
      <c r="D6" s="348"/>
      <c r="E6" s="351" t="s">
        <v>33</v>
      </c>
      <c r="F6" s="352"/>
      <c r="G6" s="352"/>
      <c r="H6" s="353"/>
      <c r="I6" s="348"/>
      <c r="J6" s="356"/>
      <c r="K6" s="357"/>
    </row>
    <row r="7" spans="1:11" ht="12.75" customHeight="1" x14ac:dyDescent="0.25">
      <c r="A7" s="309"/>
      <c r="B7" s="307"/>
      <c r="C7" s="308"/>
      <c r="D7" s="74"/>
      <c r="E7" s="39"/>
      <c r="F7" s="32"/>
      <c r="G7" s="46"/>
      <c r="H7" s="47"/>
      <c r="I7" s="67"/>
      <c r="J7" s="39"/>
      <c r="K7" s="44"/>
    </row>
    <row r="8" spans="1:11" ht="12.75" customHeight="1" x14ac:dyDescent="0.25">
      <c r="A8" s="309">
        <v>43355</v>
      </c>
      <c r="B8" s="339" t="s">
        <v>237</v>
      </c>
      <c r="C8" s="338"/>
      <c r="D8" s="74">
        <v>1190</v>
      </c>
      <c r="E8" s="39" t="s">
        <v>701</v>
      </c>
      <c r="F8" s="32"/>
      <c r="G8" s="46"/>
      <c r="H8" s="47"/>
      <c r="I8" s="67">
        <v>606900</v>
      </c>
      <c r="J8" s="39"/>
      <c r="K8" s="44"/>
    </row>
    <row r="9" spans="1:11" ht="12.75" customHeight="1" x14ac:dyDescent="0.25">
      <c r="A9" s="309">
        <v>43370</v>
      </c>
      <c r="B9" s="339" t="s">
        <v>237</v>
      </c>
      <c r="C9" s="338"/>
      <c r="D9" s="74">
        <v>1373</v>
      </c>
      <c r="E9" s="39" t="s">
        <v>757</v>
      </c>
      <c r="F9" s="32"/>
      <c r="G9" s="46"/>
      <c r="H9" s="47"/>
      <c r="I9" s="67">
        <v>312000</v>
      </c>
      <c r="J9" s="39"/>
      <c r="K9" s="44"/>
    </row>
    <row r="10" spans="1:11" ht="12.75" customHeight="1" x14ac:dyDescent="0.25">
      <c r="A10" s="309"/>
      <c r="B10" s="310"/>
      <c r="C10" s="311"/>
      <c r="D10" s="74"/>
      <c r="E10" s="39"/>
      <c r="F10" s="32"/>
      <c r="G10" s="46"/>
      <c r="H10" s="47"/>
      <c r="I10" s="67"/>
      <c r="J10" s="39"/>
      <c r="K10" s="44"/>
    </row>
    <row r="11" spans="1:11" x14ac:dyDescent="0.25">
      <c r="A11" s="50"/>
      <c r="B11" s="33"/>
      <c r="C11" s="33"/>
      <c r="D11" s="51"/>
      <c r="E11" s="51"/>
      <c r="F11" s="51"/>
      <c r="G11" s="345" t="s">
        <v>131</v>
      </c>
      <c r="H11" s="346"/>
      <c r="I11" s="69">
        <f>SUM(I7:I10)</f>
        <v>918900</v>
      </c>
      <c r="J11" s="52"/>
      <c r="K11" s="53"/>
    </row>
    <row r="12" spans="1:11" ht="12.75" customHeight="1" x14ac:dyDescent="0.25">
      <c r="A12" s="3"/>
      <c r="B12" s="3"/>
      <c r="C12" s="3"/>
      <c r="D12" s="3"/>
      <c r="E12" s="3"/>
      <c r="F12" s="3"/>
      <c r="G12" s="3"/>
      <c r="H12" s="3"/>
      <c r="I12" s="3"/>
      <c r="J12" s="32"/>
      <c r="K12" s="44"/>
    </row>
    <row r="13" spans="1:11" x14ac:dyDescent="0.25">
      <c r="A13" s="347" t="s">
        <v>28</v>
      </c>
      <c r="B13" s="30" t="s">
        <v>38</v>
      </c>
      <c r="C13" s="55" t="s">
        <v>34</v>
      </c>
      <c r="D13" s="54" t="s">
        <v>34</v>
      </c>
      <c r="E13" s="351" t="s">
        <v>40</v>
      </c>
      <c r="F13" s="352"/>
      <c r="G13" s="352"/>
      <c r="H13" s="353"/>
      <c r="I13" s="347" t="s">
        <v>31</v>
      </c>
      <c r="J13" s="347" t="s">
        <v>29</v>
      </c>
      <c r="K13" s="55" t="s">
        <v>56</v>
      </c>
    </row>
    <row r="14" spans="1:11" x14ac:dyDescent="0.25">
      <c r="A14" s="348"/>
      <c r="B14" s="56" t="s">
        <v>39</v>
      </c>
      <c r="C14" s="56" t="s">
        <v>36</v>
      </c>
      <c r="D14" s="56" t="s">
        <v>35</v>
      </c>
      <c r="E14" s="351" t="s">
        <v>33</v>
      </c>
      <c r="F14" s="353"/>
      <c r="G14" s="351" t="s">
        <v>32</v>
      </c>
      <c r="H14" s="353"/>
      <c r="I14" s="348"/>
      <c r="J14" s="348"/>
      <c r="K14" s="56" t="s">
        <v>57</v>
      </c>
    </row>
    <row r="15" spans="1:11" ht="12.75" customHeight="1" x14ac:dyDescent="0.25">
      <c r="A15" s="36"/>
      <c r="B15" s="36"/>
      <c r="C15" s="36"/>
      <c r="D15" s="36"/>
      <c r="E15" s="39"/>
      <c r="F15" s="44"/>
      <c r="G15" s="39"/>
      <c r="H15" s="44"/>
      <c r="I15" s="57"/>
      <c r="J15" s="57"/>
      <c r="K15" s="57"/>
    </row>
    <row r="16" spans="1:11" x14ac:dyDescent="0.25">
      <c r="A16" s="78">
        <v>43159</v>
      </c>
      <c r="B16" s="58" t="s">
        <v>319</v>
      </c>
      <c r="C16" s="59">
        <v>709</v>
      </c>
      <c r="D16" s="59">
        <v>735</v>
      </c>
      <c r="E16" s="39" t="s">
        <v>320</v>
      </c>
      <c r="F16" s="44"/>
      <c r="G16" s="60" t="s">
        <v>321</v>
      </c>
      <c r="H16" s="61"/>
      <c r="I16" s="70">
        <v>16993200</v>
      </c>
      <c r="J16" s="70">
        <v>11328800</v>
      </c>
      <c r="K16" s="70">
        <f>+I16-J16</f>
        <v>5664400</v>
      </c>
    </row>
    <row r="17" spans="1:11" x14ac:dyDescent="0.25">
      <c r="A17" s="78">
        <v>43180</v>
      </c>
      <c r="B17" s="58" t="s">
        <v>361</v>
      </c>
      <c r="C17" s="59">
        <v>715</v>
      </c>
      <c r="D17" s="59">
        <v>766</v>
      </c>
      <c r="E17" s="39" t="s">
        <v>257</v>
      </c>
      <c r="F17" s="44"/>
      <c r="G17" s="60" t="s">
        <v>362</v>
      </c>
      <c r="H17" s="61"/>
      <c r="I17" s="71">
        <v>8736000</v>
      </c>
      <c r="J17" s="71">
        <v>5928000</v>
      </c>
      <c r="K17" s="70">
        <f>+I17-J17</f>
        <v>2808000</v>
      </c>
    </row>
    <row r="18" spans="1:11" x14ac:dyDescent="0.25">
      <c r="A18" s="78"/>
      <c r="B18" s="58"/>
      <c r="C18" s="59"/>
      <c r="D18" s="59"/>
      <c r="E18" s="39"/>
      <c r="F18" s="44"/>
      <c r="G18" s="60"/>
      <c r="H18" s="61"/>
      <c r="I18" s="70"/>
      <c r="J18" s="70"/>
      <c r="K18" s="70">
        <f>+I18-J18</f>
        <v>0</v>
      </c>
    </row>
    <row r="19" spans="1:11" x14ac:dyDescent="0.25">
      <c r="A19" s="78"/>
      <c r="B19" s="58"/>
      <c r="C19" s="59"/>
      <c r="D19" s="59"/>
      <c r="E19"/>
      <c r="F19" s="61"/>
      <c r="G19"/>
      <c r="H19" s="61"/>
      <c r="I19" s="72"/>
      <c r="J19" s="70"/>
      <c r="K19" s="70">
        <f>+I19-J19</f>
        <v>0</v>
      </c>
    </row>
    <row r="20" spans="1:11" x14ac:dyDescent="0.25">
      <c r="A20" s="43"/>
      <c r="B20" s="58"/>
      <c r="C20" s="59"/>
      <c r="D20" s="59"/>
      <c r="E20" s="39"/>
      <c r="F20" s="61"/>
      <c r="G20" s="60"/>
      <c r="H20" s="61"/>
      <c r="I20" s="62"/>
      <c r="J20" s="70"/>
      <c r="K20" s="70">
        <f>+I20-J20</f>
        <v>0</v>
      </c>
    </row>
    <row r="21" spans="1:11" x14ac:dyDescent="0.25">
      <c r="A21" s="50"/>
      <c r="B21" s="51"/>
      <c r="C21" s="51"/>
      <c r="D21" s="51"/>
      <c r="E21" s="51"/>
      <c r="F21" s="51"/>
      <c r="G21" s="345" t="s">
        <v>131</v>
      </c>
      <c r="H21" s="346"/>
      <c r="I21" s="73">
        <f>SUM(I16:I20)</f>
        <v>25729200</v>
      </c>
      <c r="J21" s="73">
        <f>SUM(J16:J20)</f>
        <v>17256800</v>
      </c>
      <c r="K21" s="73">
        <f>SUM(K16:K20)</f>
        <v>8472400</v>
      </c>
    </row>
    <row r="22" spans="1:11" ht="12.75" customHeight="1" x14ac:dyDescent="0.25">
      <c r="A22" s="3"/>
      <c r="B22" s="3"/>
      <c r="C22" s="3"/>
      <c r="D22" s="3"/>
      <c r="E22" s="3"/>
      <c r="F22" s="3"/>
      <c r="G22" s="3"/>
      <c r="H22" s="3"/>
      <c r="I22" s="3"/>
      <c r="J22" s="66"/>
      <c r="K22" s="51"/>
    </row>
    <row r="23" spans="1:11" ht="24.95" customHeight="1" x14ac:dyDescent="0.25">
      <c r="A23" s="287" t="s">
        <v>58</v>
      </c>
      <c r="B23" s="287" t="s">
        <v>132</v>
      </c>
      <c r="C23" s="287" t="s">
        <v>30</v>
      </c>
      <c r="D23" s="288" t="s">
        <v>59</v>
      </c>
      <c r="E23" s="287" t="s">
        <v>40</v>
      </c>
      <c r="F23" s="287" t="s">
        <v>62</v>
      </c>
      <c r="G23" s="287" t="s">
        <v>37</v>
      </c>
      <c r="H23" s="287" t="s">
        <v>60</v>
      </c>
      <c r="I23" s="287" t="s">
        <v>61</v>
      </c>
      <c r="J23" s="287" t="s">
        <v>98</v>
      </c>
      <c r="K23" s="287" t="s">
        <v>68</v>
      </c>
    </row>
    <row r="24" spans="1:11" ht="24.95" customHeight="1" x14ac:dyDescent="0.25">
      <c r="A24" s="289">
        <v>50000000</v>
      </c>
      <c r="B24" s="289"/>
      <c r="C24" s="289">
        <v>0</v>
      </c>
      <c r="D24" s="290">
        <f>+A24+B24-C24</f>
        <v>50000000</v>
      </c>
      <c r="E24" s="290">
        <f>+I21</f>
        <v>25729200</v>
      </c>
      <c r="F24" s="291">
        <f>+E24/D24</f>
        <v>0.51458400000000004</v>
      </c>
      <c r="G24" s="290">
        <f>+I11</f>
        <v>918900</v>
      </c>
      <c r="H24" s="290">
        <f>+D24-E24-G24</f>
        <v>23351900</v>
      </c>
      <c r="I24" s="290">
        <f>+J21</f>
        <v>17256800</v>
      </c>
      <c r="J24" s="292">
        <f>+I24/D24</f>
        <v>0.345136</v>
      </c>
      <c r="K24" s="290">
        <f>+K21</f>
        <v>8472400</v>
      </c>
    </row>
    <row r="25" spans="1:11" x14ac:dyDescent="0.25">
      <c r="A25" s="293">
        <v>1</v>
      </c>
      <c r="B25" s="293">
        <v>2</v>
      </c>
      <c r="C25" s="293">
        <v>3</v>
      </c>
      <c r="D25" s="293" t="s">
        <v>42</v>
      </c>
      <c r="E25" s="293">
        <v>5</v>
      </c>
      <c r="F25" s="293" t="s">
        <v>69</v>
      </c>
      <c r="G25" s="293">
        <v>7</v>
      </c>
      <c r="H25" s="293" t="s">
        <v>70</v>
      </c>
      <c r="I25" s="293">
        <v>9</v>
      </c>
      <c r="J25" s="293" t="s">
        <v>99</v>
      </c>
      <c r="K25" s="293" t="s">
        <v>100</v>
      </c>
    </row>
  </sheetData>
  <mergeCells count="15">
    <mergeCell ref="I5:I6"/>
    <mergeCell ref="J5:K6"/>
    <mergeCell ref="E6:H6"/>
    <mergeCell ref="I13:I14"/>
    <mergeCell ref="J13:J14"/>
    <mergeCell ref="E14:F14"/>
    <mergeCell ref="G14:H14"/>
    <mergeCell ref="G21:H21"/>
    <mergeCell ref="A5:A6"/>
    <mergeCell ref="B5:B6"/>
    <mergeCell ref="D5:D6"/>
    <mergeCell ref="A13:A14"/>
    <mergeCell ref="E13:H13"/>
    <mergeCell ref="G11:H11"/>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4"/>
  <sheetViews>
    <sheetView workbookViewId="0">
      <selection activeCell="I9" sqref="I9"/>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7" t="s">
        <v>108</v>
      </c>
      <c r="B3" s="281" t="s">
        <v>50</v>
      </c>
      <c r="C3" s="277"/>
      <c r="D3" s="277"/>
      <c r="E3" s="278"/>
      <c r="F3" s="278"/>
      <c r="G3" s="278"/>
      <c r="H3" s="278"/>
      <c r="I3" s="278"/>
      <c r="J3" s="278"/>
      <c r="K3" s="280" t="s">
        <v>728</v>
      </c>
    </row>
    <row r="4" spans="1:11" ht="12.75" customHeight="1" x14ac:dyDescent="0.25">
      <c r="A4" s="3"/>
      <c r="B4" s="3"/>
      <c r="C4" s="3"/>
      <c r="D4" s="3"/>
      <c r="E4" s="3"/>
      <c r="F4" s="3"/>
      <c r="G4" s="3"/>
      <c r="H4" s="3"/>
      <c r="I4" s="3"/>
      <c r="J4" s="32"/>
      <c r="K4" s="33"/>
    </row>
    <row r="5" spans="1:11" x14ac:dyDescent="0.25">
      <c r="A5" s="347" t="s">
        <v>28</v>
      </c>
      <c r="B5" s="349" t="s">
        <v>130</v>
      </c>
      <c r="C5" s="34"/>
      <c r="D5" s="347" t="s">
        <v>71</v>
      </c>
      <c r="E5" s="351" t="s">
        <v>37</v>
      </c>
      <c r="F5" s="352"/>
      <c r="G5" s="352"/>
      <c r="H5" s="353"/>
      <c r="I5" s="347" t="s">
        <v>31</v>
      </c>
      <c r="J5" s="354" t="s">
        <v>41</v>
      </c>
      <c r="K5" s="355"/>
    </row>
    <row r="6" spans="1:11" x14ac:dyDescent="0.25">
      <c r="A6" s="348"/>
      <c r="B6" s="358"/>
      <c r="C6" s="35"/>
      <c r="D6" s="348"/>
      <c r="E6" s="351" t="s">
        <v>33</v>
      </c>
      <c r="F6" s="352"/>
      <c r="G6" s="352"/>
      <c r="H6" s="353"/>
      <c r="I6" s="348"/>
      <c r="J6" s="356"/>
      <c r="K6" s="357"/>
    </row>
    <row r="7" spans="1:11" x14ac:dyDescent="0.25">
      <c r="A7" s="43"/>
      <c r="B7" s="37"/>
      <c r="C7" s="40"/>
      <c r="D7" s="114"/>
      <c r="E7" s="37"/>
      <c r="F7" s="40"/>
      <c r="G7" s="41"/>
      <c r="H7" s="42"/>
      <c r="I7" s="70"/>
      <c r="J7" s="37"/>
      <c r="K7" s="42"/>
    </row>
    <row r="8" spans="1:11" x14ac:dyDescent="0.25">
      <c r="A8" s="43">
        <v>43209</v>
      </c>
      <c r="B8" s="39" t="s">
        <v>172</v>
      </c>
      <c r="C8" s="32"/>
      <c r="D8" s="114">
        <v>768</v>
      </c>
      <c r="E8" s="39" t="s">
        <v>414</v>
      </c>
      <c r="F8" s="32"/>
      <c r="G8" s="46"/>
      <c r="H8" s="47"/>
      <c r="I8" s="67">
        <f>625005780-596386693</f>
        <v>28619087</v>
      </c>
      <c r="J8" s="39" t="s">
        <v>179</v>
      </c>
      <c r="K8" s="47"/>
    </row>
    <row r="9" spans="1:11" x14ac:dyDescent="0.25">
      <c r="A9" s="43">
        <v>43364</v>
      </c>
      <c r="B9" s="39" t="s">
        <v>172</v>
      </c>
      <c r="C9" s="32"/>
      <c r="D9" s="114">
        <v>1341</v>
      </c>
      <c r="E9" s="39" t="s">
        <v>702</v>
      </c>
      <c r="F9" s="32"/>
      <c r="G9" s="46"/>
      <c r="H9" s="47"/>
      <c r="I9" s="67">
        <v>47812420</v>
      </c>
      <c r="J9" s="39"/>
      <c r="K9" s="47"/>
    </row>
    <row r="10" spans="1:11" x14ac:dyDescent="0.25">
      <c r="A10" s="43"/>
      <c r="B10" s="39"/>
      <c r="C10" s="32"/>
      <c r="D10" s="114"/>
      <c r="E10" s="39"/>
      <c r="F10" s="32"/>
      <c r="G10" s="46"/>
      <c r="H10" s="47"/>
      <c r="I10" s="67"/>
      <c r="J10" s="39"/>
      <c r="K10" s="47"/>
    </row>
    <row r="11" spans="1:11" ht="12.75" customHeight="1" x14ac:dyDescent="0.25">
      <c r="A11" s="43"/>
      <c r="B11" s="39"/>
      <c r="C11" s="32"/>
      <c r="D11" s="39"/>
      <c r="E11" s="39"/>
      <c r="F11" s="32"/>
      <c r="G11" s="46"/>
      <c r="H11" s="47"/>
      <c r="I11" s="49"/>
      <c r="J11" s="39"/>
      <c r="K11" s="44"/>
    </row>
    <row r="12" spans="1:11" x14ac:dyDescent="0.25">
      <c r="A12" s="50"/>
      <c r="B12" s="51"/>
      <c r="C12" s="51"/>
      <c r="D12" s="51"/>
      <c r="E12" s="51"/>
      <c r="F12" s="51"/>
      <c r="G12" s="345" t="s">
        <v>131</v>
      </c>
      <c r="H12" s="346"/>
      <c r="I12" s="69">
        <f>SUM(I7:I11)</f>
        <v>76431507</v>
      </c>
      <c r="J12" s="52"/>
      <c r="K12" s="53"/>
    </row>
    <row r="13" spans="1:11" ht="12.75" customHeight="1" x14ac:dyDescent="0.25">
      <c r="A13" s="3"/>
      <c r="B13" s="3"/>
      <c r="C13" s="3"/>
      <c r="D13" s="3"/>
      <c r="E13" s="3"/>
      <c r="F13" s="3"/>
      <c r="G13" s="3"/>
      <c r="H13" s="3"/>
      <c r="I13" s="107"/>
      <c r="J13" s="32"/>
      <c r="K13" s="44"/>
    </row>
    <row r="14" spans="1:11" x14ac:dyDescent="0.25">
      <c r="A14" s="347" t="s">
        <v>28</v>
      </c>
      <c r="B14" s="30" t="s">
        <v>38</v>
      </c>
      <c r="C14" s="55" t="s">
        <v>34</v>
      </c>
      <c r="D14" s="54" t="s">
        <v>34</v>
      </c>
      <c r="E14" s="351" t="s">
        <v>40</v>
      </c>
      <c r="F14" s="352"/>
      <c r="G14" s="352"/>
      <c r="H14" s="353"/>
      <c r="I14" s="347" t="s">
        <v>31</v>
      </c>
      <c r="J14" s="347" t="s">
        <v>29</v>
      </c>
      <c r="K14" s="55" t="s">
        <v>56</v>
      </c>
    </row>
    <row r="15" spans="1:11" x14ac:dyDescent="0.25">
      <c r="A15" s="348"/>
      <c r="B15" s="56" t="s">
        <v>39</v>
      </c>
      <c r="C15" s="56" t="s">
        <v>36</v>
      </c>
      <c r="D15" s="56" t="s">
        <v>35</v>
      </c>
      <c r="E15" s="351" t="s">
        <v>33</v>
      </c>
      <c r="F15" s="353"/>
      <c r="G15" s="351" t="s">
        <v>32</v>
      </c>
      <c r="H15" s="353"/>
      <c r="I15" s="348"/>
      <c r="J15" s="348"/>
      <c r="K15" s="56" t="s">
        <v>57</v>
      </c>
    </row>
    <row r="16" spans="1:11" ht="12.75" customHeight="1" x14ac:dyDescent="0.25">
      <c r="A16" s="115"/>
      <c r="B16" s="57"/>
      <c r="C16" s="57"/>
      <c r="D16" s="57"/>
      <c r="E16" s="37"/>
      <c r="F16" s="38"/>
      <c r="G16" s="37"/>
      <c r="H16" s="38"/>
      <c r="I16" s="42"/>
      <c r="J16" s="57"/>
      <c r="K16" s="116"/>
    </row>
    <row r="17" spans="1:11" x14ac:dyDescent="0.25">
      <c r="A17" s="43">
        <v>43220</v>
      </c>
      <c r="B17" s="58" t="s">
        <v>437</v>
      </c>
      <c r="C17" s="59">
        <v>772</v>
      </c>
      <c r="D17" s="59">
        <v>811</v>
      </c>
      <c r="E17" s="39" t="s">
        <v>438</v>
      </c>
      <c r="F17" s="61"/>
      <c r="G17" s="77" t="s">
        <v>439</v>
      </c>
      <c r="H17" s="61"/>
      <c r="I17" s="70">
        <v>13422463</v>
      </c>
      <c r="J17" s="70">
        <v>3294653</v>
      </c>
      <c r="K17" s="95">
        <f>+I17-J17</f>
        <v>10127810</v>
      </c>
    </row>
    <row r="18" spans="1:11" x14ac:dyDescent="0.25">
      <c r="A18" s="43">
        <v>43280</v>
      </c>
      <c r="B18" s="58" t="s">
        <v>535</v>
      </c>
      <c r="C18" s="59">
        <v>768</v>
      </c>
      <c r="D18" s="59">
        <v>901</v>
      </c>
      <c r="E18" s="39" t="s">
        <v>414</v>
      </c>
      <c r="F18" s="61"/>
      <c r="G18" s="77" t="s">
        <v>439</v>
      </c>
      <c r="H18" s="61"/>
      <c r="I18" s="70">
        <v>596386693</v>
      </c>
      <c r="J18" s="70">
        <v>566321273</v>
      </c>
      <c r="K18" s="95">
        <f>+I18-J18</f>
        <v>30065420</v>
      </c>
    </row>
    <row r="19" spans="1:11" ht="12.75" customHeight="1" x14ac:dyDescent="0.25">
      <c r="A19" s="43"/>
      <c r="B19" s="36"/>
      <c r="C19" s="36"/>
      <c r="D19" s="36"/>
      <c r="E19" s="39"/>
      <c r="F19" s="44"/>
      <c r="G19" s="39"/>
      <c r="H19" s="44"/>
      <c r="I19" s="83"/>
      <c r="J19" s="83"/>
      <c r="K19" s="83"/>
    </row>
    <row r="20" spans="1:11" x14ac:dyDescent="0.25">
      <c r="A20" s="50"/>
      <c r="B20" s="51"/>
      <c r="C20" s="51"/>
      <c r="D20" s="51"/>
      <c r="E20" s="51"/>
      <c r="F20" s="51"/>
      <c r="G20" s="345" t="s">
        <v>131</v>
      </c>
      <c r="H20" s="346"/>
      <c r="I20" s="73">
        <f>SUM(I16:I19)</f>
        <v>609809156</v>
      </c>
      <c r="J20" s="73">
        <f>SUM(J16:J19)</f>
        <v>569615926</v>
      </c>
      <c r="K20" s="73">
        <f>SUM(K16:K19)</f>
        <v>40193230</v>
      </c>
    </row>
    <row r="21" spans="1:11" ht="12.75" customHeight="1" x14ac:dyDescent="0.25">
      <c r="A21" s="51"/>
      <c r="B21" s="51"/>
      <c r="C21" s="51"/>
      <c r="D21" s="51"/>
      <c r="E21" s="51"/>
      <c r="F21" s="51"/>
      <c r="G21" s="51"/>
      <c r="H21" s="51"/>
      <c r="I21" s="153"/>
      <c r="J21" s="86"/>
      <c r="K21" s="51"/>
    </row>
    <row r="22" spans="1:11" ht="24.95" customHeight="1" x14ac:dyDescent="0.25">
      <c r="A22" s="287" t="s">
        <v>58</v>
      </c>
      <c r="B22" s="287" t="s">
        <v>132</v>
      </c>
      <c r="C22" s="287" t="s">
        <v>30</v>
      </c>
      <c r="D22" s="288" t="s">
        <v>59</v>
      </c>
      <c r="E22" s="287" t="s">
        <v>40</v>
      </c>
      <c r="F22" s="287" t="s">
        <v>62</v>
      </c>
      <c r="G22" s="287" t="s">
        <v>37</v>
      </c>
      <c r="H22" s="287" t="s">
        <v>60</v>
      </c>
      <c r="I22" s="287" t="s">
        <v>61</v>
      </c>
      <c r="J22" s="287" t="s">
        <v>98</v>
      </c>
      <c r="K22" s="287" t="s">
        <v>68</v>
      </c>
    </row>
    <row r="23" spans="1:11" ht="24.95" customHeight="1" x14ac:dyDescent="0.25">
      <c r="A23" s="294">
        <v>843416000</v>
      </c>
      <c r="B23" s="294"/>
      <c r="C23" s="294">
        <v>0</v>
      </c>
      <c r="D23" s="290">
        <f>+A23+B23-C23</f>
        <v>843416000</v>
      </c>
      <c r="E23" s="290">
        <f>+I20</f>
        <v>609809156</v>
      </c>
      <c r="F23" s="291">
        <f>+E23/D23</f>
        <v>0.72302298747000293</v>
      </c>
      <c r="G23" s="290">
        <f>+I12</f>
        <v>76431507</v>
      </c>
      <c r="H23" s="290">
        <f>+D23-E23-G23</f>
        <v>157175337</v>
      </c>
      <c r="I23" s="290">
        <f>+J20</f>
        <v>569615926</v>
      </c>
      <c r="J23" s="296">
        <f>+I23/D23</f>
        <v>0.67536770229637566</v>
      </c>
      <c r="K23" s="290">
        <f>+K20</f>
        <v>40193230</v>
      </c>
    </row>
    <row r="24" spans="1:11" x14ac:dyDescent="0.25">
      <c r="A24" s="293">
        <v>1</v>
      </c>
      <c r="B24" s="293">
        <v>2</v>
      </c>
      <c r="C24" s="293">
        <v>3</v>
      </c>
      <c r="D24" s="293" t="s">
        <v>42</v>
      </c>
      <c r="E24" s="293">
        <v>5</v>
      </c>
      <c r="F24" s="293" t="s">
        <v>69</v>
      </c>
      <c r="G24" s="293">
        <v>7</v>
      </c>
      <c r="H24" s="293" t="s">
        <v>70</v>
      </c>
      <c r="I24" s="293">
        <v>9</v>
      </c>
      <c r="J24" s="293" t="s">
        <v>99</v>
      </c>
      <c r="K24" s="293" t="s">
        <v>100</v>
      </c>
    </row>
  </sheetData>
  <mergeCells count="15">
    <mergeCell ref="G20:H20"/>
    <mergeCell ref="E14:H14"/>
    <mergeCell ref="E15:F15"/>
    <mergeCell ref="G15:H15"/>
    <mergeCell ref="E5:H5"/>
    <mergeCell ref="E6:H6"/>
    <mergeCell ref="G12:H12"/>
    <mergeCell ref="A5:A6"/>
    <mergeCell ref="J14:J15"/>
    <mergeCell ref="I14:I15"/>
    <mergeCell ref="A14:A15"/>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59"/>
  <sheetViews>
    <sheetView topLeftCell="A37" zoomScaleNormal="100" workbookViewId="0">
      <selection activeCell="G60" sqref="G60"/>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7" t="s">
        <v>109</v>
      </c>
      <c r="B3" s="277" t="s">
        <v>0</v>
      </c>
      <c r="C3" s="277"/>
      <c r="D3" s="277"/>
      <c r="E3" s="278"/>
      <c r="F3" s="278"/>
      <c r="G3" s="278"/>
      <c r="H3" s="278"/>
      <c r="I3" s="278"/>
      <c r="J3" s="278"/>
      <c r="K3" s="280" t="s">
        <v>728</v>
      </c>
    </row>
    <row r="4" spans="1:11" ht="12.75" customHeight="1" x14ac:dyDescent="0.25">
      <c r="A4" s="3"/>
      <c r="B4" s="3"/>
      <c r="C4" s="3"/>
      <c r="D4" s="3"/>
      <c r="E4" s="3"/>
      <c r="F4" s="3"/>
      <c r="G4" s="3"/>
      <c r="H4" s="3"/>
      <c r="I4" s="3"/>
      <c r="J4" s="32"/>
      <c r="K4" s="33"/>
    </row>
    <row r="5" spans="1:11" x14ac:dyDescent="0.25">
      <c r="A5" s="347" t="s">
        <v>28</v>
      </c>
      <c r="B5" s="349" t="s">
        <v>130</v>
      </c>
      <c r="C5" s="34"/>
      <c r="D5" s="347" t="s">
        <v>71</v>
      </c>
      <c r="E5" s="351" t="s">
        <v>37</v>
      </c>
      <c r="F5" s="352"/>
      <c r="G5" s="352"/>
      <c r="H5" s="353"/>
      <c r="I5" s="347" t="s">
        <v>31</v>
      </c>
      <c r="J5" s="354" t="s">
        <v>41</v>
      </c>
      <c r="K5" s="355"/>
    </row>
    <row r="6" spans="1:11" x14ac:dyDescent="0.25">
      <c r="A6" s="348"/>
      <c r="B6" s="358"/>
      <c r="C6" s="35"/>
      <c r="D6" s="348"/>
      <c r="E6" s="351" t="s">
        <v>33</v>
      </c>
      <c r="F6" s="352"/>
      <c r="G6" s="352"/>
      <c r="H6" s="353"/>
      <c r="I6" s="348"/>
      <c r="J6" s="356"/>
      <c r="K6" s="357"/>
    </row>
    <row r="7" spans="1:11" ht="12.75" customHeight="1" x14ac:dyDescent="0.25">
      <c r="A7" s="118"/>
      <c r="B7" s="119"/>
      <c r="C7" s="120"/>
      <c r="D7" s="258"/>
      <c r="E7" s="121"/>
      <c r="F7" s="121"/>
      <c r="G7" s="121"/>
      <c r="H7" s="122"/>
      <c r="I7" s="123"/>
      <c r="J7" s="124"/>
      <c r="K7" s="259"/>
    </row>
    <row r="8" spans="1:11" ht="12.75" customHeight="1" x14ac:dyDescent="0.25">
      <c r="A8" s="341">
        <v>43104</v>
      </c>
      <c r="B8" s="87" t="s">
        <v>172</v>
      </c>
      <c r="C8" s="274"/>
      <c r="D8" s="80">
        <v>113</v>
      </c>
      <c r="E8" s="81" t="s">
        <v>174</v>
      </c>
      <c r="F8" s="81"/>
      <c r="G8" s="81"/>
      <c r="H8" s="85"/>
      <c r="I8" s="275">
        <f>190570746-27512524-903480-23500</f>
        <v>162131242</v>
      </c>
      <c r="J8" s="342" t="s">
        <v>179</v>
      </c>
      <c r="K8" s="259"/>
    </row>
    <row r="9" spans="1:11" x14ac:dyDescent="0.25">
      <c r="A9" s="335"/>
      <c r="B9" s="217"/>
      <c r="D9" s="80"/>
      <c r="E9" s="81"/>
      <c r="F9" s="81"/>
      <c r="G9" s="81"/>
      <c r="H9" s="85"/>
      <c r="I9" s="343"/>
    </row>
    <row r="10" spans="1:11" x14ac:dyDescent="0.25">
      <c r="A10" s="50"/>
      <c r="B10" s="51"/>
      <c r="C10" s="51"/>
      <c r="D10" s="51"/>
      <c r="E10" s="51"/>
      <c r="F10" s="51"/>
      <c r="G10" s="345" t="s">
        <v>131</v>
      </c>
      <c r="H10" s="346"/>
      <c r="I10" s="128">
        <f>SUM(I8:I9)</f>
        <v>162131242</v>
      </c>
      <c r="J10" s="127"/>
      <c r="K10" s="103"/>
    </row>
    <row r="11" spans="1:11" ht="12.75" customHeight="1" x14ac:dyDescent="0.25">
      <c r="A11" s="3"/>
      <c r="B11" s="3"/>
      <c r="C11" s="3"/>
      <c r="D11" s="3"/>
      <c r="E11" s="3"/>
      <c r="F11" s="3"/>
      <c r="G11" s="3"/>
      <c r="H11" s="3"/>
      <c r="I11" s="22"/>
      <c r="J11" s="32"/>
      <c r="K11" s="44"/>
    </row>
    <row r="12" spans="1:11" x14ac:dyDescent="0.25">
      <c r="A12" s="347" t="s">
        <v>28</v>
      </c>
      <c r="B12" s="30" t="s">
        <v>38</v>
      </c>
      <c r="C12" s="55" t="s">
        <v>34</v>
      </c>
      <c r="D12" s="54" t="s">
        <v>34</v>
      </c>
      <c r="E12" s="351" t="s">
        <v>40</v>
      </c>
      <c r="F12" s="352"/>
      <c r="G12" s="352"/>
      <c r="H12" s="353"/>
      <c r="I12" s="347" t="s">
        <v>31</v>
      </c>
      <c r="J12" s="347" t="s">
        <v>29</v>
      </c>
      <c r="K12" s="55" t="s">
        <v>56</v>
      </c>
    </row>
    <row r="13" spans="1:11" x14ac:dyDescent="0.25">
      <c r="A13" s="348"/>
      <c r="B13" s="56" t="s">
        <v>39</v>
      </c>
      <c r="C13" s="56" t="s">
        <v>36</v>
      </c>
      <c r="D13" s="56" t="s">
        <v>35</v>
      </c>
      <c r="E13" s="351" t="s">
        <v>33</v>
      </c>
      <c r="F13" s="353"/>
      <c r="G13" s="351" t="s">
        <v>32</v>
      </c>
      <c r="H13" s="353"/>
      <c r="I13" s="348"/>
      <c r="J13" s="348"/>
      <c r="K13" s="56" t="s">
        <v>57</v>
      </c>
    </row>
    <row r="14" spans="1:11" ht="15" customHeight="1" x14ac:dyDescent="0.25">
      <c r="A14" s="78">
        <v>43112</v>
      </c>
      <c r="B14" s="226" t="s">
        <v>162</v>
      </c>
      <c r="C14" s="80">
        <v>113</v>
      </c>
      <c r="D14" s="80">
        <v>135</v>
      </c>
      <c r="E14" s="39" t="s">
        <v>224</v>
      </c>
      <c r="F14" s="61"/>
      <c r="G14" s="39" t="s">
        <v>163</v>
      </c>
      <c r="H14" s="76"/>
      <c r="I14" s="71">
        <v>573110</v>
      </c>
      <c r="J14" s="71">
        <v>573110</v>
      </c>
      <c r="K14" s="28">
        <f t="shared" ref="K14:K16" si="0">+I14-J14</f>
        <v>0</v>
      </c>
    </row>
    <row r="15" spans="1:11" x14ac:dyDescent="0.25">
      <c r="A15" s="78">
        <v>43117</v>
      </c>
      <c r="B15" s="226" t="s">
        <v>194</v>
      </c>
      <c r="C15" s="229">
        <v>113</v>
      </c>
      <c r="D15" s="229">
        <v>235</v>
      </c>
      <c r="E15" s="39" t="s">
        <v>225</v>
      </c>
      <c r="F15" s="61"/>
      <c r="G15" s="39" t="s">
        <v>163</v>
      </c>
      <c r="H15" s="76"/>
      <c r="I15" s="71">
        <v>69120</v>
      </c>
      <c r="J15" s="71">
        <v>69120</v>
      </c>
      <c r="K15" s="28">
        <f t="shared" si="0"/>
        <v>0</v>
      </c>
    </row>
    <row r="16" spans="1:11" x14ac:dyDescent="0.25">
      <c r="A16" s="78">
        <v>43119</v>
      </c>
      <c r="B16" s="226" t="s">
        <v>195</v>
      </c>
      <c r="C16" s="80">
        <v>113</v>
      </c>
      <c r="D16" s="80">
        <v>291</v>
      </c>
      <c r="E16" s="39" t="s">
        <v>226</v>
      </c>
      <c r="F16" s="61"/>
      <c r="G16" s="39" t="s">
        <v>163</v>
      </c>
      <c r="H16" s="76"/>
      <c r="I16" s="71">
        <v>26284589</v>
      </c>
      <c r="J16" s="71">
        <v>26284589</v>
      </c>
      <c r="K16" s="28">
        <f t="shared" si="0"/>
        <v>0</v>
      </c>
    </row>
    <row r="17" spans="1:14" x14ac:dyDescent="0.25">
      <c r="A17" s="96">
        <v>43138</v>
      </c>
      <c r="B17" s="226" t="s">
        <v>249</v>
      </c>
      <c r="C17" s="218">
        <v>113</v>
      </c>
      <c r="D17" s="218">
        <v>688</v>
      </c>
      <c r="E17" s="261" t="s">
        <v>250</v>
      </c>
      <c r="F17" s="74"/>
      <c r="G17" s="39" t="s">
        <v>163</v>
      </c>
      <c r="H17" s="61"/>
      <c r="I17" s="28">
        <v>289800</v>
      </c>
      <c r="J17" s="28">
        <v>289800</v>
      </c>
      <c r="K17" s="28">
        <f t="shared" ref="K17:K42" si="1">+I17-J17</f>
        <v>0</v>
      </c>
    </row>
    <row r="18" spans="1:14" x14ac:dyDescent="0.25">
      <c r="A18" s="96">
        <v>43147</v>
      </c>
      <c r="B18" s="312" t="s">
        <v>265</v>
      </c>
      <c r="C18" s="218">
        <v>113</v>
      </c>
      <c r="D18" s="218">
        <v>719</v>
      </c>
      <c r="E18" s="261" t="s">
        <v>266</v>
      </c>
      <c r="F18" s="74"/>
      <c r="G18" s="39" t="s">
        <v>163</v>
      </c>
      <c r="H18" s="61"/>
      <c r="I18" s="28">
        <v>557700</v>
      </c>
      <c r="J18" s="28">
        <v>557700</v>
      </c>
      <c r="K18" s="28">
        <f t="shared" si="1"/>
        <v>0</v>
      </c>
    </row>
    <row r="19" spans="1:14" x14ac:dyDescent="0.25">
      <c r="A19" s="96">
        <v>43150</v>
      </c>
      <c r="B19" s="312" t="s">
        <v>306</v>
      </c>
      <c r="C19" s="218">
        <v>113</v>
      </c>
      <c r="D19" s="218">
        <v>723</v>
      </c>
      <c r="E19" s="39" t="s">
        <v>307</v>
      </c>
      <c r="F19" s="74"/>
      <c r="G19" s="39" t="s">
        <v>163</v>
      </c>
      <c r="H19" s="61"/>
      <c r="I19" s="28">
        <v>115040</v>
      </c>
      <c r="J19" s="28">
        <v>115040</v>
      </c>
      <c r="K19" s="28">
        <f t="shared" si="1"/>
        <v>0</v>
      </c>
    </row>
    <row r="20" spans="1:14" x14ac:dyDescent="0.25">
      <c r="A20" s="96">
        <v>43154</v>
      </c>
      <c r="B20" s="314" t="s">
        <v>316</v>
      </c>
      <c r="C20" s="218">
        <v>113</v>
      </c>
      <c r="D20" s="218">
        <v>733</v>
      </c>
      <c r="E20" s="39" t="s">
        <v>317</v>
      </c>
      <c r="F20" s="74"/>
      <c r="G20" s="39" t="s">
        <v>163</v>
      </c>
      <c r="H20" s="61"/>
      <c r="I20" s="28">
        <v>25888084</v>
      </c>
      <c r="J20" s="28">
        <v>25888084</v>
      </c>
      <c r="K20" s="28">
        <f t="shared" si="1"/>
        <v>0</v>
      </c>
      <c r="N20" s="324"/>
    </row>
    <row r="21" spans="1:14" x14ac:dyDescent="0.25">
      <c r="A21" s="96">
        <v>43154</v>
      </c>
      <c r="B21" s="312" t="s">
        <v>315</v>
      </c>
      <c r="C21" s="218">
        <v>113</v>
      </c>
      <c r="D21" s="218">
        <v>734</v>
      </c>
      <c r="E21" s="39" t="s">
        <v>318</v>
      </c>
      <c r="F21" s="74"/>
      <c r="G21" s="39" t="s">
        <v>163</v>
      </c>
      <c r="H21" s="61"/>
      <c r="I21" s="28">
        <v>2652570</v>
      </c>
      <c r="J21" s="28">
        <v>2652570</v>
      </c>
      <c r="K21" s="28">
        <f t="shared" si="1"/>
        <v>0</v>
      </c>
      <c r="N21" s="324"/>
    </row>
    <row r="22" spans="1:14" x14ac:dyDescent="0.25">
      <c r="A22" s="96">
        <v>43164</v>
      </c>
      <c r="B22" s="312" t="s">
        <v>325</v>
      </c>
      <c r="C22" s="218">
        <v>113</v>
      </c>
      <c r="D22" s="218">
        <v>744</v>
      </c>
      <c r="E22" s="39" t="s">
        <v>326</v>
      </c>
      <c r="F22" s="74"/>
      <c r="G22" s="39" t="s">
        <v>163</v>
      </c>
      <c r="H22" s="61"/>
      <c r="I22" s="28">
        <v>71160</v>
      </c>
      <c r="J22" s="28">
        <v>71160</v>
      </c>
      <c r="K22" s="28">
        <f t="shared" si="1"/>
        <v>0</v>
      </c>
    </row>
    <row r="23" spans="1:14" x14ac:dyDescent="0.25">
      <c r="A23" s="96">
        <v>43172</v>
      </c>
      <c r="B23" s="312" t="s">
        <v>350</v>
      </c>
      <c r="C23" s="218">
        <v>113</v>
      </c>
      <c r="D23" s="218">
        <v>753</v>
      </c>
      <c r="E23" s="39" t="s">
        <v>351</v>
      </c>
      <c r="F23" s="74"/>
      <c r="G23" s="39" t="s">
        <v>163</v>
      </c>
      <c r="H23" s="61"/>
      <c r="I23" s="28">
        <v>1892850</v>
      </c>
      <c r="J23" s="28">
        <v>1892850</v>
      </c>
      <c r="K23" s="28">
        <f t="shared" si="1"/>
        <v>0</v>
      </c>
    </row>
    <row r="24" spans="1:14" x14ac:dyDescent="0.25">
      <c r="A24" s="96">
        <v>43180</v>
      </c>
      <c r="B24" s="312" t="s">
        <v>367</v>
      </c>
      <c r="C24" s="218">
        <v>113</v>
      </c>
      <c r="D24" s="218">
        <v>764</v>
      </c>
      <c r="E24" s="39" t="s">
        <v>369</v>
      </c>
      <c r="F24" s="74"/>
      <c r="G24" s="39" t="s">
        <v>163</v>
      </c>
      <c r="H24" s="61"/>
      <c r="I24" s="28">
        <v>233420</v>
      </c>
      <c r="J24" s="28">
        <v>233420</v>
      </c>
      <c r="K24" s="28">
        <f t="shared" si="1"/>
        <v>0</v>
      </c>
    </row>
    <row r="25" spans="1:14" x14ac:dyDescent="0.25">
      <c r="A25" s="96">
        <v>43180</v>
      </c>
      <c r="B25" s="312" t="s">
        <v>368</v>
      </c>
      <c r="C25" s="218">
        <v>113</v>
      </c>
      <c r="D25" s="218">
        <v>765</v>
      </c>
      <c r="E25" s="39" t="s">
        <v>370</v>
      </c>
      <c r="F25" s="74"/>
      <c r="G25" s="39" t="s">
        <v>163</v>
      </c>
      <c r="H25" s="61"/>
      <c r="I25" s="28">
        <v>1399590</v>
      </c>
      <c r="J25" s="28">
        <v>1399590</v>
      </c>
      <c r="K25" s="28">
        <f t="shared" si="1"/>
        <v>0</v>
      </c>
    </row>
    <row r="26" spans="1:14" x14ac:dyDescent="0.25">
      <c r="A26" s="96">
        <v>43181</v>
      </c>
      <c r="B26" s="312" t="s">
        <v>365</v>
      </c>
      <c r="C26" s="218">
        <v>113</v>
      </c>
      <c r="D26" s="218">
        <v>767</v>
      </c>
      <c r="E26" s="39" t="s">
        <v>366</v>
      </c>
      <c r="F26" s="74"/>
      <c r="G26" s="39" t="s">
        <v>163</v>
      </c>
      <c r="H26" s="61"/>
      <c r="I26" s="28">
        <v>23598612</v>
      </c>
      <c r="J26" s="28">
        <v>23598612</v>
      </c>
      <c r="K26" s="28">
        <f t="shared" si="1"/>
        <v>0</v>
      </c>
    </row>
    <row r="27" spans="1:14" x14ac:dyDescent="0.25">
      <c r="A27" s="96">
        <v>43196</v>
      </c>
      <c r="B27" s="312" t="s">
        <v>388</v>
      </c>
      <c r="C27" s="218">
        <v>113</v>
      </c>
      <c r="D27" s="218">
        <v>782</v>
      </c>
      <c r="E27" s="39" t="s">
        <v>389</v>
      </c>
      <c r="F27" s="74"/>
      <c r="G27" s="39" t="s">
        <v>163</v>
      </c>
      <c r="H27" s="61"/>
      <c r="I27" s="28">
        <v>742720</v>
      </c>
      <c r="J27" s="28">
        <v>742720</v>
      </c>
      <c r="K27" s="28">
        <f t="shared" si="1"/>
        <v>0</v>
      </c>
    </row>
    <row r="28" spans="1:14" x14ac:dyDescent="0.25">
      <c r="A28" s="96">
        <v>43200</v>
      </c>
      <c r="B28" s="312" t="s">
        <v>386</v>
      </c>
      <c r="C28" s="218">
        <v>113</v>
      </c>
      <c r="D28" s="218">
        <v>785</v>
      </c>
      <c r="E28" s="39" t="s">
        <v>387</v>
      </c>
      <c r="F28" s="74"/>
      <c r="G28" s="39" t="s">
        <v>163</v>
      </c>
      <c r="H28" s="61"/>
      <c r="I28" s="28">
        <v>98910</v>
      </c>
      <c r="J28" s="28">
        <v>98910</v>
      </c>
      <c r="K28" s="28">
        <f t="shared" si="1"/>
        <v>0</v>
      </c>
    </row>
    <row r="29" spans="1:14" x14ac:dyDescent="0.25">
      <c r="A29" s="96">
        <v>43206</v>
      </c>
      <c r="B29" s="312" t="s">
        <v>402</v>
      </c>
      <c r="C29" s="218">
        <v>113</v>
      </c>
      <c r="D29" s="218">
        <v>787</v>
      </c>
      <c r="E29" s="39" t="s">
        <v>404</v>
      </c>
      <c r="F29" s="74"/>
      <c r="G29" s="39" t="s">
        <v>163</v>
      </c>
      <c r="H29" s="61"/>
      <c r="I29" s="28">
        <v>26675628</v>
      </c>
      <c r="J29" s="28">
        <v>26675628</v>
      </c>
      <c r="K29" s="28">
        <f t="shared" si="1"/>
        <v>0</v>
      </c>
    </row>
    <row r="30" spans="1:14" x14ac:dyDescent="0.25">
      <c r="A30" s="96">
        <v>43206</v>
      </c>
      <c r="B30" s="312" t="s">
        <v>403</v>
      </c>
      <c r="C30" s="218">
        <v>113</v>
      </c>
      <c r="D30" s="218">
        <v>790</v>
      </c>
      <c r="E30" s="39" t="s">
        <v>405</v>
      </c>
      <c r="F30" s="74"/>
      <c r="G30" s="39" t="s">
        <v>163</v>
      </c>
      <c r="H30" s="61"/>
      <c r="I30" s="28">
        <v>2873290</v>
      </c>
      <c r="J30" s="28">
        <v>2873290</v>
      </c>
      <c r="K30" s="28">
        <f t="shared" si="1"/>
        <v>0</v>
      </c>
    </row>
    <row r="31" spans="1:14" x14ac:dyDescent="0.25">
      <c r="A31" s="96">
        <v>43222</v>
      </c>
      <c r="B31" s="312" t="s">
        <v>447</v>
      </c>
      <c r="C31" s="218">
        <v>113</v>
      </c>
      <c r="D31" s="218">
        <v>813</v>
      </c>
      <c r="E31" s="39" t="s">
        <v>449</v>
      </c>
      <c r="F31" s="74"/>
      <c r="G31" s="39" t="s">
        <v>163</v>
      </c>
      <c r="H31" s="61"/>
      <c r="I31" s="28">
        <v>38610</v>
      </c>
      <c r="J31" s="28">
        <v>38610</v>
      </c>
      <c r="K31" s="28">
        <f t="shared" si="1"/>
        <v>0</v>
      </c>
    </row>
    <row r="32" spans="1:14" x14ac:dyDescent="0.25">
      <c r="A32" s="96">
        <v>43228</v>
      </c>
      <c r="B32" s="312" t="s">
        <v>448</v>
      </c>
      <c r="C32" s="218">
        <v>113</v>
      </c>
      <c r="D32" s="218">
        <v>819</v>
      </c>
      <c r="E32" s="39" t="s">
        <v>450</v>
      </c>
      <c r="F32" s="74"/>
      <c r="G32" s="39" t="s">
        <v>163</v>
      </c>
      <c r="H32" s="61"/>
      <c r="I32" s="28">
        <v>766550</v>
      </c>
      <c r="J32" s="28">
        <v>766550</v>
      </c>
      <c r="K32" s="28">
        <f t="shared" si="1"/>
        <v>0</v>
      </c>
    </row>
    <row r="33" spans="1:11" x14ac:dyDescent="0.25">
      <c r="A33" s="96">
        <v>43241</v>
      </c>
      <c r="B33" s="312" t="s">
        <v>463</v>
      </c>
      <c r="C33" s="218">
        <v>113</v>
      </c>
      <c r="D33" s="218">
        <v>833</v>
      </c>
      <c r="E33" s="39" t="s">
        <v>318</v>
      </c>
      <c r="F33" s="74"/>
      <c r="G33" s="39" t="s">
        <v>163</v>
      </c>
      <c r="H33" s="61"/>
      <c r="I33" s="28">
        <v>26920734</v>
      </c>
      <c r="J33" s="28">
        <v>26920734</v>
      </c>
      <c r="K33" s="28">
        <f t="shared" si="1"/>
        <v>0</v>
      </c>
    </row>
    <row r="34" spans="1:11" x14ac:dyDescent="0.25">
      <c r="A34" s="96">
        <v>43256</v>
      </c>
      <c r="B34" s="312" t="s">
        <v>477</v>
      </c>
      <c r="C34" s="218">
        <v>113</v>
      </c>
      <c r="D34" s="218">
        <v>847</v>
      </c>
      <c r="E34" s="39" t="s">
        <v>478</v>
      </c>
      <c r="F34" s="74"/>
      <c r="G34" s="39" t="s">
        <v>163</v>
      </c>
      <c r="H34" s="61"/>
      <c r="I34" s="28">
        <v>806310</v>
      </c>
      <c r="J34" s="28">
        <v>806310</v>
      </c>
      <c r="K34" s="28">
        <f t="shared" si="1"/>
        <v>0</v>
      </c>
    </row>
    <row r="35" spans="1:11" x14ac:dyDescent="0.25">
      <c r="A35" s="96">
        <v>43259</v>
      </c>
      <c r="B35" s="312" t="s">
        <v>475</v>
      </c>
      <c r="C35" s="218">
        <v>113</v>
      </c>
      <c r="D35" s="218">
        <v>857</v>
      </c>
      <c r="E35" s="39" t="s">
        <v>476</v>
      </c>
      <c r="F35" s="74"/>
      <c r="G35" s="39" t="s">
        <v>163</v>
      </c>
      <c r="H35" s="61"/>
      <c r="I35" s="28">
        <v>52530</v>
      </c>
      <c r="J35" s="28">
        <v>52530</v>
      </c>
      <c r="K35" s="28">
        <f t="shared" si="1"/>
        <v>0</v>
      </c>
    </row>
    <row r="36" spans="1:11" x14ac:dyDescent="0.25">
      <c r="A36" s="96">
        <v>43271</v>
      </c>
      <c r="B36" s="312" t="s">
        <v>516</v>
      </c>
      <c r="C36" s="218">
        <v>113</v>
      </c>
      <c r="D36" s="218">
        <v>878</v>
      </c>
      <c r="E36" s="39" t="s">
        <v>518</v>
      </c>
      <c r="F36" s="74"/>
      <c r="G36" s="39" t="s">
        <v>163</v>
      </c>
      <c r="H36" s="61"/>
      <c r="I36" s="28">
        <v>784370</v>
      </c>
      <c r="J36" s="28">
        <v>784370</v>
      </c>
      <c r="K36" s="28">
        <f t="shared" si="1"/>
        <v>0</v>
      </c>
    </row>
    <row r="37" spans="1:11" x14ac:dyDescent="0.25">
      <c r="A37" s="96">
        <v>43272</v>
      </c>
      <c r="B37" s="312" t="s">
        <v>517</v>
      </c>
      <c r="C37" s="218">
        <v>113</v>
      </c>
      <c r="D37" s="218">
        <v>884</v>
      </c>
      <c r="E37" s="39" t="s">
        <v>519</v>
      </c>
      <c r="F37" s="74"/>
      <c r="G37" s="39" t="s">
        <v>163</v>
      </c>
      <c r="H37" s="61"/>
      <c r="I37" s="28">
        <v>27607524</v>
      </c>
      <c r="J37" s="28">
        <v>27607524</v>
      </c>
      <c r="K37" s="28">
        <f t="shared" si="1"/>
        <v>0</v>
      </c>
    </row>
    <row r="38" spans="1:11" x14ac:dyDescent="0.25">
      <c r="A38" s="96">
        <v>43287</v>
      </c>
      <c r="B38" s="312" t="s">
        <v>541</v>
      </c>
      <c r="C38" s="218">
        <v>113</v>
      </c>
      <c r="D38" s="218">
        <v>907</v>
      </c>
      <c r="E38" s="39" t="s">
        <v>545</v>
      </c>
      <c r="F38" s="74"/>
      <c r="G38" s="39" t="s">
        <v>163</v>
      </c>
      <c r="H38" s="61"/>
      <c r="I38" s="28">
        <v>1523090</v>
      </c>
      <c r="J38" s="28">
        <v>1523090</v>
      </c>
      <c r="K38" s="28">
        <f t="shared" si="1"/>
        <v>0</v>
      </c>
    </row>
    <row r="39" spans="1:11" x14ac:dyDescent="0.25">
      <c r="A39" s="96">
        <v>43291</v>
      </c>
      <c r="B39" s="312" t="s">
        <v>542</v>
      </c>
      <c r="C39" s="218">
        <v>113</v>
      </c>
      <c r="D39" s="218">
        <v>908</v>
      </c>
      <c r="E39" s="39" t="s">
        <v>546</v>
      </c>
      <c r="F39" s="74"/>
      <c r="G39" s="39" t="s">
        <v>163</v>
      </c>
      <c r="H39" s="61"/>
      <c r="I39" s="28">
        <v>753520</v>
      </c>
      <c r="J39" s="28">
        <v>753520</v>
      </c>
      <c r="K39" s="28">
        <f t="shared" si="1"/>
        <v>0</v>
      </c>
    </row>
    <row r="40" spans="1:11" x14ac:dyDescent="0.25">
      <c r="A40" s="96">
        <v>43291</v>
      </c>
      <c r="B40" s="312" t="s">
        <v>543</v>
      </c>
      <c r="C40" s="218">
        <v>113</v>
      </c>
      <c r="D40" s="218">
        <v>909</v>
      </c>
      <c r="E40" s="39" t="s">
        <v>547</v>
      </c>
      <c r="F40" s="74"/>
      <c r="G40" s="39" t="s">
        <v>163</v>
      </c>
      <c r="H40" s="61"/>
      <c r="I40" s="28">
        <v>53150</v>
      </c>
      <c r="J40" s="28">
        <v>53150</v>
      </c>
      <c r="K40" s="28">
        <f t="shared" si="1"/>
        <v>0</v>
      </c>
    </row>
    <row r="41" spans="1:11" x14ac:dyDescent="0.25">
      <c r="A41" s="96">
        <v>43291</v>
      </c>
      <c r="B41" s="312" t="s">
        <v>544</v>
      </c>
      <c r="C41" s="218">
        <v>113</v>
      </c>
      <c r="D41" s="218">
        <v>910</v>
      </c>
      <c r="E41" s="39" t="s">
        <v>548</v>
      </c>
      <c r="F41" s="74"/>
      <c r="G41" s="39" t="s">
        <v>163</v>
      </c>
      <c r="H41" s="61"/>
      <c r="I41" s="28">
        <v>149400</v>
      </c>
      <c r="J41" s="28">
        <v>149400</v>
      </c>
      <c r="K41" s="28">
        <f t="shared" si="1"/>
        <v>0</v>
      </c>
    </row>
    <row r="42" spans="1:11" x14ac:dyDescent="0.25">
      <c r="A42" s="96">
        <v>43298</v>
      </c>
      <c r="B42" s="312" t="s">
        <v>552</v>
      </c>
      <c r="C42" s="218">
        <v>113</v>
      </c>
      <c r="D42" s="218">
        <v>921</v>
      </c>
      <c r="E42" s="39" t="s">
        <v>554</v>
      </c>
      <c r="F42" s="74"/>
      <c r="G42" s="39" t="s">
        <v>163</v>
      </c>
      <c r="H42" s="61"/>
      <c r="I42" s="28">
        <v>974970</v>
      </c>
      <c r="J42" s="28">
        <v>974970</v>
      </c>
      <c r="K42" s="28">
        <f t="shared" si="1"/>
        <v>0</v>
      </c>
    </row>
    <row r="43" spans="1:11" x14ac:dyDescent="0.25">
      <c r="A43" s="96">
        <v>43299</v>
      </c>
      <c r="B43" s="312" t="s">
        <v>553</v>
      </c>
      <c r="C43" s="218">
        <v>113</v>
      </c>
      <c r="D43" s="218">
        <v>922</v>
      </c>
      <c r="E43" s="39" t="s">
        <v>555</v>
      </c>
      <c r="F43" s="74"/>
      <c r="G43" s="39" t="s">
        <v>163</v>
      </c>
      <c r="H43" s="61"/>
      <c r="I43" s="28">
        <v>26652454</v>
      </c>
      <c r="J43" s="28">
        <v>26652454</v>
      </c>
      <c r="K43" s="28">
        <f>+I43-J43</f>
        <v>0</v>
      </c>
    </row>
    <row r="44" spans="1:11" x14ac:dyDescent="0.25">
      <c r="A44" s="96">
        <v>43327</v>
      </c>
      <c r="B44" s="312" t="s">
        <v>637</v>
      </c>
      <c r="C44" s="218">
        <v>113</v>
      </c>
      <c r="D44" s="218">
        <v>994</v>
      </c>
      <c r="E44" s="39" t="s">
        <v>640</v>
      </c>
      <c r="F44" s="74"/>
      <c r="G44" s="39" t="s">
        <v>163</v>
      </c>
      <c r="H44" s="61"/>
      <c r="I44" s="334">
        <v>66970</v>
      </c>
      <c r="J44" s="334">
        <v>66970</v>
      </c>
      <c r="K44" s="28">
        <f t="shared" ref="K44:K53" si="2">+I44-J44</f>
        <v>0</v>
      </c>
    </row>
    <row r="45" spans="1:11" x14ac:dyDescent="0.25">
      <c r="A45" s="96">
        <v>43327</v>
      </c>
      <c r="B45" s="312" t="s">
        <v>638</v>
      </c>
      <c r="C45" s="218">
        <v>113</v>
      </c>
      <c r="D45" s="218">
        <v>995</v>
      </c>
      <c r="E45" s="39" t="s">
        <v>641</v>
      </c>
      <c r="F45" s="74"/>
      <c r="G45" s="39" t="s">
        <v>163</v>
      </c>
      <c r="H45" s="61"/>
      <c r="I45" s="334">
        <v>229250</v>
      </c>
      <c r="J45" s="334">
        <v>229250</v>
      </c>
      <c r="K45" s="28">
        <f t="shared" si="2"/>
        <v>0</v>
      </c>
    </row>
    <row r="46" spans="1:11" x14ac:dyDescent="0.25">
      <c r="A46" s="96">
        <v>43327</v>
      </c>
      <c r="B46" s="312" t="s">
        <v>639</v>
      </c>
      <c r="C46" s="218">
        <v>113</v>
      </c>
      <c r="D46" s="218">
        <v>996</v>
      </c>
      <c r="E46" s="39" t="s">
        <v>642</v>
      </c>
      <c r="F46" s="74"/>
      <c r="G46" s="39" t="s">
        <v>163</v>
      </c>
      <c r="H46" s="61"/>
      <c r="I46" s="334">
        <v>765450</v>
      </c>
      <c r="J46" s="334">
        <v>765450</v>
      </c>
      <c r="K46" s="28">
        <f t="shared" si="2"/>
        <v>0</v>
      </c>
    </row>
    <row r="47" spans="1:11" x14ac:dyDescent="0.25">
      <c r="A47" s="96">
        <v>43329</v>
      </c>
      <c r="B47" s="312" t="s">
        <v>660</v>
      </c>
      <c r="C47" s="218">
        <v>113</v>
      </c>
      <c r="D47" s="218">
        <v>1006</v>
      </c>
      <c r="E47" s="39" t="s">
        <v>662</v>
      </c>
      <c r="F47" s="74"/>
      <c r="G47" s="39" t="s">
        <v>163</v>
      </c>
      <c r="H47" s="61"/>
      <c r="I47" s="334">
        <v>26127689</v>
      </c>
      <c r="J47" s="334">
        <v>26127689</v>
      </c>
      <c r="K47" s="28">
        <f t="shared" si="2"/>
        <v>0</v>
      </c>
    </row>
    <row r="48" spans="1:11" x14ac:dyDescent="0.25">
      <c r="A48" s="96">
        <v>43333</v>
      </c>
      <c r="B48" s="312" t="s">
        <v>661</v>
      </c>
      <c r="C48" s="218">
        <v>113</v>
      </c>
      <c r="D48" s="218">
        <v>1009</v>
      </c>
      <c r="E48" s="39" t="s">
        <v>663</v>
      </c>
      <c r="F48" s="74"/>
      <c r="G48" s="39" t="s">
        <v>163</v>
      </c>
      <c r="H48" s="61"/>
      <c r="I48" s="334">
        <v>831310</v>
      </c>
      <c r="J48" s="334">
        <v>831310</v>
      </c>
      <c r="K48" s="28">
        <f t="shared" si="2"/>
        <v>0</v>
      </c>
    </row>
    <row r="49" spans="1:11" x14ac:dyDescent="0.25">
      <c r="A49" s="96">
        <v>43348</v>
      </c>
      <c r="B49" s="312" t="s">
        <v>711</v>
      </c>
      <c r="C49" s="218">
        <v>113</v>
      </c>
      <c r="D49" s="218">
        <v>1073</v>
      </c>
      <c r="E49" s="39" t="s">
        <v>713</v>
      </c>
      <c r="F49" s="74"/>
      <c r="G49" s="39" t="s">
        <v>163</v>
      </c>
      <c r="H49" s="61"/>
      <c r="I49" s="334">
        <v>49460</v>
      </c>
      <c r="J49" s="334">
        <v>49460</v>
      </c>
      <c r="K49" s="28">
        <f t="shared" si="2"/>
        <v>0</v>
      </c>
    </row>
    <row r="50" spans="1:11" x14ac:dyDescent="0.25">
      <c r="A50" s="96">
        <v>43349</v>
      </c>
      <c r="B50" s="312" t="s">
        <v>712</v>
      </c>
      <c r="C50" s="218">
        <v>113</v>
      </c>
      <c r="D50" s="218">
        <v>1089</v>
      </c>
      <c r="E50" s="39" t="s">
        <v>714</v>
      </c>
      <c r="F50" s="74"/>
      <c r="G50" s="39" t="s">
        <v>163</v>
      </c>
      <c r="H50" s="61"/>
      <c r="I50" s="334">
        <v>652720</v>
      </c>
      <c r="J50" s="334">
        <v>652720</v>
      </c>
      <c r="K50" s="28">
        <f t="shared" si="2"/>
        <v>0</v>
      </c>
    </row>
    <row r="51" spans="1:11" x14ac:dyDescent="0.25">
      <c r="A51" s="96">
        <v>43357</v>
      </c>
      <c r="B51" s="312" t="s">
        <v>738</v>
      </c>
      <c r="C51" s="218">
        <v>113</v>
      </c>
      <c r="D51" s="218">
        <v>1308</v>
      </c>
      <c r="E51" s="39" t="s">
        <v>740</v>
      </c>
      <c r="F51" s="74"/>
      <c r="G51" s="39" t="s">
        <v>163</v>
      </c>
      <c r="H51" s="61"/>
      <c r="I51" s="334">
        <v>27512524</v>
      </c>
      <c r="J51" s="334">
        <v>27512524</v>
      </c>
      <c r="K51" s="28">
        <f t="shared" si="2"/>
        <v>0</v>
      </c>
    </row>
    <row r="52" spans="1:11" x14ac:dyDescent="0.25">
      <c r="A52" s="96">
        <v>43361</v>
      </c>
      <c r="B52" s="312" t="s">
        <v>739</v>
      </c>
      <c r="C52" s="218">
        <v>113</v>
      </c>
      <c r="D52" s="218">
        <v>1385</v>
      </c>
      <c r="E52" s="39" t="s">
        <v>741</v>
      </c>
      <c r="F52" s="74"/>
      <c r="G52" s="39" t="s">
        <v>163</v>
      </c>
      <c r="H52" s="61"/>
      <c r="I52" s="334">
        <v>903480</v>
      </c>
      <c r="J52" s="334">
        <v>903480</v>
      </c>
      <c r="K52" s="28">
        <f t="shared" si="2"/>
        <v>0</v>
      </c>
    </row>
    <row r="53" spans="1:11" x14ac:dyDescent="0.25">
      <c r="A53" s="96">
        <v>43370</v>
      </c>
      <c r="B53" s="312" t="s">
        <v>759</v>
      </c>
      <c r="C53" s="218">
        <v>113</v>
      </c>
      <c r="D53" s="218">
        <v>1497</v>
      </c>
      <c r="E53" s="39" t="s">
        <v>760</v>
      </c>
      <c r="F53" s="74"/>
      <c r="G53" s="39" t="s">
        <v>163</v>
      </c>
      <c r="H53" s="61"/>
      <c r="I53" s="334">
        <v>23500</v>
      </c>
      <c r="J53" s="334">
        <v>0</v>
      </c>
      <c r="K53" s="28">
        <f t="shared" si="2"/>
        <v>23500</v>
      </c>
    </row>
    <row r="54" spans="1:11" x14ac:dyDescent="0.25">
      <c r="A54" s="217"/>
      <c r="B54" s="217"/>
      <c r="C54" s="217"/>
      <c r="D54" s="217"/>
      <c r="E54" s="39"/>
      <c r="F54" s="61"/>
      <c r="G54" s="39"/>
      <c r="H54" s="61"/>
      <c r="I54" s="217"/>
      <c r="J54" s="217"/>
      <c r="K54" s="151"/>
    </row>
    <row r="55" spans="1:11" x14ac:dyDescent="0.25">
      <c r="A55" s="50"/>
      <c r="B55" s="51"/>
      <c r="C55" s="51"/>
      <c r="D55" s="51"/>
      <c r="E55" s="51"/>
      <c r="F55" s="51"/>
      <c r="G55" s="345" t="s">
        <v>131</v>
      </c>
      <c r="H55" s="346"/>
      <c r="I55" s="73">
        <f>SUM(I14:I54)</f>
        <v>258261758</v>
      </c>
      <c r="J55" s="73">
        <f t="shared" ref="J55:K55" si="3">SUM(J14:J54)</f>
        <v>258238258</v>
      </c>
      <c r="K55" s="73">
        <f t="shared" si="3"/>
        <v>23500</v>
      </c>
    </row>
    <row r="56" spans="1:11" ht="12.75" customHeight="1" x14ac:dyDescent="0.25">
      <c r="A56" s="3"/>
      <c r="B56" s="3"/>
      <c r="C56" s="3"/>
      <c r="D56" s="3"/>
      <c r="E56" s="3"/>
      <c r="F56" s="3"/>
      <c r="G56" s="3"/>
      <c r="H56" s="3"/>
      <c r="I56" s="22"/>
      <c r="J56" s="155"/>
      <c r="K56" s="51"/>
    </row>
    <row r="57" spans="1:11" ht="24.95" customHeight="1" x14ac:dyDescent="0.25">
      <c r="A57" s="287" t="s">
        <v>58</v>
      </c>
      <c r="B57" s="287" t="s">
        <v>132</v>
      </c>
      <c r="C57" s="287" t="s">
        <v>30</v>
      </c>
      <c r="D57" s="288" t="s">
        <v>59</v>
      </c>
      <c r="E57" s="287" t="s">
        <v>40</v>
      </c>
      <c r="F57" s="287" t="s">
        <v>62</v>
      </c>
      <c r="G57" s="287" t="s">
        <v>37</v>
      </c>
      <c r="H57" s="287" t="s">
        <v>60</v>
      </c>
      <c r="I57" s="287" t="s">
        <v>61</v>
      </c>
      <c r="J57" s="287" t="s">
        <v>98</v>
      </c>
      <c r="K57" s="287" t="s">
        <v>68</v>
      </c>
    </row>
    <row r="58" spans="1:11" ht="24.95" customHeight="1" x14ac:dyDescent="0.25">
      <c r="A58" s="294">
        <v>437393000</v>
      </c>
      <c r="B58" s="294">
        <v>-17000000</v>
      </c>
      <c r="C58" s="294">
        <v>0</v>
      </c>
      <c r="D58" s="290">
        <f>+A58+B58-C58</f>
        <v>420393000</v>
      </c>
      <c r="E58" s="290">
        <f>+I55</f>
        <v>258261758</v>
      </c>
      <c r="F58" s="291">
        <f>+E58/D58</f>
        <v>0.61433410641946939</v>
      </c>
      <c r="G58" s="290">
        <f>+I10</f>
        <v>162131242</v>
      </c>
      <c r="H58" s="290">
        <f>+D58-E58-G58</f>
        <v>0</v>
      </c>
      <c r="I58" s="290">
        <f>+J55</f>
        <v>258238258</v>
      </c>
      <c r="J58" s="296">
        <f>+I58/D58</f>
        <v>0.61427820634501529</v>
      </c>
      <c r="K58" s="290">
        <f>+K55</f>
        <v>23500</v>
      </c>
    </row>
    <row r="59" spans="1:11" x14ac:dyDescent="0.25">
      <c r="A59" s="293">
        <v>1</v>
      </c>
      <c r="B59" s="293">
        <v>2</v>
      </c>
      <c r="C59" s="293">
        <v>3</v>
      </c>
      <c r="D59" s="293" t="s">
        <v>42</v>
      </c>
      <c r="E59" s="293">
        <v>5</v>
      </c>
      <c r="F59" s="293" t="s">
        <v>69</v>
      </c>
      <c r="G59" s="293">
        <v>7</v>
      </c>
      <c r="H59" s="293" t="s">
        <v>70</v>
      </c>
      <c r="I59" s="293">
        <v>9</v>
      </c>
      <c r="J59" s="293" t="s">
        <v>99</v>
      </c>
      <c r="K59" s="293" t="s">
        <v>100</v>
      </c>
    </row>
  </sheetData>
  <mergeCells count="15">
    <mergeCell ref="J12:J13"/>
    <mergeCell ref="I12:I13"/>
    <mergeCell ref="A12:A13"/>
    <mergeCell ref="B5:B6"/>
    <mergeCell ref="D5:D6"/>
    <mergeCell ref="I5:I6"/>
    <mergeCell ref="J5:K6"/>
    <mergeCell ref="A5:A6"/>
    <mergeCell ref="G55:H55"/>
    <mergeCell ref="E12:H12"/>
    <mergeCell ref="E13:F13"/>
    <mergeCell ref="G13:H13"/>
    <mergeCell ref="E5:H5"/>
    <mergeCell ref="E6:H6"/>
    <mergeCell ref="G10:H10"/>
  </mergeCells>
  <phoneticPr fontId="0" type="noConversion"/>
  <printOptions horizontalCentered="1" verticalCentered="1"/>
  <pageMargins left="0.19685039370078741" right="0.19685039370078741" top="0.39370078740157483" bottom="0.39370078740157483" header="0" footer="0"/>
  <pageSetup scale="80" orientation="landscape" horizontalDpi="4294967293" r:id="rId1"/>
  <headerFooter alignWithMargins="0">
    <oddHeader>&amp;R&amp;D</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8"/>
  <sheetViews>
    <sheetView workbookViewId="0">
      <selection activeCell="K3" sqref="K3"/>
    </sheetView>
  </sheetViews>
  <sheetFormatPr baseColWidth="10" defaultRowHeight="15" x14ac:dyDescent="0.25"/>
  <cols>
    <col min="1" max="1" width="15.7109375" style="31" customWidth="1"/>
    <col min="2" max="2" width="18.28515625" style="31" customWidth="1"/>
    <col min="3" max="3" width="14.7109375" style="31" customWidth="1"/>
    <col min="4" max="9" width="15.7109375" style="31" customWidth="1"/>
    <col min="10" max="10" width="15" style="31" customWidth="1"/>
    <col min="11" max="11" width="13" style="31" customWidth="1"/>
    <col min="12" max="16384" width="11.42578125" style="31"/>
  </cols>
  <sheetData>
    <row r="1" spans="1:11" ht="12.75" customHeight="1" x14ac:dyDescent="0.25">
      <c r="A1" s="2" t="s">
        <v>97</v>
      </c>
      <c r="B1" s="2"/>
      <c r="C1" s="2"/>
      <c r="D1" s="2"/>
      <c r="E1" s="3"/>
      <c r="F1" s="2"/>
      <c r="G1" s="3"/>
      <c r="H1" s="3"/>
      <c r="I1" s="3"/>
      <c r="J1" s="3"/>
      <c r="K1" s="3"/>
    </row>
    <row r="2" spans="1:11" ht="12.75" hidden="1" customHeight="1" x14ac:dyDescent="0.25">
      <c r="A2" s="3"/>
      <c r="B2" s="3"/>
      <c r="C2" s="3"/>
      <c r="D2" s="3"/>
      <c r="E2" s="3"/>
      <c r="F2" s="3"/>
      <c r="G2" s="3"/>
      <c r="H2" s="3"/>
      <c r="I2" s="3"/>
      <c r="J2" s="3"/>
      <c r="K2" s="4"/>
    </row>
    <row r="3" spans="1:11" ht="15" customHeight="1" x14ac:dyDescent="0.25">
      <c r="A3" s="277" t="s">
        <v>110</v>
      </c>
      <c r="B3" s="281" t="s">
        <v>1</v>
      </c>
      <c r="C3" s="277"/>
      <c r="D3" s="277"/>
      <c r="E3" s="278"/>
      <c r="F3" s="278"/>
      <c r="G3" s="278"/>
      <c r="H3" s="278"/>
      <c r="I3" s="278"/>
      <c r="J3" s="278"/>
      <c r="K3" s="280" t="s">
        <v>728</v>
      </c>
    </row>
    <row r="4" spans="1:11" ht="12.75" customHeight="1" x14ac:dyDescent="0.25">
      <c r="A4" s="3"/>
      <c r="B4" s="3"/>
      <c r="C4" s="3"/>
      <c r="D4" s="3"/>
      <c r="E4" s="3"/>
      <c r="F4" s="3"/>
      <c r="G4" s="3"/>
      <c r="H4" s="3"/>
      <c r="I4" s="3"/>
      <c r="J4" s="32"/>
      <c r="K4" s="33"/>
    </row>
    <row r="5" spans="1:11" x14ac:dyDescent="0.25">
      <c r="A5" s="347" t="s">
        <v>28</v>
      </c>
      <c r="B5" s="349" t="s">
        <v>130</v>
      </c>
      <c r="C5" s="34"/>
      <c r="D5" s="347" t="s">
        <v>71</v>
      </c>
      <c r="E5" s="351" t="s">
        <v>37</v>
      </c>
      <c r="F5" s="352"/>
      <c r="G5" s="352"/>
      <c r="H5" s="353"/>
      <c r="I5" s="347" t="s">
        <v>31</v>
      </c>
      <c r="J5" s="354" t="s">
        <v>41</v>
      </c>
      <c r="K5" s="355"/>
    </row>
    <row r="6" spans="1:11" x14ac:dyDescent="0.25">
      <c r="A6" s="348"/>
      <c r="B6" s="358"/>
      <c r="C6" s="35"/>
      <c r="D6" s="348"/>
      <c r="E6" s="351" t="s">
        <v>33</v>
      </c>
      <c r="F6" s="352"/>
      <c r="G6" s="352"/>
      <c r="H6" s="353"/>
      <c r="I6" s="348"/>
      <c r="J6" s="356"/>
      <c r="K6" s="357"/>
    </row>
    <row r="7" spans="1:11" ht="12.75" customHeight="1" x14ac:dyDescent="0.25">
      <c r="A7" s="78"/>
      <c r="B7" s="37"/>
      <c r="C7" s="38"/>
      <c r="D7" s="45"/>
      <c r="E7" s="37"/>
      <c r="F7" s="40"/>
      <c r="G7" s="41"/>
      <c r="H7" s="42"/>
      <c r="I7" s="131"/>
      <c r="J7" s="37"/>
      <c r="K7" s="38"/>
    </row>
    <row r="8" spans="1:11" ht="12.75" customHeight="1" x14ac:dyDescent="0.25">
      <c r="A8" s="78">
        <v>43104</v>
      </c>
      <c r="B8" s="39" t="s">
        <v>172</v>
      </c>
      <c r="C8" s="44"/>
      <c r="D8" s="45">
        <v>112</v>
      </c>
      <c r="E8" s="39" t="s">
        <v>175</v>
      </c>
      <c r="F8" s="32"/>
      <c r="G8" s="46"/>
      <c r="H8" s="47"/>
      <c r="I8" s="276">
        <f>123932779-192950-18584-302350-3826840-1446982-303770-9077120-173800-287850-117300-14377670-313930-86340</f>
        <v>93407293</v>
      </c>
      <c r="J8" s="39" t="s">
        <v>179</v>
      </c>
      <c r="K8" s="44"/>
    </row>
    <row r="9" spans="1:11" ht="12.75" customHeight="1" x14ac:dyDescent="0.25">
      <c r="A9" s="43"/>
      <c r="B9" s="48"/>
      <c r="C9" s="49"/>
      <c r="D9" s="39"/>
      <c r="E9" s="39"/>
      <c r="F9" s="32"/>
      <c r="G9" s="46"/>
      <c r="H9" s="47"/>
      <c r="I9" s="68"/>
      <c r="J9" s="39"/>
      <c r="K9" s="44"/>
    </row>
    <row r="10" spans="1:11" x14ac:dyDescent="0.25">
      <c r="A10" s="50"/>
      <c r="B10" s="51"/>
      <c r="C10" s="51"/>
      <c r="D10" s="51"/>
      <c r="E10" s="51"/>
      <c r="F10" s="51"/>
      <c r="G10" s="345" t="s">
        <v>131</v>
      </c>
      <c r="H10" s="346"/>
      <c r="I10" s="69">
        <f>SUM(I7:I9)</f>
        <v>93407293</v>
      </c>
      <c r="J10" s="52"/>
      <c r="K10" s="53"/>
    </row>
    <row r="11" spans="1:11" ht="12.75" customHeight="1" x14ac:dyDescent="0.25">
      <c r="A11" s="3"/>
      <c r="B11" s="3"/>
      <c r="C11" s="3"/>
      <c r="D11" s="3"/>
      <c r="E11" s="3"/>
      <c r="F11" s="3"/>
      <c r="G11" s="3"/>
      <c r="H11" s="3"/>
      <c r="I11" s="3"/>
      <c r="J11" s="32"/>
      <c r="K11" s="44"/>
    </row>
    <row r="12" spans="1:11" x14ac:dyDescent="0.25">
      <c r="A12" s="347" t="s">
        <v>28</v>
      </c>
      <c r="B12" s="30" t="s">
        <v>38</v>
      </c>
      <c r="C12" s="55" t="s">
        <v>34</v>
      </c>
      <c r="D12" s="54" t="s">
        <v>34</v>
      </c>
      <c r="E12" s="351" t="s">
        <v>40</v>
      </c>
      <c r="F12" s="352"/>
      <c r="G12" s="352"/>
      <c r="H12" s="353"/>
      <c r="I12" s="347" t="s">
        <v>31</v>
      </c>
      <c r="J12" s="347" t="s">
        <v>29</v>
      </c>
      <c r="K12" s="55" t="s">
        <v>56</v>
      </c>
    </row>
    <row r="13" spans="1:11" x14ac:dyDescent="0.25">
      <c r="A13" s="348"/>
      <c r="B13" s="56" t="s">
        <v>39</v>
      </c>
      <c r="C13" s="56" t="s">
        <v>36</v>
      </c>
      <c r="D13" s="56" t="s">
        <v>35</v>
      </c>
      <c r="E13" s="351" t="s">
        <v>33</v>
      </c>
      <c r="F13" s="353"/>
      <c r="G13" s="351" t="s">
        <v>32</v>
      </c>
      <c r="H13" s="353"/>
      <c r="I13" s="348"/>
      <c r="J13" s="348"/>
      <c r="K13" s="56" t="s">
        <v>57</v>
      </c>
    </row>
    <row r="14" spans="1:11" ht="12.75" customHeight="1" x14ac:dyDescent="0.25">
      <c r="A14" s="78">
        <v>43112</v>
      </c>
      <c r="B14" s="233" t="s">
        <v>164</v>
      </c>
      <c r="C14" s="59">
        <v>112</v>
      </c>
      <c r="D14" s="59">
        <v>137</v>
      </c>
      <c r="E14" s="37" t="s">
        <v>166</v>
      </c>
      <c r="F14" s="44"/>
      <c r="G14" t="s">
        <v>168</v>
      </c>
      <c r="H14" s="44"/>
      <c r="I14" s="227">
        <v>9461330</v>
      </c>
      <c r="J14" s="269">
        <v>9461330</v>
      </c>
      <c r="K14" s="247">
        <f>+I14-J14</f>
        <v>0</v>
      </c>
    </row>
    <row r="15" spans="1:11" ht="12.75" customHeight="1" x14ac:dyDescent="0.25">
      <c r="A15" s="78">
        <v>43112</v>
      </c>
      <c r="B15" s="233" t="s">
        <v>165</v>
      </c>
      <c r="C15" s="59">
        <v>112</v>
      </c>
      <c r="D15" s="59">
        <v>138</v>
      </c>
      <c r="E15" s="39" t="s">
        <v>167</v>
      </c>
      <c r="F15" s="44"/>
      <c r="G15" s="77" t="s">
        <v>169</v>
      </c>
      <c r="H15" s="44"/>
      <c r="I15" s="270">
        <v>17891</v>
      </c>
      <c r="J15" s="270">
        <v>17891</v>
      </c>
      <c r="K15" s="248">
        <f t="shared" ref="K15:K28" si="0">+I15-J15</f>
        <v>0</v>
      </c>
    </row>
    <row r="16" spans="1:11" ht="12.75" customHeight="1" x14ac:dyDescent="0.25">
      <c r="A16" s="78">
        <v>43129</v>
      </c>
      <c r="B16" s="233" t="s">
        <v>232</v>
      </c>
      <c r="C16" s="59">
        <v>112</v>
      </c>
      <c r="D16" s="59">
        <v>680</v>
      </c>
      <c r="E16" s="39" t="s">
        <v>233</v>
      </c>
      <c r="F16" s="44"/>
      <c r="G16" t="s">
        <v>168</v>
      </c>
      <c r="H16" s="44"/>
      <c r="I16" s="270">
        <v>192950</v>
      </c>
      <c r="J16" s="270">
        <v>192950</v>
      </c>
      <c r="K16" s="248">
        <f t="shared" si="0"/>
        <v>0</v>
      </c>
    </row>
    <row r="17" spans="1:11" ht="12.75" customHeight="1" x14ac:dyDescent="0.25">
      <c r="A17" s="78">
        <v>43139</v>
      </c>
      <c r="B17" s="233" t="s">
        <v>251</v>
      </c>
      <c r="C17" s="59">
        <v>112</v>
      </c>
      <c r="D17" s="59">
        <v>689</v>
      </c>
      <c r="E17" s="39" t="s">
        <v>252</v>
      </c>
      <c r="F17" s="44"/>
      <c r="G17" s="39" t="s">
        <v>169</v>
      </c>
      <c r="H17" s="44"/>
      <c r="I17" s="270">
        <v>18584</v>
      </c>
      <c r="J17" s="270">
        <v>18584</v>
      </c>
      <c r="K17" s="248">
        <f t="shared" si="0"/>
        <v>0</v>
      </c>
    </row>
    <row r="18" spans="1:11" ht="12.75" customHeight="1" x14ac:dyDescent="0.25">
      <c r="A18" s="78">
        <v>43152</v>
      </c>
      <c r="B18" s="233" t="s">
        <v>308</v>
      </c>
      <c r="C18" s="59">
        <v>112</v>
      </c>
      <c r="D18" s="59">
        <v>729</v>
      </c>
      <c r="E18" s="39" t="s">
        <v>309</v>
      </c>
      <c r="F18" s="44"/>
      <c r="G18" s="39" t="s">
        <v>168</v>
      </c>
      <c r="H18" s="44"/>
      <c r="I18" s="270">
        <v>302350</v>
      </c>
      <c r="J18" s="270">
        <v>302350</v>
      </c>
      <c r="K18" s="246">
        <f t="shared" si="0"/>
        <v>0</v>
      </c>
    </row>
    <row r="19" spans="1:11" ht="12.75" customHeight="1" x14ac:dyDescent="0.25">
      <c r="A19" s="78">
        <v>43161</v>
      </c>
      <c r="B19" s="233" t="s">
        <v>327</v>
      </c>
      <c r="C19" s="59">
        <v>112</v>
      </c>
      <c r="D19" s="59">
        <v>742</v>
      </c>
      <c r="E19" s="39" t="s">
        <v>329</v>
      </c>
      <c r="F19" s="44"/>
      <c r="G19" s="39" t="s">
        <v>168</v>
      </c>
      <c r="H19" s="44"/>
      <c r="I19" s="270">
        <v>3826840</v>
      </c>
      <c r="J19" s="270">
        <v>3826840</v>
      </c>
      <c r="K19" s="246">
        <f t="shared" si="0"/>
        <v>0</v>
      </c>
    </row>
    <row r="20" spans="1:11" ht="12.75" customHeight="1" x14ac:dyDescent="0.25">
      <c r="A20" s="78">
        <v>43164</v>
      </c>
      <c r="B20" s="233" t="s">
        <v>328</v>
      </c>
      <c r="C20" s="59">
        <v>112</v>
      </c>
      <c r="D20" s="59">
        <v>743</v>
      </c>
      <c r="E20" s="39" t="s">
        <v>330</v>
      </c>
      <c r="F20" s="44"/>
      <c r="G20" s="39" t="s">
        <v>168</v>
      </c>
      <c r="H20" s="44"/>
      <c r="I20" s="270">
        <v>1446982</v>
      </c>
      <c r="J20" s="270">
        <v>1446982</v>
      </c>
      <c r="K20" s="246">
        <f t="shared" si="0"/>
        <v>0</v>
      </c>
    </row>
    <row r="21" spans="1:11" ht="12.75" customHeight="1" x14ac:dyDescent="0.25">
      <c r="A21" s="78">
        <v>43206</v>
      </c>
      <c r="B21" s="233" t="s">
        <v>406</v>
      </c>
      <c r="C21" s="59">
        <v>112</v>
      </c>
      <c r="D21" s="59">
        <v>788</v>
      </c>
      <c r="E21" s="39" t="s">
        <v>407</v>
      </c>
      <c r="F21" s="44"/>
      <c r="G21" s="39" t="s">
        <v>168</v>
      </c>
      <c r="H21" s="44"/>
      <c r="I21" s="270">
        <v>303770</v>
      </c>
      <c r="J21" s="270">
        <v>303770</v>
      </c>
      <c r="K21" s="246">
        <f t="shared" si="0"/>
        <v>0</v>
      </c>
    </row>
    <row r="22" spans="1:11" ht="12.75" customHeight="1" x14ac:dyDescent="0.25">
      <c r="A22" s="78">
        <v>43209</v>
      </c>
      <c r="B22" s="233" t="s">
        <v>415</v>
      </c>
      <c r="C22" s="59">
        <v>112</v>
      </c>
      <c r="D22" s="59">
        <v>799</v>
      </c>
      <c r="E22" s="39" t="s">
        <v>416</v>
      </c>
      <c r="F22" s="44"/>
      <c r="G22" s="39" t="s">
        <v>168</v>
      </c>
      <c r="H22" s="44"/>
      <c r="I22" s="270">
        <v>9077120</v>
      </c>
      <c r="J22" s="320">
        <v>9077120</v>
      </c>
      <c r="K22" s="246">
        <f t="shared" si="0"/>
        <v>0</v>
      </c>
    </row>
    <row r="23" spans="1:11" ht="12.75" customHeight="1" x14ac:dyDescent="0.25">
      <c r="A23" s="78">
        <v>43215</v>
      </c>
      <c r="B23" s="233" t="s">
        <v>426</v>
      </c>
      <c r="C23" s="59">
        <v>112</v>
      </c>
      <c r="D23" s="59">
        <v>806</v>
      </c>
      <c r="E23" s="39" t="s">
        <v>427</v>
      </c>
      <c r="F23" s="44"/>
      <c r="G23" s="39" t="s">
        <v>168</v>
      </c>
      <c r="H23" s="44"/>
      <c r="I23" s="270">
        <v>173800</v>
      </c>
      <c r="J23" s="320">
        <v>173800</v>
      </c>
      <c r="K23" s="246">
        <f t="shared" si="0"/>
        <v>0</v>
      </c>
    </row>
    <row r="24" spans="1:11" ht="12.75" customHeight="1" x14ac:dyDescent="0.25">
      <c r="A24" s="78">
        <v>43276</v>
      </c>
      <c r="B24" s="326">
        <v>2672690051</v>
      </c>
      <c r="C24" s="59">
        <v>112</v>
      </c>
      <c r="D24" s="59">
        <v>892</v>
      </c>
      <c r="E24" s="39" t="s">
        <v>529</v>
      </c>
      <c r="F24" s="44"/>
      <c r="G24" s="39" t="s">
        <v>168</v>
      </c>
      <c r="H24" s="44"/>
      <c r="I24" s="270">
        <v>287850</v>
      </c>
      <c r="J24" s="320">
        <v>287850</v>
      </c>
      <c r="K24" s="246">
        <f t="shared" si="0"/>
        <v>0</v>
      </c>
    </row>
    <row r="25" spans="1:11" ht="12.75" customHeight="1" x14ac:dyDescent="0.25">
      <c r="A25" s="78">
        <v>43276</v>
      </c>
      <c r="B25" s="326">
        <v>3074068211</v>
      </c>
      <c r="C25" s="59">
        <v>112</v>
      </c>
      <c r="D25" s="59">
        <v>893</v>
      </c>
      <c r="E25" s="39" t="s">
        <v>530</v>
      </c>
      <c r="F25" s="44"/>
      <c r="G25" s="39" t="s">
        <v>168</v>
      </c>
      <c r="H25" s="44"/>
      <c r="I25" s="270">
        <v>117300</v>
      </c>
      <c r="J25" s="320">
        <v>117300</v>
      </c>
      <c r="K25" s="246">
        <f t="shared" si="0"/>
        <v>0</v>
      </c>
    </row>
    <row r="26" spans="1:11" ht="12.75" customHeight="1" x14ac:dyDescent="0.25">
      <c r="A26" s="78">
        <v>43334</v>
      </c>
      <c r="B26" s="326">
        <v>3415060861</v>
      </c>
      <c r="C26" s="59">
        <v>112</v>
      </c>
      <c r="D26" s="59">
        <v>1017</v>
      </c>
      <c r="E26" s="39" t="s">
        <v>664</v>
      </c>
      <c r="F26" s="44"/>
      <c r="G26" s="39" t="s">
        <v>168</v>
      </c>
      <c r="H26" s="44"/>
      <c r="I26" s="270">
        <v>14377670</v>
      </c>
      <c r="J26" s="320">
        <v>14377670</v>
      </c>
      <c r="K26" s="246">
        <f t="shared" si="0"/>
        <v>0</v>
      </c>
    </row>
    <row r="27" spans="1:11" ht="12.75" customHeight="1" x14ac:dyDescent="0.25">
      <c r="A27" s="78">
        <v>43334</v>
      </c>
      <c r="B27" s="326">
        <v>2607498511</v>
      </c>
      <c r="C27" s="59">
        <v>112</v>
      </c>
      <c r="D27" s="59">
        <v>1018</v>
      </c>
      <c r="E27" s="39" t="s">
        <v>665</v>
      </c>
      <c r="F27" s="44"/>
      <c r="G27" s="39" t="s">
        <v>168</v>
      </c>
      <c r="H27" s="44"/>
      <c r="I27" s="270">
        <v>313930</v>
      </c>
      <c r="J27" s="320">
        <v>313930</v>
      </c>
      <c r="K27" s="246">
        <f t="shared" si="0"/>
        <v>0</v>
      </c>
    </row>
    <row r="28" spans="1:11" ht="12.75" customHeight="1" x14ac:dyDescent="0.25">
      <c r="A28" s="78">
        <v>43346</v>
      </c>
      <c r="B28" s="326">
        <v>3075769321</v>
      </c>
      <c r="C28" s="59">
        <v>112</v>
      </c>
      <c r="D28" s="59">
        <v>1057</v>
      </c>
      <c r="E28" s="39" t="s">
        <v>715</v>
      </c>
      <c r="F28" s="44"/>
      <c r="G28" s="39" t="s">
        <v>168</v>
      </c>
      <c r="H28" s="44"/>
      <c r="I28" s="270">
        <v>86340</v>
      </c>
      <c r="J28" s="320">
        <v>86340</v>
      </c>
      <c r="K28" s="246">
        <f t="shared" si="0"/>
        <v>0</v>
      </c>
    </row>
    <row r="29" spans="1:11" ht="13.5" customHeight="1" x14ac:dyDescent="0.25">
      <c r="A29" s="78"/>
      <c r="B29" s="326"/>
      <c r="C29" s="59"/>
      <c r="D29" s="59"/>
      <c r="E29" s="39"/>
      <c r="F29" s="44"/>
      <c r="G29" s="39"/>
      <c r="H29" s="44"/>
      <c r="I29" s="270"/>
      <c r="J29" s="320"/>
      <c r="K29" s="246"/>
    </row>
    <row r="30" spans="1:11" ht="12.75" customHeight="1" x14ac:dyDescent="0.25">
      <c r="A30" s="43"/>
      <c r="B30" s="36"/>
      <c r="C30" s="59"/>
      <c r="D30" s="59"/>
      <c r="E30" s="39"/>
      <c r="F30" s="61"/>
      <c r="G30" s="132"/>
      <c r="H30" s="44"/>
      <c r="I30" s="270"/>
      <c r="J30" s="271"/>
      <c r="K30" s="70"/>
    </row>
    <row r="31" spans="1:11" x14ac:dyDescent="0.25">
      <c r="A31" s="50"/>
      <c r="B31" s="51"/>
      <c r="C31" s="51"/>
      <c r="D31" s="51"/>
      <c r="E31" s="51"/>
      <c r="F31" s="51"/>
      <c r="G31" s="345" t="s">
        <v>131</v>
      </c>
      <c r="H31" s="346"/>
      <c r="I31" s="65">
        <f>SUM(I14:I30)</f>
        <v>40004707</v>
      </c>
      <c r="J31" s="65">
        <f>SUM(J14:J30)</f>
        <v>40004707</v>
      </c>
      <c r="K31" s="73">
        <f>SUM(K14:K30)</f>
        <v>0</v>
      </c>
    </row>
    <row r="32" spans="1:11" ht="12.75" customHeight="1" x14ac:dyDescent="0.25">
      <c r="A32" s="3"/>
      <c r="B32" s="3"/>
      <c r="C32" s="3"/>
      <c r="D32" s="3"/>
      <c r="E32" s="3"/>
      <c r="F32" s="3"/>
      <c r="G32" s="3"/>
      <c r="H32" s="3"/>
      <c r="I32" s="86"/>
      <c r="J32" s="86"/>
      <c r="K32" s="51"/>
    </row>
    <row r="33" spans="1:11" ht="24.95" customHeight="1" x14ac:dyDescent="0.25">
      <c r="A33" s="287" t="s">
        <v>58</v>
      </c>
      <c r="B33" s="287" t="s">
        <v>132</v>
      </c>
      <c r="C33" s="287" t="s">
        <v>30</v>
      </c>
      <c r="D33" s="288" t="s">
        <v>59</v>
      </c>
      <c r="E33" s="287" t="s">
        <v>40</v>
      </c>
      <c r="F33" s="287" t="s">
        <v>62</v>
      </c>
      <c r="G33" s="287" t="s">
        <v>37</v>
      </c>
      <c r="H33" s="287" t="s">
        <v>60</v>
      </c>
      <c r="I33" s="287" t="s">
        <v>61</v>
      </c>
      <c r="J33" s="287" t="s">
        <v>98</v>
      </c>
      <c r="K33" s="287" t="s">
        <v>68</v>
      </c>
    </row>
    <row r="34" spans="1:11" ht="24.95" customHeight="1" x14ac:dyDescent="0.25">
      <c r="A34" s="294">
        <v>133412000</v>
      </c>
      <c r="B34" s="294"/>
      <c r="C34" s="294">
        <v>0</v>
      </c>
      <c r="D34" s="290">
        <f>+A34+B34-C34</f>
        <v>133412000</v>
      </c>
      <c r="E34" s="295">
        <f>+I31</f>
        <v>40004707</v>
      </c>
      <c r="F34" s="291">
        <f>+E34/D34</f>
        <v>0.2998583860522292</v>
      </c>
      <c r="G34" s="295">
        <f>+I10</f>
        <v>93407293</v>
      </c>
      <c r="H34" s="295">
        <f>+D34-E34-G34</f>
        <v>0</v>
      </c>
      <c r="I34" s="295">
        <f>+J31</f>
        <v>40004707</v>
      </c>
      <c r="J34" s="296">
        <f>+I34/D34</f>
        <v>0.2998583860522292</v>
      </c>
      <c r="K34" s="295">
        <f>+K31</f>
        <v>0</v>
      </c>
    </row>
    <row r="35" spans="1:11" x14ac:dyDescent="0.25">
      <c r="A35" s="293">
        <v>1</v>
      </c>
      <c r="B35" s="293">
        <v>2</v>
      </c>
      <c r="C35" s="293">
        <v>3</v>
      </c>
      <c r="D35" s="293" t="s">
        <v>42</v>
      </c>
      <c r="E35" s="293">
        <v>5</v>
      </c>
      <c r="F35" s="293" t="s">
        <v>69</v>
      </c>
      <c r="G35" s="293">
        <v>7</v>
      </c>
      <c r="H35" s="293" t="s">
        <v>70</v>
      </c>
      <c r="I35" s="293">
        <v>9</v>
      </c>
      <c r="J35" s="293" t="s">
        <v>99</v>
      </c>
      <c r="K35" s="293" t="s">
        <v>100</v>
      </c>
    </row>
    <row r="38" spans="1:11" x14ac:dyDescent="0.25">
      <c r="E38" s="213"/>
    </row>
  </sheetData>
  <mergeCells count="15">
    <mergeCell ref="G31:H31"/>
    <mergeCell ref="E12:H12"/>
    <mergeCell ref="E13:F13"/>
    <mergeCell ref="G13:H13"/>
    <mergeCell ref="E5:H5"/>
    <mergeCell ref="E6:H6"/>
    <mergeCell ref="G10:H10"/>
    <mergeCell ref="A5:A6"/>
    <mergeCell ref="J12:J13"/>
    <mergeCell ref="I12:I13"/>
    <mergeCell ref="A12:A13"/>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39370078740157483"/>
  <pageSetup scale="80" orientation="landscape" r:id="rId1"/>
  <headerFooter alignWithMargins="0">
    <oddHeader>&amp;R&amp;D</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4"/>
  <sheetViews>
    <sheetView workbookViewId="0">
      <selection activeCell="B32" sqref="B32"/>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7" t="s">
        <v>111</v>
      </c>
      <c r="B3" s="277" t="s">
        <v>2</v>
      </c>
      <c r="C3" s="277"/>
      <c r="D3" s="277"/>
      <c r="E3" s="278"/>
      <c r="F3" s="278"/>
      <c r="G3" s="278"/>
      <c r="H3" s="278"/>
      <c r="I3" s="278"/>
      <c r="J3" s="278"/>
      <c r="K3" s="280" t="s">
        <v>728</v>
      </c>
    </row>
    <row r="4" spans="1:11" ht="12.75" customHeight="1" x14ac:dyDescent="0.25">
      <c r="A4" s="3"/>
      <c r="B4" s="3"/>
      <c r="C4" s="3"/>
      <c r="D4" s="3"/>
      <c r="E4" s="3"/>
      <c r="F4" s="3"/>
      <c r="G4" s="3"/>
      <c r="H4" s="3"/>
      <c r="I4" s="3"/>
      <c r="J4" s="32"/>
      <c r="K4" s="33"/>
    </row>
    <row r="5" spans="1:11" x14ac:dyDescent="0.25">
      <c r="A5" s="347" t="s">
        <v>28</v>
      </c>
      <c r="B5" s="349" t="s">
        <v>130</v>
      </c>
      <c r="C5" s="34"/>
      <c r="D5" s="347" t="s">
        <v>71</v>
      </c>
      <c r="E5" s="351" t="s">
        <v>37</v>
      </c>
      <c r="F5" s="352"/>
      <c r="G5" s="352"/>
      <c r="H5" s="353"/>
      <c r="I5" s="347" t="s">
        <v>31</v>
      </c>
      <c r="J5" s="354" t="s">
        <v>41</v>
      </c>
      <c r="K5" s="355"/>
    </row>
    <row r="6" spans="1:11" x14ac:dyDescent="0.25">
      <c r="A6" s="348"/>
      <c r="B6" s="358"/>
      <c r="C6" s="35"/>
      <c r="D6" s="348"/>
      <c r="E6" s="351" t="s">
        <v>33</v>
      </c>
      <c r="F6" s="352"/>
      <c r="G6" s="352"/>
      <c r="H6" s="353"/>
      <c r="I6" s="348"/>
      <c r="J6" s="356"/>
      <c r="K6" s="357"/>
    </row>
    <row r="7" spans="1:11" ht="12.75" customHeight="1" x14ac:dyDescent="0.25">
      <c r="A7" s="78"/>
      <c r="B7" s="132"/>
      <c r="C7" s="103"/>
      <c r="D7" s="114"/>
      <c r="E7" s="60"/>
      <c r="F7" s="104"/>
      <c r="G7" s="104"/>
      <c r="H7" s="224"/>
      <c r="I7" s="228"/>
      <c r="J7" s="124"/>
      <c r="K7" s="103"/>
    </row>
    <row r="8" spans="1:11" ht="12.75" customHeight="1" x14ac:dyDescent="0.25">
      <c r="A8" s="78">
        <v>43104</v>
      </c>
      <c r="B8" s="132" t="s">
        <v>172</v>
      </c>
      <c r="C8" s="103"/>
      <c r="D8" s="114">
        <v>115</v>
      </c>
      <c r="E8" s="60" t="s">
        <v>176</v>
      </c>
      <c r="F8" s="104"/>
      <c r="G8" s="104"/>
      <c r="H8" s="224"/>
      <c r="I8" s="228">
        <f>12804400-91889-1774970-1020129-92773-7261093-76235-42233-1245352-67450-78090-191950-140690</f>
        <v>721546</v>
      </c>
      <c r="J8" s="124" t="s">
        <v>179</v>
      </c>
      <c r="K8" s="103"/>
    </row>
    <row r="9" spans="1:11" ht="12.75" customHeight="1" x14ac:dyDescent="0.25">
      <c r="A9" s="43"/>
      <c r="B9" s="48"/>
      <c r="C9" s="49"/>
      <c r="D9" s="39"/>
      <c r="E9" s="39"/>
      <c r="F9" s="32"/>
      <c r="G9" s="46"/>
      <c r="H9" s="47"/>
      <c r="I9" s="68"/>
      <c r="J9" s="39"/>
      <c r="K9" s="44"/>
    </row>
    <row r="10" spans="1:11" x14ac:dyDescent="0.25">
      <c r="A10" s="50"/>
      <c r="B10" s="51"/>
      <c r="C10" s="51"/>
      <c r="D10" s="51"/>
      <c r="E10" s="51"/>
      <c r="F10" s="51"/>
      <c r="G10" s="345" t="s">
        <v>131</v>
      </c>
      <c r="H10" s="346"/>
      <c r="I10" s="69">
        <f>SUM(I7:I9)</f>
        <v>721546</v>
      </c>
      <c r="J10" s="52"/>
      <c r="K10" s="53"/>
    </row>
    <row r="11" spans="1:11" ht="12.75" customHeight="1" x14ac:dyDescent="0.25">
      <c r="A11" s="3"/>
      <c r="B11" s="3"/>
      <c r="C11" s="3"/>
      <c r="D11" s="3"/>
      <c r="E11" s="3"/>
      <c r="F11" s="3"/>
      <c r="G11" s="3"/>
      <c r="H11" s="3"/>
      <c r="I11" s="86"/>
      <c r="J11" s="32"/>
      <c r="K11" s="44"/>
    </row>
    <row r="12" spans="1:11" x14ac:dyDescent="0.25">
      <c r="A12" s="347" t="s">
        <v>28</v>
      </c>
      <c r="B12" s="30" t="s">
        <v>38</v>
      </c>
      <c r="C12" s="55" t="s">
        <v>34</v>
      </c>
      <c r="D12" s="54" t="s">
        <v>34</v>
      </c>
      <c r="E12" s="351" t="s">
        <v>40</v>
      </c>
      <c r="F12" s="352"/>
      <c r="G12" s="352"/>
      <c r="H12" s="353"/>
      <c r="I12" s="347" t="s">
        <v>31</v>
      </c>
      <c r="J12" s="347" t="s">
        <v>29</v>
      </c>
      <c r="K12" s="55" t="s">
        <v>56</v>
      </c>
    </row>
    <row r="13" spans="1:11" x14ac:dyDescent="0.25">
      <c r="A13" s="348"/>
      <c r="B13" s="56" t="s">
        <v>39</v>
      </c>
      <c r="C13" s="56" t="s">
        <v>36</v>
      </c>
      <c r="D13" s="56" t="s">
        <v>35</v>
      </c>
      <c r="E13" s="351" t="s">
        <v>33</v>
      </c>
      <c r="F13" s="353"/>
      <c r="G13" s="351" t="s">
        <v>32</v>
      </c>
      <c r="H13" s="353"/>
      <c r="I13" s="348"/>
      <c r="J13" s="348"/>
      <c r="K13" s="56" t="s">
        <v>57</v>
      </c>
    </row>
    <row r="14" spans="1:11" ht="12.75" customHeight="1" x14ac:dyDescent="0.25">
      <c r="A14" s="78">
        <v>43112</v>
      </c>
      <c r="B14" s="233" t="s">
        <v>170</v>
      </c>
      <c r="C14" s="59">
        <v>115</v>
      </c>
      <c r="D14" s="59">
        <v>139</v>
      </c>
      <c r="E14" s="39" t="s">
        <v>171</v>
      </c>
      <c r="F14" s="44"/>
      <c r="G14" s="39" t="s">
        <v>168</v>
      </c>
      <c r="H14" s="44"/>
      <c r="I14" s="272">
        <v>4195600</v>
      </c>
      <c r="J14" s="225">
        <v>4195600</v>
      </c>
      <c r="K14" s="70">
        <f>+I14-J14</f>
        <v>0</v>
      </c>
    </row>
    <row r="15" spans="1:11" ht="12.75" customHeight="1" x14ac:dyDescent="0.25">
      <c r="A15" s="78">
        <v>43130</v>
      </c>
      <c r="B15" s="233" t="s">
        <v>234</v>
      </c>
      <c r="C15" s="59">
        <v>115</v>
      </c>
      <c r="D15" s="59">
        <v>681</v>
      </c>
      <c r="E15" s="39" t="s">
        <v>235</v>
      </c>
      <c r="F15" s="44"/>
      <c r="G15" s="39" t="s">
        <v>168</v>
      </c>
      <c r="H15" s="44"/>
      <c r="I15" s="234">
        <v>91889</v>
      </c>
      <c r="J15" s="234">
        <v>91889</v>
      </c>
      <c r="K15" s="70">
        <f t="shared" ref="K15:K16" si="0">+I15-J15</f>
        <v>0</v>
      </c>
    </row>
    <row r="16" spans="1:11" ht="12.75" customHeight="1" x14ac:dyDescent="0.25">
      <c r="A16" s="78">
        <v>43161</v>
      </c>
      <c r="B16" s="233" t="s">
        <v>331</v>
      </c>
      <c r="C16" s="59">
        <v>115</v>
      </c>
      <c r="D16" s="59">
        <v>738</v>
      </c>
      <c r="E16" s="39" t="s">
        <v>333</v>
      </c>
      <c r="F16" s="44"/>
      <c r="G16" s="39" t="s">
        <v>168</v>
      </c>
      <c r="H16" s="44"/>
      <c r="I16" s="234">
        <v>1774970</v>
      </c>
      <c r="J16" s="234">
        <v>1774970</v>
      </c>
      <c r="K16" s="70">
        <f t="shared" si="0"/>
        <v>0</v>
      </c>
    </row>
    <row r="17" spans="1:11" ht="12.75" customHeight="1" x14ac:dyDescent="0.25">
      <c r="A17" s="78">
        <v>43165</v>
      </c>
      <c r="B17" s="233" t="s">
        <v>332</v>
      </c>
      <c r="C17" s="59">
        <v>115</v>
      </c>
      <c r="D17" s="59">
        <v>747</v>
      </c>
      <c r="E17" s="39" t="s">
        <v>334</v>
      </c>
      <c r="F17" s="61"/>
      <c r="G17" s="39" t="s">
        <v>168</v>
      </c>
      <c r="H17" s="61"/>
      <c r="I17" s="235">
        <v>1020129</v>
      </c>
      <c r="J17" s="235">
        <v>1020129</v>
      </c>
      <c r="K17" s="70">
        <f t="shared" ref="K17:K25" si="1">+I17-J17</f>
        <v>0</v>
      </c>
    </row>
    <row r="18" spans="1:11" ht="12.75" customHeight="1" x14ac:dyDescent="0.25">
      <c r="A18" s="78">
        <v>43206</v>
      </c>
      <c r="B18" s="233" t="s">
        <v>408</v>
      </c>
      <c r="C18" s="59">
        <v>115</v>
      </c>
      <c r="D18" s="59">
        <v>789</v>
      </c>
      <c r="E18" s="39" t="s">
        <v>409</v>
      </c>
      <c r="F18" s="61"/>
      <c r="G18" s="39" t="s">
        <v>168</v>
      </c>
      <c r="H18" s="61"/>
      <c r="I18" s="235">
        <v>92773</v>
      </c>
      <c r="J18" s="235">
        <v>92773</v>
      </c>
      <c r="K18" s="70">
        <f t="shared" si="1"/>
        <v>0</v>
      </c>
    </row>
    <row r="19" spans="1:11" ht="12.75" customHeight="1" x14ac:dyDescent="0.25">
      <c r="A19" s="78">
        <v>43209</v>
      </c>
      <c r="B19" s="233" t="s">
        <v>417</v>
      </c>
      <c r="C19" s="59">
        <v>115</v>
      </c>
      <c r="D19" s="59">
        <v>800</v>
      </c>
      <c r="E19" s="39" t="s">
        <v>418</v>
      </c>
      <c r="F19" s="61"/>
      <c r="G19" s="39" t="s">
        <v>168</v>
      </c>
      <c r="H19" s="61"/>
      <c r="I19" s="235">
        <v>7261093</v>
      </c>
      <c r="J19" s="235">
        <v>7261093</v>
      </c>
      <c r="K19" s="70">
        <f t="shared" si="1"/>
        <v>0</v>
      </c>
    </row>
    <row r="20" spans="1:11" ht="12.75" customHeight="1" x14ac:dyDescent="0.25">
      <c r="A20" s="78">
        <v>43216</v>
      </c>
      <c r="B20" s="233" t="s">
        <v>431</v>
      </c>
      <c r="C20" s="59">
        <v>115</v>
      </c>
      <c r="D20" s="59">
        <v>808</v>
      </c>
      <c r="E20" s="39" t="s">
        <v>432</v>
      </c>
      <c r="F20" s="61"/>
      <c r="G20" s="39" t="s">
        <v>168</v>
      </c>
      <c r="H20" s="61"/>
      <c r="I20" s="235">
        <v>76235</v>
      </c>
      <c r="J20" s="235">
        <v>76235</v>
      </c>
      <c r="K20" s="70">
        <f t="shared" si="1"/>
        <v>0</v>
      </c>
    </row>
    <row r="21" spans="1:11" ht="12.75" customHeight="1" x14ac:dyDescent="0.25">
      <c r="A21" s="78">
        <v>43326</v>
      </c>
      <c r="B21" s="233" t="s">
        <v>643</v>
      </c>
      <c r="C21" s="59">
        <v>115</v>
      </c>
      <c r="D21" s="59">
        <v>990</v>
      </c>
      <c r="E21" s="39" t="s">
        <v>646</v>
      </c>
      <c r="F21" s="61"/>
      <c r="G21" s="39" t="s">
        <v>168</v>
      </c>
      <c r="H21" s="61"/>
      <c r="I21" s="235">
        <v>42233</v>
      </c>
      <c r="J21" s="235">
        <v>42233</v>
      </c>
      <c r="K21" s="70">
        <f t="shared" si="1"/>
        <v>0</v>
      </c>
    </row>
    <row r="22" spans="1:11" ht="12.75" customHeight="1" x14ac:dyDescent="0.25">
      <c r="A22" s="78">
        <v>43326</v>
      </c>
      <c r="B22" s="233" t="s">
        <v>644</v>
      </c>
      <c r="C22" s="59">
        <v>115</v>
      </c>
      <c r="D22" s="59">
        <v>991</v>
      </c>
      <c r="E22" s="39" t="s">
        <v>647</v>
      </c>
      <c r="F22" s="61"/>
      <c r="G22" s="39" t="s">
        <v>168</v>
      </c>
      <c r="H22" s="61"/>
      <c r="I22" s="235">
        <v>1245352</v>
      </c>
      <c r="J22" s="235">
        <v>1245352</v>
      </c>
      <c r="K22" s="70">
        <f t="shared" si="1"/>
        <v>0</v>
      </c>
    </row>
    <row r="23" spans="1:11" ht="12.75" customHeight="1" x14ac:dyDescent="0.25">
      <c r="A23" s="78">
        <v>43326</v>
      </c>
      <c r="B23" s="233" t="s">
        <v>645</v>
      </c>
      <c r="C23" s="59">
        <v>115</v>
      </c>
      <c r="D23" s="59">
        <v>992</v>
      </c>
      <c r="E23" s="39" t="s">
        <v>648</v>
      </c>
      <c r="F23" s="61"/>
      <c r="G23" s="39" t="s">
        <v>649</v>
      </c>
      <c r="H23" s="61"/>
      <c r="I23" s="235">
        <v>67450</v>
      </c>
      <c r="J23" s="235">
        <v>67450</v>
      </c>
      <c r="K23" s="70">
        <f t="shared" si="1"/>
        <v>0</v>
      </c>
    </row>
    <row r="24" spans="1:11" ht="12.75" customHeight="1" x14ac:dyDescent="0.25">
      <c r="A24" s="78">
        <v>43334</v>
      </c>
      <c r="B24" s="233" t="s">
        <v>666</v>
      </c>
      <c r="C24" s="59">
        <v>115</v>
      </c>
      <c r="D24" s="59">
        <v>1023</v>
      </c>
      <c r="E24" s="39" t="s">
        <v>667</v>
      </c>
      <c r="F24" s="61"/>
      <c r="G24" s="39" t="s">
        <v>668</v>
      </c>
      <c r="H24" s="61"/>
      <c r="I24" s="235">
        <v>78090</v>
      </c>
      <c r="J24" s="235">
        <v>78090</v>
      </c>
      <c r="K24" s="70">
        <f t="shared" si="1"/>
        <v>0</v>
      </c>
    </row>
    <row r="25" spans="1:11" ht="12.75" customHeight="1" x14ac:dyDescent="0.25">
      <c r="A25" s="78">
        <v>43340</v>
      </c>
      <c r="B25" s="233" t="s">
        <v>691</v>
      </c>
      <c r="C25" s="59">
        <v>115</v>
      </c>
      <c r="D25" s="59">
        <v>1027</v>
      </c>
      <c r="E25" s="39" t="s">
        <v>692</v>
      </c>
      <c r="F25" s="61"/>
      <c r="G25" s="39" t="s">
        <v>668</v>
      </c>
      <c r="H25" s="61"/>
      <c r="I25" s="235">
        <v>191950</v>
      </c>
      <c r="J25" s="235">
        <v>191950</v>
      </c>
      <c r="K25" s="70">
        <f t="shared" si="1"/>
        <v>0</v>
      </c>
    </row>
    <row r="26" spans="1:11" ht="12.75" customHeight="1" x14ac:dyDescent="0.25">
      <c r="A26" s="78">
        <v>43361</v>
      </c>
      <c r="B26" s="233" t="s">
        <v>742</v>
      </c>
      <c r="C26" s="59">
        <v>115</v>
      </c>
      <c r="D26" s="59">
        <v>1384</v>
      </c>
      <c r="E26" s="39" t="s">
        <v>743</v>
      </c>
      <c r="F26" s="61"/>
      <c r="G26" s="39" t="s">
        <v>668</v>
      </c>
      <c r="H26" s="61"/>
      <c r="I26" s="235">
        <v>140690</v>
      </c>
      <c r="J26" s="235">
        <v>140690</v>
      </c>
      <c r="K26" s="70"/>
    </row>
    <row r="27" spans="1:11" ht="12.75" customHeight="1" x14ac:dyDescent="0.25">
      <c r="A27" s="78"/>
      <c r="B27" s="233"/>
      <c r="C27" s="59"/>
      <c r="D27" s="59"/>
      <c r="E27" s="39"/>
      <c r="F27" s="61"/>
      <c r="G27" s="60"/>
      <c r="H27" s="61"/>
      <c r="I27" s="235"/>
      <c r="J27" s="235"/>
      <c r="K27" s="70"/>
    </row>
    <row r="28" spans="1:11" x14ac:dyDescent="0.25">
      <c r="A28" s="50"/>
      <c r="B28" s="51"/>
      <c r="C28" s="51"/>
      <c r="D28" s="51"/>
      <c r="E28" s="51"/>
      <c r="F28" s="51"/>
      <c r="G28" s="345" t="s">
        <v>131</v>
      </c>
      <c r="H28" s="346"/>
      <c r="I28" s="73">
        <f>SUM(I14:I27)</f>
        <v>16278454</v>
      </c>
      <c r="J28" s="73">
        <f>SUM(J14:J27)</f>
        <v>16278454</v>
      </c>
      <c r="K28" s="73">
        <f>SUM(K14:K27)</f>
        <v>0</v>
      </c>
    </row>
    <row r="29" spans="1:11" ht="12.75" customHeight="1" x14ac:dyDescent="0.25">
      <c r="A29" s="3"/>
      <c r="B29" s="3"/>
      <c r="C29" s="3"/>
      <c r="D29" s="3"/>
      <c r="E29" s="3"/>
      <c r="F29" s="3"/>
      <c r="G29" s="3"/>
      <c r="H29" s="3"/>
      <c r="I29" s="3"/>
      <c r="J29" s="82"/>
      <c r="K29" s="51"/>
    </row>
    <row r="30" spans="1:11" ht="24.95" customHeight="1" x14ac:dyDescent="0.25">
      <c r="A30" s="287" t="s">
        <v>58</v>
      </c>
      <c r="B30" s="287" t="s">
        <v>132</v>
      </c>
      <c r="C30" s="287" t="s">
        <v>30</v>
      </c>
      <c r="D30" s="288" t="s">
        <v>59</v>
      </c>
      <c r="E30" s="287" t="s">
        <v>40</v>
      </c>
      <c r="F30" s="287" t="s">
        <v>62</v>
      </c>
      <c r="G30" s="287" t="s">
        <v>37</v>
      </c>
      <c r="H30" s="287" t="s">
        <v>60</v>
      </c>
      <c r="I30" s="287" t="s">
        <v>61</v>
      </c>
      <c r="J30" s="287" t="s">
        <v>98</v>
      </c>
      <c r="K30" s="287" t="s">
        <v>68</v>
      </c>
    </row>
    <row r="31" spans="1:11" ht="24.95" customHeight="1" x14ac:dyDescent="0.25">
      <c r="A31" s="294">
        <v>17000000</v>
      </c>
      <c r="B31" s="299">
        <v>17000000</v>
      </c>
      <c r="C31" s="294">
        <v>0</v>
      </c>
      <c r="D31" s="290">
        <f>+A31+B31-C31</f>
        <v>34000000</v>
      </c>
      <c r="E31" s="290">
        <f>+I28</f>
        <v>16278454</v>
      </c>
      <c r="F31" s="291">
        <f>+E31/D31</f>
        <v>0.47877805882352942</v>
      </c>
      <c r="G31" s="290">
        <f>+I10</f>
        <v>721546</v>
      </c>
      <c r="H31" s="290">
        <f>+D31-E31-G31</f>
        <v>17000000</v>
      </c>
      <c r="I31" s="290">
        <f>+J28</f>
        <v>16278454</v>
      </c>
      <c r="J31" s="296">
        <f>+I31/D31</f>
        <v>0.47877805882352942</v>
      </c>
      <c r="K31" s="290">
        <f>+K28</f>
        <v>0</v>
      </c>
    </row>
    <row r="32" spans="1:11" x14ac:dyDescent="0.25">
      <c r="A32" s="293">
        <v>1</v>
      </c>
      <c r="B32" s="293">
        <v>2</v>
      </c>
      <c r="C32" s="293">
        <v>3</v>
      </c>
      <c r="D32" s="293" t="s">
        <v>42</v>
      </c>
      <c r="E32" s="293">
        <v>5</v>
      </c>
      <c r="F32" s="293" t="s">
        <v>69</v>
      </c>
      <c r="G32" s="293">
        <v>7</v>
      </c>
      <c r="H32" s="293" t="s">
        <v>70</v>
      </c>
      <c r="I32" s="293">
        <v>9</v>
      </c>
      <c r="J32" s="293" t="s">
        <v>99</v>
      </c>
      <c r="K32" s="293" t="s">
        <v>100</v>
      </c>
    </row>
    <row r="34" spans="7:7" x14ac:dyDescent="0.25">
      <c r="G34" s="212"/>
    </row>
  </sheetData>
  <mergeCells count="15">
    <mergeCell ref="G28:H28"/>
    <mergeCell ref="E12:H12"/>
    <mergeCell ref="E13:F13"/>
    <mergeCell ref="G13:H13"/>
    <mergeCell ref="E5:H5"/>
    <mergeCell ref="E6:H6"/>
    <mergeCell ref="G10:H10"/>
    <mergeCell ref="A5:A6"/>
    <mergeCell ref="J12:J13"/>
    <mergeCell ref="I12:I13"/>
    <mergeCell ref="A12:A13"/>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39370078740157483"/>
  <pageSetup scale="80" orientation="landscape" r:id="rId1"/>
  <headerFooter alignWithMargins="0">
    <oddHeader>&amp;R&amp;D</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1"/>
  <sheetViews>
    <sheetView workbookViewId="0">
      <selection activeCell="I9" sqref="I9"/>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7" t="s">
        <v>112</v>
      </c>
      <c r="B3" s="277" t="s">
        <v>3</v>
      </c>
      <c r="C3" s="277"/>
      <c r="D3" s="277"/>
      <c r="E3" s="278"/>
      <c r="F3" s="278"/>
      <c r="G3" s="278"/>
      <c r="H3" s="278"/>
      <c r="I3" s="278"/>
      <c r="J3" s="278"/>
      <c r="K3" s="280" t="s">
        <v>728</v>
      </c>
    </row>
    <row r="4" spans="1:11" ht="12.75" customHeight="1" x14ac:dyDescent="0.25">
      <c r="A4" s="3"/>
      <c r="B4" s="3"/>
      <c r="C4" s="3"/>
      <c r="D4" s="3"/>
      <c r="E4" s="3"/>
      <c r="F4" s="3"/>
      <c r="G4" s="3"/>
      <c r="H4" s="3"/>
      <c r="I4" s="3"/>
      <c r="J4" s="32"/>
      <c r="K4" s="33"/>
    </row>
    <row r="5" spans="1:11" x14ac:dyDescent="0.25">
      <c r="A5" s="347" t="s">
        <v>28</v>
      </c>
      <c r="B5" s="349" t="s">
        <v>130</v>
      </c>
      <c r="C5" s="34"/>
      <c r="D5" s="347" t="s">
        <v>71</v>
      </c>
      <c r="E5" s="351" t="s">
        <v>37</v>
      </c>
      <c r="F5" s="352"/>
      <c r="G5" s="352"/>
      <c r="H5" s="353"/>
      <c r="I5" s="347" t="s">
        <v>31</v>
      </c>
      <c r="J5" s="354" t="s">
        <v>41</v>
      </c>
      <c r="K5" s="355"/>
    </row>
    <row r="6" spans="1:11" x14ac:dyDescent="0.25">
      <c r="A6" s="348"/>
      <c r="B6" s="358"/>
      <c r="C6" s="35"/>
      <c r="D6" s="348"/>
      <c r="E6" s="351" t="s">
        <v>33</v>
      </c>
      <c r="F6" s="352"/>
      <c r="G6" s="352"/>
      <c r="H6" s="353"/>
      <c r="I6" s="348"/>
      <c r="J6" s="356"/>
      <c r="K6" s="357"/>
    </row>
    <row r="7" spans="1:11" x14ac:dyDescent="0.25">
      <c r="A7" s="43"/>
      <c r="B7" s="39"/>
      <c r="C7" s="125"/>
      <c r="D7" s="45"/>
      <c r="E7" s="39"/>
      <c r="F7" s="125"/>
      <c r="G7" s="125"/>
      <c r="H7" s="126"/>
      <c r="I7" s="67"/>
      <c r="J7" s="39"/>
      <c r="K7" s="44"/>
    </row>
    <row r="8" spans="1:11" x14ac:dyDescent="0.25">
      <c r="A8" s="43">
        <v>43104</v>
      </c>
      <c r="B8" s="39" t="s">
        <v>172</v>
      </c>
      <c r="C8" s="125"/>
      <c r="D8" s="45">
        <v>114</v>
      </c>
      <c r="E8" s="39" t="s">
        <v>177</v>
      </c>
      <c r="F8" s="125"/>
      <c r="G8" s="125"/>
      <c r="H8" s="126"/>
      <c r="I8" s="67">
        <f>212195000-14597810-2332700-12622990-16062930-14999860-15829280-15420500-12054930-2787400-15486790-15549840</f>
        <v>74449970</v>
      </c>
      <c r="J8" s="39" t="s">
        <v>179</v>
      </c>
      <c r="K8" s="44"/>
    </row>
    <row r="9" spans="1:11" ht="12.75" customHeight="1" x14ac:dyDescent="0.25">
      <c r="A9" s="43"/>
      <c r="B9" s="48"/>
      <c r="C9" s="49"/>
      <c r="D9" s="39"/>
      <c r="E9" s="39"/>
      <c r="F9" s="32"/>
      <c r="G9" s="46"/>
      <c r="H9" s="47"/>
      <c r="I9" s="68"/>
      <c r="J9" s="39"/>
      <c r="K9" s="44"/>
    </row>
    <row r="10" spans="1:11" x14ac:dyDescent="0.25">
      <c r="A10" s="50"/>
      <c r="B10" s="51"/>
      <c r="C10" s="51"/>
      <c r="D10" s="51"/>
      <c r="E10" s="51"/>
      <c r="F10" s="51"/>
      <c r="G10" s="345" t="s">
        <v>131</v>
      </c>
      <c r="H10" s="346"/>
      <c r="I10" s="69">
        <f>SUM(I7:I9)</f>
        <v>74449970</v>
      </c>
      <c r="J10" s="52"/>
      <c r="K10" s="53"/>
    </row>
    <row r="11" spans="1:11" ht="12.75" customHeight="1" x14ac:dyDescent="0.25">
      <c r="A11" s="3"/>
      <c r="B11" s="3"/>
      <c r="C11" s="3"/>
      <c r="D11" s="3"/>
      <c r="E11" s="3"/>
      <c r="F11" s="3"/>
      <c r="G11" s="3"/>
      <c r="H11" s="3"/>
      <c r="I11" s="3"/>
      <c r="J11" s="32"/>
      <c r="K11" s="44"/>
    </row>
    <row r="12" spans="1:11" x14ac:dyDescent="0.25">
      <c r="A12" s="347" t="s">
        <v>28</v>
      </c>
      <c r="B12" s="30" t="s">
        <v>38</v>
      </c>
      <c r="C12" s="55" t="s">
        <v>34</v>
      </c>
      <c r="D12" s="54" t="s">
        <v>34</v>
      </c>
      <c r="E12" s="351" t="s">
        <v>40</v>
      </c>
      <c r="F12" s="352"/>
      <c r="G12" s="352"/>
      <c r="H12" s="353"/>
      <c r="I12" s="347" t="s">
        <v>31</v>
      </c>
      <c r="J12" s="347" t="s">
        <v>29</v>
      </c>
      <c r="K12" s="55" t="s">
        <v>56</v>
      </c>
    </row>
    <row r="13" spans="1:11" x14ac:dyDescent="0.25">
      <c r="A13" s="348"/>
      <c r="B13" s="56" t="s">
        <v>39</v>
      </c>
      <c r="C13" s="56" t="s">
        <v>36</v>
      </c>
      <c r="D13" s="56" t="s">
        <v>35</v>
      </c>
      <c r="E13" s="351" t="s">
        <v>33</v>
      </c>
      <c r="F13" s="353"/>
      <c r="G13" s="351" t="s">
        <v>32</v>
      </c>
      <c r="H13" s="353"/>
      <c r="I13" s="348"/>
      <c r="J13" s="348"/>
      <c r="K13" s="56" t="s">
        <v>57</v>
      </c>
    </row>
    <row r="14" spans="1:11" ht="12.75" customHeight="1" x14ac:dyDescent="0.25">
      <c r="A14" s="43"/>
      <c r="B14" s="242"/>
      <c r="C14" s="117"/>
      <c r="D14" s="117"/>
      <c r="E14" s="39"/>
      <c r="F14" s="44"/>
      <c r="G14"/>
      <c r="H14" s="44"/>
      <c r="I14" s="67"/>
      <c r="J14" s="67"/>
      <c r="K14" s="70">
        <f t="shared" ref="K14:K25" si="0">+I14-J14</f>
        <v>0</v>
      </c>
    </row>
    <row r="15" spans="1:11" x14ac:dyDescent="0.25">
      <c r="A15" s="43">
        <v>43119</v>
      </c>
      <c r="B15" s="243" t="s">
        <v>196</v>
      </c>
      <c r="C15" s="117">
        <v>114</v>
      </c>
      <c r="D15" s="117">
        <v>320</v>
      </c>
      <c r="E15" s="39" t="s">
        <v>227</v>
      </c>
      <c r="F15" s="61"/>
      <c r="G15" s="60" t="s">
        <v>228</v>
      </c>
      <c r="H15" s="61"/>
      <c r="I15" s="67">
        <v>14597810</v>
      </c>
      <c r="J15" s="67">
        <v>14597810</v>
      </c>
      <c r="K15" s="70">
        <f t="shared" si="0"/>
        <v>0</v>
      </c>
    </row>
    <row r="16" spans="1:11" x14ac:dyDescent="0.25">
      <c r="A16" s="43">
        <v>43151</v>
      </c>
      <c r="B16" s="243" t="s">
        <v>310</v>
      </c>
      <c r="C16" s="59">
        <v>114</v>
      </c>
      <c r="D16" s="74">
        <v>726</v>
      </c>
      <c r="E16" s="39" t="s">
        <v>311</v>
      </c>
      <c r="F16" s="61"/>
      <c r="G16" s="60" t="s">
        <v>228</v>
      </c>
      <c r="H16" s="61"/>
      <c r="I16" s="70">
        <v>2332700</v>
      </c>
      <c r="J16" s="70">
        <v>2332700</v>
      </c>
      <c r="K16" s="70">
        <f t="shared" si="0"/>
        <v>0</v>
      </c>
    </row>
    <row r="17" spans="1:11" x14ac:dyDescent="0.25">
      <c r="A17" s="43">
        <v>43161</v>
      </c>
      <c r="B17" s="243" t="s">
        <v>335</v>
      </c>
      <c r="C17" s="59">
        <v>114</v>
      </c>
      <c r="D17" s="74">
        <v>740</v>
      </c>
      <c r="E17" s="241" t="s">
        <v>336</v>
      </c>
      <c r="F17" s="61"/>
      <c r="G17" s="60" t="s">
        <v>228</v>
      </c>
      <c r="H17" s="61"/>
      <c r="I17" s="70">
        <v>12622990</v>
      </c>
      <c r="J17" s="70">
        <v>12622990</v>
      </c>
      <c r="K17" s="70">
        <f t="shared" si="0"/>
        <v>0</v>
      </c>
    </row>
    <row r="18" spans="1:11" x14ac:dyDescent="0.25">
      <c r="A18" s="43">
        <v>43182</v>
      </c>
      <c r="B18" s="243" t="s">
        <v>372</v>
      </c>
      <c r="C18" s="59">
        <v>114</v>
      </c>
      <c r="D18" s="74">
        <v>769</v>
      </c>
      <c r="E18" s="241" t="s">
        <v>373</v>
      </c>
      <c r="F18" s="61"/>
      <c r="G18" s="60" t="s">
        <v>228</v>
      </c>
      <c r="H18" s="61"/>
      <c r="I18" s="70">
        <v>16062930</v>
      </c>
      <c r="J18" s="70">
        <v>16062930</v>
      </c>
      <c r="K18" s="70">
        <f t="shared" si="0"/>
        <v>0</v>
      </c>
    </row>
    <row r="19" spans="1:11" x14ac:dyDescent="0.25">
      <c r="A19" s="43">
        <v>43209</v>
      </c>
      <c r="B19" s="243" t="s">
        <v>419</v>
      </c>
      <c r="C19" s="59">
        <v>114</v>
      </c>
      <c r="D19" s="74">
        <v>801</v>
      </c>
      <c r="E19" s="241" t="s">
        <v>420</v>
      </c>
      <c r="F19" s="61"/>
      <c r="G19" s="60" t="s">
        <v>228</v>
      </c>
      <c r="H19" s="61"/>
      <c r="I19" s="70">
        <v>14999860</v>
      </c>
      <c r="J19" s="70">
        <v>14999860</v>
      </c>
      <c r="K19" s="70">
        <f t="shared" si="0"/>
        <v>0</v>
      </c>
    </row>
    <row r="20" spans="1:11" x14ac:dyDescent="0.25">
      <c r="A20" s="43">
        <v>43244</v>
      </c>
      <c r="B20" s="243" t="s">
        <v>471</v>
      </c>
      <c r="C20" s="59">
        <v>114</v>
      </c>
      <c r="D20" s="74">
        <v>839</v>
      </c>
      <c r="E20" s="241" t="s">
        <v>472</v>
      </c>
      <c r="F20" s="61"/>
      <c r="G20" s="60" t="s">
        <v>228</v>
      </c>
      <c r="H20" s="61"/>
      <c r="I20" s="70">
        <v>15829280</v>
      </c>
      <c r="J20" s="70">
        <v>15829280</v>
      </c>
      <c r="K20" s="70">
        <f t="shared" si="0"/>
        <v>0</v>
      </c>
    </row>
    <row r="21" spans="1:11" x14ac:dyDescent="0.25">
      <c r="A21" s="43">
        <v>43272</v>
      </c>
      <c r="B21" s="243" t="s">
        <v>520</v>
      </c>
      <c r="C21" s="59">
        <v>114</v>
      </c>
      <c r="D21" s="74">
        <v>885</v>
      </c>
      <c r="E21" s="241" t="s">
        <v>521</v>
      </c>
      <c r="F21" s="61"/>
      <c r="G21" s="60" t="s">
        <v>228</v>
      </c>
      <c r="H21" s="61"/>
      <c r="I21" s="70">
        <v>15420500</v>
      </c>
      <c r="J21" s="70">
        <v>15420500</v>
      </c>
      <c r="K21" s="70">
        <f t="shared" si="0"/>
        <v>0</v>
      </c>
    </row>
    <row r="22" spans="1:11" x14ac:dyDescent="0.25">
      <c r="A22" s="43">
        <v>43304</v>
      </c>
      <c r="B22" s="243" t="s">
        <v>567</v>
      </c>
      <c r="C22" s="59">
        <v>114</v>
      </c>
      <c r="D22" s="74">
        <v>934</v>
      </c>
      <c r="E22" s="241" t="s">
        <v>569</v>
      </c>
      <c r="F22" s="61"/>
      <c r="G22" s="60" t="s">
        <v>228</v>
      </c>
      <c r="H22" s="61"/>
      <c r="I22" s="70">
        <v>12054930</v>
      </c>
      <c r="J22" s="70">
        <v>12054930</v>
      </c>
      <c r="K22" s="70">
        <f t="shared" si="0"/>
        <v>0</v>
      </c>
    </row>
    <row r="23" spans="1:11" x14ac:dyDescent="0.25">
      <c r="A23" s="43">
        <v>43307</v>
      </c>
      <c r="B23" s="243" t="s">
        <v>568</v>
      </c>
      <c r="C23" s="59">
        <v>114</v>
      </c>
      <c r="D23" s="74">
        <v>940</v>
      </c>
      <c r="E23" s="241" t="s">
        <v>570</v>
      </c>
      <c r="F23" s="61"/>
      <c r="G23" s="60" t="s">
        <v>228</v>
      </c>
      <c r="H23" s="61"/>
      <c r="I23" s="70">
        <v>2787400</v>
      </c>
      <c r="J23" s="70">
        <v>2787400</v>
      </c>
      <c r="K23" s="70">
        <f t="shared" si="0"/>
        <v>0</v>
      </c>
    </row>
    <row r="24" spans="1:11" x14ac:dyDescent="0.25">
      <c r="A24" s="43">
        <v>43334</v>
      </c>
      <c r="B24" s="243" t="s">
        <v>669</v>
      </c>
      <c r="C24" s="59">
        <v>114</v>
      </c>
      <c r="D24" s="74">
        <v>1019</v>
      </c>
      <c r="E24" s="241" t="s">
        <v>670</v>
      </c>
      <c r="F24" s="61"/>
      <c r="G24" s="60" t="s">
        <v>228</v>
      </c>
      <c r="H24" s="61"/>
      <c r="I24" s="70">
        <v>15486790</v>
      </c>
      <c r="J24" s="70">
        <v>15486790</v>
      </c>
      <c r="K24" s="70">
        <f t="shared" si="0"/>
        <v>0</v>
      </c>
    </row>
    <row r="25" spans="1:11" x14ac:dyDescent="0.25">
      <c r="A25" s="43">
        <v>43367</v>
      </c>
      <c r="B25" s="243" t="s">
        <v>751</v>
      </c>
      <c r="C25" s="59">
        <v>114</v>
      </c>
      <c r="D25" s="74">
        <v>1479</v>
      </c>
      <c r="E25" s="31" t="s">
        <v>752</v>
      </c>
      <c r="F25" s="61"/>
      <c r="G25" s="241" t="s">
        <v>228</v>
      </c>
      <c r="H25" s="61"/>
      <c r="I25" s="70">
        <v>15549840</v>
      </c>
      <c r="J25" s="70">
        <v>15549840</v>
      </c>
      <c r="K25" s="70">
        <f t="shared" si="0"/>
        <v>0</v>
      </c>
    </row>
    <row r="26" spans="1:11" ht="12.75" customHeight="1" x14ac:dyDescent="0.25">
      <c r="A26" s="43"/>
      <c r="B26" s="58"/>
      <c r="C26" s="59"/>
      <c r="E26" s="39"/>
      <c r="F26" s="61"/>
      <c r="G26" s="60"/>
      <c r="H26" s="61"/>
      <c r="I26" s="70"/>
      <c r="J26" s="70"/>
      <c r="K26" s="70"/>
    </row>
    <row r="27" spans="1:11" x14ac:dyDescent="0.25">
      <c r="A27" s="50"/>
      <c r="B27" s="51"/>
      <c r="C27" s="51"/>
      <c r="D27" s="51"/>
      <c r="E27" s="51"/>
      <c r="F27" s="51"/>
      <c r="G27" s="345" t="s">
        <v>131</v>
      </c>
      <c r="H27" s="346"/>
      <c r="I27" s="73">
        <f>SUM(I14:I26)</f>
        <v>137745030</v>
      </c>
      <c r="J27" s="73">
        <f>SUM(J14:J26)</f>
        <v>137745030</v>
      </c>
      <c r="K27" s="73">
        <f>SUM(K14:K26)</f>
        <v>0</v>
      </c>
    </row>
    <row r="28" spans="1:11" ht="12.75" customHeight="1" x14ac:dyDescent="0.25">
      <c r="A28" s="51"/>
      <c r="B28" s="51"/>
      <c r="C28" s="51"/>
      <c r="D28" s="51"/>
      <c r="E28" s="51"/>
      <c r="F28" s="51"/>
      <c r="G28" s="51"/>
      <c r="H28" s="51"/>
      <c r="I28" s="86"/>
      <c r="J28" s="86"/>
      <c r="K28" s="51"/>
    </row>
    <row r="29" spans="1:11" ht="24.95" customHeight="1" x14ac:dyDescent="0.25">
      <c r="A29" s="287" t="s">
        <v>58</v>
      </c>
      <c r="B29" s="287" t="s">
        <v>132</v>
      </c>
      <c r="C29" s="287" t="s">
        <v>30</v>
      </c>
      <c r="D29" s="288" t="s">
        <v>59</v>
      </c>
      <c r="E29" s="287" t="s">
        <v>40</v>
      </c>
      <c r="F29" s="287" t="s">
        <v>62</v>
      </c>
      <c r="G29" s="287" t="s">
        <v>37</v>
      </c>
      <c r="H29" s="287" t="s">
        <v>60</v>
      </c>
      <c r="I29" s="287" t="s">
        <v>61</v>
      </c>
      <c r="J29" s="287" t="s">
        <v>98</v>
      </c>
      <c r="K29" s="287" t="s">
        <v>68</v>
      </c>
    </row>
    <row r="30" spans="1:11" ht="24.95" customHeight="1" x14ac:dyDescent="0.25">
      <c r="A30" s="294">
        <v>212195000</v>
      </c>
      <c r="B30" s="294"/>
      <c r="C30" s="294">
        <v>0</v>
      </c>
      <c r="D30" s="290">
        <f>+A30+B30-C30</f>
        <v>212195000</v>
      </c>
      <c r="E30" s="290">
        <f>+I27</f>
        <v>137745030</v>
      </c>
      <c r="F30" s="291">
        <f>+E30/D30</f>
        <v>0.64914361789863095</v>
      </c>
      <c r="G30" s="290">
        <f>+I10</f>
        <v>74449970</v>
      </c>
      <c r="H30" s="290">
        <f>+D30-E30-G30</f>
        <v>0</v>
      </c>
      <c r="I30" s="290">
        <f>+J27</f>
        <v>137745030</v>
      </c>
      <c r="J30" s="296">
        <f>+I30/D30</f>
        <v>0.64914361789863095</v>
      </c>
      <c r="K30" s="290">
        <f>+K27</f>
        <v>0</v>
      </c>
    </row>
    <row r="31" spans="1:11" x14ac:dyDescent="0.25">
      <c r="A31" s="293">
        <v>1</v>
      </c>
      <c r="B31" s="293">
        <v>2</v>
      </c>
      <c r="C31" s="293">
        <v>3</v>
      </c>
      <c r="D31" s="293" t="s">
        <v>42</v>
      </c>
      <c r="E31" s="293">
        <v>5</v>
      </c>
      <c r="F31" s="293" t="s">
        <v>69</v>
      </c>
      <c r="G31" s="293">
        <v>7</v>
      </c>
      <c r="H31" s="293" t="s">
        <v>70</v>
      </c>
      <c r="I31" s="293">
        <v>9</v>
      </c>
      <c r="J31" s="293" t="s">
        <v>99</v>
      </c>
      <c r="K31" s="293" t="s">
        <v>100</v>
      </c>
    </row>
  </sheetData>
  <mergeCells count="15">
    <mergeCell ref="J5:K6"/>
    <mergeCell ref="J12:J13"/>
    <mergeCell ref="I12:I13"/>
    <mergeCell ref="I5:I6"/>
    <mergeCell ref="G27:H27"/>
    <mergeCell ref="A5:A6"/>
    <mergeCell ref="B5:B6"/>
    <mergeCell ref="D5:D6"/>
    <mergeCell ref="A12:A13"/>
    <mergeCell ref="E12:H12"/>
    <mergeCell ref="E13:F13"/>
    <mergeCell ref="G13:H13"/>
    <mergeCell ref="E5:H5"/>
    <mergeCell ref="E6:H6"/>
    <mergeCell ref="G10:H10"/>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4"/>
  <sheetViews>
    <sheetView workbookViewId="0">
      <selection activeCell="K3" sqref="K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7" t="s">
        <v>126</v>
      </c>
      <c r="B3" s="281" t="s">
        <v>127</v>
      </c>
      <c r="C3" s="277"/>
      <c r="D3" s="277"/>
      <c r="E3" s="278"/>
      <c r="F3" s="278"/>
      <c r="G3" s="278"/>
      <c r="H3" s="278"/>
      <c r="I3" s="278"/>
      <c r="J3" s="278"/>
      <c r="K3" s="280" t="s">
        <v>728</v>
      </c>
    </row>
    <row r="4" spans="1:11" ht="12.75" customHeight="1" x14ac:dyDescent="0.25">
      <c r="A4" s="3"/>
      <c r="B4" s="3"/>
      <c r="C4" s="3"/>
      <c r="D4" s="3"/>
      <c r="E4" s="3"/>
      <c r="F4" s="3"/>
      <c r="G4" s="3"/>
      <c r="H4" s="3"/>
      <c r="I4" s="3"/>
      <c r="J4" s="32"/>
      <c r="K4" s="33"/>
    </row>
    <row r="5" spans="1:11" x14ac:dyDescent="0.25">
      <c r="A5" s="347" t="s">
        <v>28</v>
      </c>
      <c r="B5" s="349" t="s">
        <v>130</v>
      </c>
      <c r="C5" s="34"/>
      <c r="D5" s="347" t="s">
        <v>71</v>
      </c>
      <c r="E5" s="351" t="s">
        <v>37</v>
      </c>
      <c r="F5" s="352"/>
      <c r="G5" s="352"/>
      <c r="H5" s="353"/>
      <c r="I5" s="347" t="s">
        <v>31</v>
      </c>
      <c r="J5" s="354" t="s">
        <v>41</v>
      </c>
      <c r="K5" s="355"/>
    </row>
    <row r="6" spans="1:11" x14ac:dyDescent="0.25">
      <c r="A6" s="348"/>
      <c r="B6" s="358"/>
      <c r="C6" s="35"/>
      <c r="D6" s="348"/>
      <c r="E6" s="351" t="s">
        <v>33</v>
      </c>
      <c r="F6" s="352"/>
      <c r="G6" s="352"/>
      <c r="H6" s="353"/>
      <c r="I6" s="348"/>
      <c r="J6" s="356"/>
      <c r="K6" s="357"/>
    </row>
    <row r="7" spans="1:11" ht="12.75" customHeight="1" x14ac:dyDescent="0.25">
      <c r="A7" s="100"/>
      <c r="B7" s="109"/>
      <c r="C7" s="34"/>
      <c r="D7" s="124"/>
      <c r="E7" s="135"/>
      <c r="F7" s="136"/>
      <c r="G7" s="136"/>
      <c r="H7" s="137"/>
      <c r="I7" s="103"/>
      <c r="J7" s="109"/>
      <c r="K7" s="34"/>
    </row>
    <row r="8" spans="1:11" ht="12.75" customHeight="1" x14ac:dyDescent="0.25">
      <c r="A8" s="78">
        <v>43271</v>
      </c>
      <c r="B8" s="132" t="s">
        <v>522</v>
      </c>
      <c r="C8" s="325"/>
      <c r="D8" s="114">
        <v>819</v>
      </c>
      <c r="E8" s="60" t="s">
        <v>523</v>
      </c>
      <c r="F8" s="101"/>
      <c r="G8" s="101"/>
      <c r="H8" s="102"/>
      <c r="I8" s="336">
        <f>300000000-291788000</f>
        <v>8212000</v>
      </c>
      <c r="J8" s="132" t="s">
        <v>179</v>
      </c>
      <c r="K8" s="103"/>
    </row>
    <row r="9" spans="1:11" ht="12.75" customHeight="1" x14ac:dyDescent="0.25">
      <c r="A9" s="78">
        <v>43342</v>
      </c>
      <c r="B9" s="132" t="s">
        <v>522</v>
      </c>
      <c r="C9" s="325"/>
      <c r="D9" s="114">
        <v>908</v>
      </c>
      <c r="E9" s="60" t="s">
        <v>699</v>
      </c>
      <c r="F9" s="101"/>
      <c r="G9" s="101"/>
      <c r="H9" s="102"/>
      <c r="I9" s="336">
        <v>54000000</v>
      </c>
      <c r="J9" s="132"/>
      <c r="K9" s="103"/>
    </row>
    <row r="10" spans="1:11" ht="12.75" customHeight="1" x14ac:dyDescent="0.25">
      <c r="A10" s="43"/>
      <c r="B10" s="48"/>
      <c r="C10" s="49"/>
      <c r="D10" s="39"/>
      <c r="E10" s="48"/>
      <c r="F10" s="33"/>
      <c r="G10" s="138"/>
      <c r="H10" s="53"/>
      <c r="I10" s="68"/>
      <c r="J10" s="39"/>
      <c r="K10" s="44"/>
    </row>
    <row r="11" spans="1:11" x14ac:dyDescent="0.25">
      <c r="A11" s="50"/>
      <c r="B11" s="51"/>
      <c r="C11" s="51"/>
      <c r="D11" s="51"/>
      <c r="E11" s="51"/>
      <c r="F11" s="51"/>
      <c r="G11" s="345" t="s">
        <v>131</v>
      </c>
      <c r="H11" s="346"/>
      <c r="I11" s="69">
        <f>SUM(I8:I10)</f>
        <v>62212000</v>
      </c>
      <c r="J11" s="52"/>
      <c r="K11" s="53"/>
    </row>
    <row r="12" spans="1:11" ht="12.75" customHeight="1" x14ac:dyDescent="0.25">
      <c r="A12" s="3"/>
      <c r="B12" s="3"/>
      <c r="C12" s="3"/>
      <c r="D12" s="3"/>
      <c r="E12" s="3"/>
      <c r="F12" s="3"/>
      <c r="G12" s="3"/>
      <c r="H12" s="3"/>
      <c r="I12" s="3"/>
      <c r="J12" s="32"/>
      <c r="K12" s="44"/>
    </row>
    <row r="13" spans="1:11" x14ac:dyDescent="0.25">
      <c r="A13" s="347" t="s">
        <v>28</v>
      </c>
      <c r="B13" s="30" t="s">
        <v>38</v>
      </c>
      <c r="C13" s="55" t="s">
        <v>34</v>
      </c>
      <c r="D13" s="54" t="s">
        <v>34</v>
      </c>
      <c r="E13" s="351" t="s">
        <v>40</v>
      </c>
      <c r="F13" s="352"/>
      <c r="G13" s="352"/>
      <c r="H13" s="353"/>
      <c r="I13" s="347" t="s">
        <v>31</v>
      </c>
      <c r="J13" s="347" t="s">
        <v>29</v>
      </c>
      <c r="K13" s="55" t="s">
        <v>56</v>
      </c>
    </row>
    <row r="14" spans="1:11" x14ac:dyDescent="0.25">
      <c r="A14" s="348"/>
      <c r="B14" s="56" t="s">
        <v>39</v>
      </c>
      <c r="C14" s="56" t="s">
        <v>36</v>
      </c>
      <c r="D14" s="56" t="s">
        <v>35</v>
      </c>
      <c r="E14" s="351" t="s">
        <v>33</v>
      </c>
      <c r="F14" s="353"/>
      <c r="G14" s="351" t="s">
        <v>32</v>
      </c>
      <c r="H14" s="353"/>
      <c r="I14" s="348"/>
      <c r="J14" s="348"/>
      <c r="K14" s="56" t="s">
        <v>57</v>
      </c>
    </row>
    <row r="15" spans="1:11" x14ac:dyDescent="0.25">
      <c r="A15" s="100"/>
      <c r="B15" s="100"/>
      <c r="C15" s="100"/>
      <c r="D15" s="100"/>
      <c r="E15" s="231"/>
      <c r="F15" s="102"/>
      <c r="G15" s="135"/>
      <c r="H15" s="102"/>
      <c r="I15" s="103"/>
      <c r="J15" s="231"/>
      <c r="K15" s="253"/>
    </row>
    <row r="16" spans="1:11" x14ac:dyDescent="0.25">
      <c r="A16" s="43">
        <v>43329</v>
      </c>
      <c r="B16" s="117" t="s">
        <v>671</v>
      </c>
      <c r="C16" s="117">
        <v>819</v>
      </c>
      <c r="D16" s="117">
        <v>1005</v>
      </c>
      <c r="E16" s="60" t="s">
        <v>523</v>
      </c>
      <c r="F16" s="102"/>
      <c r="G16" s="39" t="s">
        <v>672</v>
      </c>
      <c r="H16" s="102"/>
      <c r="I16" s="139">
        <v>291788000</v>
      </c>
      <c r="J16" s="139"/>
      <c r="K16" s="150">
        <f>+I16-J16</f>
        <v>291788000</v>
      </c>
    </row>
    <row r="17" spans="1:11" ht="12.75" customHeight="1" x14ac:dyDescent="0.25">
      <c r="A17" s="43"/>
      <c r="B17" s="117"/>
      <c r="C17" s="117"/>
      <c r="D17" s="117"/>
      <c r="E17" s="39"/>
      <c r="F17" s="44"/>
      <c r="G17" s="39"/>
      <c r="H17" s="44"/>
      <c r="I17" s="139"/>
      <c r="J17" s="39"/>
      <c r="K17" s="150">
        <f>+I17-J17</f>
        <v>0</v>
      </c>
    </row>
    <row r="18" spans="1:11" x14ac:dyDescent="0.25">
      <c r="A18" s="43"/>
      <c r="B18" s="59"/>
      <c r="C18" s="59"/>
      <c r="D18" s="59"/>
      <c r="E18" s="39"/>
      <c r="F18" s="61"/>
      <c r="G18" s="39"/>
      <c r="H18" s="61"/>
      <c r="I18" s="133"/>
      <c r="J18" s="254"/>
      <c r="K18" s="150">
        <f>+I18-J18</f>
        <v>0</v>
      </c>
    </row>
    <row r="19" spans="1:11" ht="12.75" customHeight="1" x14ac:dyDescent="0.25">
      <c r="A19" s="43"/>
      <c r="B19" s="58"/>
      <c r="C19" s="36"/>
      <c r="D19" s="36"/>
      <c r="E19" s="39"/>
      <c r="F19" s="44"/>
      <c r="G19" s="39"/>
      <c r="H19" s="44"/>
      <c r="I19" s="83"/>
      <c r="J19" s="83"/>
      <c r="K19" s="83"/>
    </row>
    <row r="20" spans="1:11" x14ac:dyDescent="0.25">
      <c r="A20" s="50"/>
      <c r="B20" s="51"/>
      <c r="C20" s="51"/>
      <c r="D20" s="51"/>
      <c r="E20" s="51"/>
      <c r="F20" s="51"/>
      <c r="G20" s="345" t="s">
        <v>131</v>
      </c>
      <c r="H20" s="346"/>
      <c r="I20" s="73">
        <f>SUM(I15:I19)</f>
        <v>291788000</v>
      </c>
      <c r="J20" s="73">
        <f>SUM(J15:J19)</f>
        <v>0</v>
      </c>
      <c r="K20" s="73">
        <f>SUM(K15:K19)</f>
        <v>291788000</v>
      </c>
    </row>
    <row r="21" spans="1:11" ht="12.75" customHeight="1" x14ac:dyDescent="0.25">
      <c r="A21" s="3"/>
      <c r="B21" s="3"/>
      <c r="C21" s="3"/>
      <c r="D21" s="3"/>
      <c r="E21" s="3"/>
      <c r="F21" s="3"/>
      <c r="G21" s="3"/>
      <c r="H21" s="3"/>
      <c r="I21" s="22"/>
      <c r="J21" s="32"/>
      <c r="K21" s="51"/>
    </row>
    <row r="22" spans="1:11" ht="24.95" customHeight="1" x14ac:dyDescent="0.25">
      <c r="A22" s="287" t="s">
        <v>58</v>
      </c>
      <c r="B22" s="287" t="s">
        <v>132</v>
      </c>
      <c r="C22" s="287" t="s">
        <v>30</v>
      </c>
      <c r="D22" s="288" t="s">
        <v>59</v>
      </c>
      <c r="E22" s="287" t="s">
        <v>40</v>
      </c>
      <c r="F22" s="287" t="s">
        <v>62</v>
      </c>
      <c r="G22" s="287" t="s">
        <v>37</v>
      </c>
      <c r="H22" s="287" t="s">
        <v>60</v>
      </c>
      <c r="I22" s="287" t="s">
        <v>61</v>
      </c>
      <c r="J22" s="287" t="s">
        <v>98</v>
      </c>
      <c r="K22" s="287" t="s">
        <v>68</v>
      </c>
    </row>
    <row r="23" spans="1:11" ht="24.95" customHeight="1" x14ac:dyDescent="0.25">
      <c r="A23" s="294">
        <v>354083000</v>
      </c>
      <c r="B23" s="294"/>
      <c r="C23" s="294">
        <v>0</v>
      </c>
      <c r="D23" s="290">
        <f>+A23+B23-C23</f>
        <v>354083000</v>
      </c>
      <c r="E23" s="290">
        <f>+I20</f>
        <v>291788000</v>
      </c>
      <c r="F23" s="291">
        <f>+E23/D23</f>
        <v>0.82406667363301822</v>
      </c>
      <c r="G23" s="290">
        <f>+I11</f>
        <v>62212000</v>
      </c>
      <c r="H23" s="290">
        <f>+D23-E23-G23</f>
        <v>83000</v>
      </c>
      <c r="I23" s="290">
        <f>+J20</f>
        <v>0</v>
      </c>
      <c r="J23" s="296">
        <f>+I23/D23</f>
        <v>0</v>
      </c>
      <c r="K23" s="290">
        <f>+K20</f>
        <v>291788000</v>
      </c>
    </row>
    <row r="24" spans="1:11" x14ac:dyDescent="0.25">
      <c r="A24" s="293">
        <v>1</v>
      </c>
      <c r="B24" s="293">
        <v>2</v>
      </c>
      <c r="C24" s="293">
        <v>3</v>
      </c>
      <c r="D24" s="293" t="s">
        <v>42</v>
      </c>
      <c r="E24" s="293">
        <v>5</v>
      </c>
      <c r="F24" s="293" t="s">
        <v>69</v>
      </c>
      <c r="G24" s="293">
        <v>7</v>
      </c>
      <c r="H24" s="293" t="s">
        <v>70</v>
      </c>
      <c r="I24" s="293">
        <v>9</v>
      </c>
      <c r="J24" s="293" t="s">
        <v>99</v>
      </c>
      <c r="K24" s="293" t="s">
        <v>100</v>
      </c>
    </row>
  </sheetData>
  <mergeCells count="15">
    <mergeCell ref="J5:K6"/>
    <mergeCell ref="E6:H6"/>
    <mergeCell ref="G20:H20"/>
    <mergeCell ref="G11:H11"/>
    <mergeCell ref="A13:A14"/>
    <mergeCell ref="E13:H13"/>
    <mergeCell ref="I13:I14"/>
    <mergeCell ref="J13:J14"/>
    <mergeCell ref="E14:F14"/>
    <mergeCell ref="G14:H14"/>
    <mergeCell ref="A5:A6"/>
    <mergeCell ref="B5:B6"/>
    <mergeCell ref="D5:D6"/>
    <mergeCell ref="E5:H5"/>
    <mergeCell ref="I5:I6"/>
  </mergeCells>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82"/>
  <sheetViews>
    <sheetView topLeftCell="A55" workbookViewId="0">
      <selection activeCell="I11" sqref="I11"/>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7" t="s">
        <v>113</v>
      </c>
      <c r="B3" s="281" t="s">
        <v>52</v>
      </c>
      <c r="C3" s="277"/>
      <c r="D3" s="277"/>
      <c r="E3" s="278"/>
      <c r="F3" s="278"/>
      <c r="G3" s="278"/>
      <c r="H3" s="278"/>
      <c r="I3" s="278"/>
      <c r="J3" s="278"/>
      <c r="K3" s="280" t="s">
        <v>728</v>
      </c>
    </row>
    <row r="4" spans="1:11" ht="12.75" customHeight="1" x14ac:dyDescent="0.25">
      <c r="A4" s="3"/>
      <c r="B4" s="3"/>
      <c r="C4" s="3"/>
      <c r="D4" s="3"/>
      <c r="E4" s="3"/>
      <c r="F4" s="3"/>
      <c r="G4" s="3"/>
      <c r="H4" s="3"/>
      <c r="I4" s="3"/>
      <c r="J4" s="32"/>
      <c r="K4" s="33"/>
    </row>
    <row r="5" spans="1:11" x14ac:dyDescent="0.25">
      <c r="A5" s="347" t="s">
        <v>28</v>
      </c>
      <c r="B5" s="349" t="s">
        <v>130</v>
      </c>
      <c r="C5" s="34"/>
      <c r="D5" s="347" t="s">
        <v>71</v>
      </c>
      <c r="E5" s="351" t="s">
        <v>37</v>
      </c>
      <c r="F5" s="352"/>
      <c r="G5" s="352"/>
      <c r="H5" s="353"/>
      <c r="I5" s="347" t="s">
        <v>31</v>
      </c>
      <c r="J5" s="354" t="s">
        <v>41</v>
      </c>
      <c r="K5" s="355"/>
    </row>
    <row r="6" spans="1:11" x14ac:dyDescent="0.25">
      <c r="A6" s="348"/>
      <c r="B6" s="358"/>
      <c r="C6" s="35"/>
      <c r="D6" s="348"/>
      <c r="E6" s="351" t="s">
        <v>33</v>
      </c>
      <c r="F6" s="352"/>
      <c r="G6" s="352"/>
      <c r="H6" s="353"/>
      <c r="I6" s="348"/>
      <c r="J6" s="356"/>
      <c r="K6" s="357"/>
    </row>
    <row r="7" spans="1:11" ht="12.75" customHeight="1" x14ac:dyDescent="0.25">
      <c r="A7" s="43"/>
      <c r="B7" s="87"/>
      <c r="C7" s="38"/>
      <c r="D7" s="45"/>
      <c r="E7" s="37"/>
      <c r="F7" s="40"/>
      <c r="G7" s="41"/>
      <c r="H7" s="42"/>
      <c r="I7" s="71"/>
      <c r="J7" s="37"/>
      <c r="K7" s="38"/>
    </row>
    <row r="8" spans="1:11" ht="12.75" customHeight="1" x14ac:dyDescent="0.25">
      <c r="A8" s="43">
        <v>43256</v>
      </c>
      <c r="B8" s="87" t="s">
        <v>237</v>
      </c>
      <c r="C8" s="44"/>
      <c r="D8" s="45">
        <v>800</v>
      </c>
      <c r="E8" s="39" t="s">
        <v>481</v>
      </c>
      <c r="F8" s="32"/>
      <c r="G8" s="46"/>
      <c r="H8" s="47"/>
      <c r="I8" s="71">
        <f>25000000-1800000</f>
        <v>23200000</v>
      </c>
      <c r="J8" s="39"/>
      <c r="K8" s="44"/>
    </row>
    <row r="9" spans="1:11" ht="12.75" customHeight="1" x14ac:dyDescent="0.25">
      <c r="A9" s="43">
        <v>43256</v>
      </c>
      <c r="B9" s="87" t="s">
        <v>237</v>
      </c>
      <c r="C9" s="44"/>
      <c r="D9" s="45">
        <v>801</v>
      </c>
      <c r="E9" s="39" t="s">
        <v>482</v>
      </c>
      <c r="F9" s="32"/>
      <c r="G9" s="46"/>
      <c r="H9" s="47"/>
      <c r="I9" s="71">
        <v>21257595</v>
      </c>
      <c r="J9" s="39"/>
      <c r="K9" s="44"/>
    </row>
    <row r="10" spans="1:11" ht="12.75" customHeight="1" x14ac:dyDescent="0.25">
      <c r="A10" s="43">
        <v>43256</v>
      </c>
      <c r="B10" s="87" t="s">
        <v>237</v>
      </c>
      <c r="C10" s="44"/>
      <c r="D10" s="45">
        <v>802</v>
      </c>
      <c r="E10" s="39" t="s">
        <v>483</v>
      </c>
      <c r="F10" s="32"/>
      <c r="G10" s="46"/>
      <c r="H10" s="47"/>
      <c r="I10" s="71">
        <f>7901206-1562484-1562484-1562484-1562484</f>
        <v>1651270</v>
      </c>
      <c r="J10" s="39"/>
      <c r="K10" s="44"/>
    </row>
    <row r="11" spans="1:11" ht="12.75" customHeight="1" x14ac:dyDescent="0.25">
      <c r="A11" s="43">
        <v>43364</v>
      </c>
      <c r="B11" s="87" t="s">
        <v>237</v>
      </c>
      <c r="C11" s="44"/>
      <c r="D11" s="45">
        <v>1344</v>
      </c>
      <c r="E11" s="39" t="s">
        <v>753</v>
      </c>
      <c r="F11" s="32"/>
      <c r="G11" s="46"/>
      <c r="H11" s="47"/>
      <c r="I11" s="71">
        <v>23000000</v>
      </c>
      <c r="J11" s="39"/>
      <c r="K11" s="44"/>
    </row>
    <row r="12" spans="1:11" ht="12.75" customHeight="1" x14ac:dyDescent="0.25">
      <c r="A12" s="43"/>
      <c r="B12" s="48"/>
      <c r="C12" s="49"/>
      <c r="D12" s="39"/>
      <c r="E12" s="39"/>
      <c r="F12" s="32"/>
      <c r="G12" s="46"/>
      <c r="H12" s="47"/>
      <c r="I12" s="68"/>
      <c r="J12" s="39"/>
      <c r="K12" s="44"/>
    </row>
    <row r="13" spans="1:11" x14ac:dyDescent="0.25">
      <c r="A13" s="50"/>
      <c r="B13" s="51"/>
      <c r="C13" s="51"/>
      <c r="D13" s="51"/>
      <c r="E13" s="51"/>
      <c r="F13" s="51"/>
      <c r="G13" s="345" t="s">
        <v>131</v>
      </c>
      <c r="H13" s="346"/>
      <c r="I13" s="69">
        <f>SUM(I7:I12)</f>
        <v>69108865</v>
      </c>
      <c r="J13" s="52"/>
      <c r="K13" s="53"/>
    </row>
    <row r="14" spans="1:11" ht="12.75" customHeight="1" x14ac:dyDescent="0.25">
      <c r="A14" s="3"/>
      <c r="B14" s="3"/>
      <c r="C14" s="3"/>
      <c r="D14" s="3"/>
      <c r="E14" s="3"/>
      <c r="F14" s="3"/>
      <c r="G14" s="3"/>
      <c r="H14" s="3"/>
      <c r="I14" s="3"/>
      <c r="J14" s="155"/>
      <c r="K14" s="44"/>
    </row>
    <row r="15" spans="1:11" x14ac:dyDescent="0.25">
      <c r="A15" s="347" t="s">
        <v>28</v>
      </c>
      <c r="B15" s="30" t="s">
        <v>38</v>
      </c>
      <c r="C15" s="55" t="s">
        <v>34</v>
      </c>
      <c r="D15" s="54" t="s">
        <v>34</v>
      </c>
      <c r="E15" s="351" t="s">
        <v>40</v>
      </c>
      <c r="F15" s="352"/>
      <c r="G15" s="352"/>
      <c r="H15" s="353"/>
      <c r="I15" s="347" t="s">
        <v>31</v>
      </c>
      <c r="J15" s="347" t="s">
        <v>29</v>
      </c>
      <c r="K15" s="55" t="s">
        <v>56</v>
      </c>
    </row>
    <row r="16" spans="1:11" x14ac:dyDescent="0.25">
      <c r="A16" s="348"/>
      <c r="B16" s="56" t="s">
        <v>39</v>
      </c>
      <c r="C16" s="56" t="s">
        <v>36</v>
      </c>
      <c r="D16" s="56" t="s">
        <v>35</v>
      </c>
      <c r="E16" s="351" t="s">
        <v>33</v>
      </c>
      <c r="F16" s="353"/>
      <c r="G16" s="351" t="s">
        <v>32</v>
      </c>
      <c r="H16" s="353"/>
      <c r="I16" s="348"/>
      <c r="J16" s="348"/>
      <c r="K16" s="56" t="s">
        <v>57</v>
      </c>
    </row>
    <row r="17" spans="1:12" x14ac:dyDescent="0.25">
      <c r="A17" s="78"/>
      <c r="B17" s="117"/>
      <c r="C17" s="114"/>
      <c r="D17" s="117"/>
      <c r="E17" s="104"/>
      <c r="F17" s="102"/>
      <c r="G17" s="60"/>
      <c r="H17" s="102"/>
      <c r="I17" s="236"/>
      <c r="J17" s="236"/>
      <c r="K17" s="70">
        <f t="shared" ref="K17:K27" si="0">+I17-J17</f>
        <v>0</v>
      </c>
    </row>
    <row r="18" spans="1:12" x14ac:dyDescent="0.25">
      <c r="A18" s="78">
        <v>43147</v>
      </c>
      <c r="B18" s="117" t="s">
        <v>267</v>
      </c>
      <c r="C18" s="114">
        <v>704</v>
      </c>
      <c r="D18" s="117">
        <v>698</v>
      </c>
      <c r="E18" s="104" t="s">
        <v>278</v>
      </c>
      <c r="F18" s="102"/>
      <c r="G18" s="60" t="s">
        <v>268</v>
      </c>
      <c r="H18" s="102"/>
      <c r="I18" s="236">
        <v>2343726</v>
      </c>
      <c r="J18" s="236">
        <v>2343726</v>
      </c>
      <c r="K18" s="70">
        <f t="shared" si="0"/>
        <v>0</v>
      </c>
      <c r="L18"/>
    </row>
    <row r="19" spans="1:12" x14ac:dyDescent="0.25">
      <c r="A19" s="78">
        <v>43147</v>
      </c>
      <c r="B19" s="117" t="s">
        <v>267</v>
      </c>
      <c r="C19" s="114">
        <v>704</v>
      </c>
      <c r="D19" s="117">
        <v>699</v>
      </c>
      <c r="E19" s="104" t="s">
        <v>279</v>
      </c>
      <c r="F19" s="102"/>
      <c r="G19" s="60" t="s">
        <v>269</v>
      </c>
      <c r="H19" s="102"/>
      <c r="I19" s="236">
        <v>984410</v>
      </c>
      <c r="J19" s="236">
        <v>984410</v>
      </c>
      <c r="K19" s="70">
        <f t="shared" si="0"/>
        <v>0</v>
      </c>
      <c r="L19"/>
    </row>
    <row r="20" spans="1:12" x14ac:dyDescent="0.25">
      <c r="A20" s="78">
        <v>43147</v>
      </c>
      <c r="B20" s="117" t="s">
        <v>267</v>
      </c>
      <c r="C20" s="114">
        <v>704</v>
      </c>
      <c r="D20" s="117">
        <v>700</v>
      </c>
      <c r="E20" s="104" t="s">
        <v>280</v>
      </c>
      <c r="F20" s="102"/>
      <c r="G20" s="60" t="s">
        <v>270</v>
      </c>
      <c r="H20" s="102"/>
      <c r="I20" s="236">
        <v>2343726</v>
      </c>
      <c r="J20" s="236">
        <v>2343726</v>
      </c>
      <c r="K20" s="70">
        <f t="shared" si="0"/>
        <v>0</v>
      </c>
      <c r="L20"/>
    </row>
    <row r="21" spans="1:12" x14ac:dyDescent="0.25">
      <c r="A21" s="78">
        <v>43147</v>
      </c>
      <c r="B21" s="117" t="s">
        <v>267</v>
      </c>
      <c r="C21" s="114">
        <v>704</v>
      </c>
      <c r="D21" s="117">
        <v>701</v>
      </c>
      <c r="E21" s="104" t="s">
        <v>281</v>
      </c>
      <c r="F21" s="102"/>
      <c r="G21" s="60" t="s">
        <v>271</v>
      </c>
      <c r="H21" s="102"/>
      <c r="I21" s="236">
        <v>1274511</v>
      </c>
      <c r="J21" s="236">
        <v>1274511</v>
      </c>
      <c r="K21" s="70">
        <f t="shared" si="0"/>
        <v>0</v>
      </c>
      <c r="L21"/>
    </row>
    <row r="22" spans="1:12" x14ac:dyDescent="0.25">
      <c r="A22" s="78">
        <v>43147</v>
      </c>
      <c r="B22" s="117" t="s">
        <v>267</v>
      </c>
      <c r="C22" s="114">
        <v>704</v>
      </c>
      <c r="D22" s="117">
        <v>702</v>
      </c>
      <c r="E22" s="104" t="s">
        <v>282</v>
      </c>
      <c r="F22" s="102"/>
      <c r="G22" s="60" t="s">
        <v>272</v>
      </c>
      <c r="H22" s="102"/>
      <c r="I22" s="236">
        <v>1115100</v>
      </c>
      <c r="J22" s="236">
        <v>1115100</v>
      </c>
      <c r="K22" s="70">
        <f t="shared" si="0"/>
        <v>0</v>
      </c>
      <c r="L22"/>
    </row>
    <row r="23" spans="1:12" x14ac:dyDescent="0.25">
      <c r="A23" s="78">
        <v>43147</v>
      </c>
      <c r="B23" s="117" t="s">
        <v>267</v>
      </c>
      <c r="C23" s="114">
        <v>704</v>
      </c>
      <c r="D23" s="117">
        <v>703</v>
      </c>
      <c r="E23" s="104" t="s">
        <v>283</v>
      </c>
      <c r="F23" s="102"/>
      <c r="G23" s="60" t="s">
        <v>273</v>
      </c>
      <c r="H23" s="102"/>
      <c r="I23" s="236">
        <v>2343726</v>
      </c>
      <c r="J23" s="236">
        <v>2343726</v>
      </c>
      <c r="K23" s="70">
        <f t="shared" si="0"/>
        <v>0</v>
      </c>
      <c r="L23"/>
    </row>
    <row r="24" spans="1:12" x14ac:dyDescent="0.25">
      <c r="A24" s="78">
        <v>43147</v>
      </c>
      <c r="B24" s="117" t="s">
        <v>267</v>
      </c>
      <c r="C24" s="114">
        <v>704</v>
      </c>
      <c r="D24" s="117">
        <v>704</v>
      </c>
      <c r="E24" s="104" t="s">
        <v>284</v>
      </c>
      <c r="F24" s="102"/>
      <c r="G24" s="60" t="s">
        <v>271</v>
      </c>
      <c r="H24" s="102"/>
      <c r="I24" s="236">
        <v>811279</v>
      </c>
      <c r="J24" s="236">
        <v>811279</v>
      </c>
      <c r="K24" s="70">
        <f t="shared" si="0"/>
        <v>0</v>
      </c>
      <c r="L24"/>
    </row>
    <row r="25" spans="1:12" x14ac:dyDescent="0.25">
      <c r="A25" s="78">
        <v>43147</v>
      </c>
      <c r="B25" s="117" t="s">
        <v>267</v>
      </c>
      <c r="C25" s="114">
        <v>704</v>
      </c>
      <c r="D25" s="117">
        <v>705</v>
      </c>
      <c r="E25" s="104" t="s">
        <v>285</v>
      </c>
      <c r="F25" s="102"/>
      <c r="G25" s="60" t="s">
        <v>274</v>
      </c>
      <c r="H25" s="102"/>
      <c r="I25" s="236">
        <v>2343726</v>
      </c>
      <c r="J25" s="236">
        <v>2343726</v>
      </c>
      <c r="K25" s="70">
        <f t="shared" si="0"/>
        <v>0</v>
      </c>
      <c r="L25"/>
    </row>
    <row r="26" spans="1:12" x14ac:dyDescent="0.25">
      <c r="A26" s="78">
        <v>43147</v>
      </c>
      <c r="B26" s="117" t="s">
        <v>267</v>
      </c>
      <c r="C26" s="114">
        <v>704</v>
      </c>
      <c r="D26" s="117">
        <v>706</v>
      </c>
      <c r="E26" s="104" t="s">
        <v>286</v>
      </c>
      <c r="F26" s="102"/>
      <c r="G26" s="60" t="s">
        <v>275</v>
      </c>
      <c r="H26" s="102"/>
      <c r="I26" s="236">
        <v>1531132</v>
      </c>
      <c r="J26" s="236">
        <v>1531132</v>
      </c>
      <c r="K26" s="70">
        <f t="shared" si="0"/>
        <v>0</v>
      </c>
      <c r="L26"/>
    </row>
    <row r="27" spans="1:12" x14ac:dyDescent="0.25">
      <c r="A27" s="78">
        <v>43147</v>
      </c>
      <c r="B27" s="117" t="s">
        <v>267</v>
      </c>
      <c r="C27" s="114">
        <v>704</v>
      </c>
      <c r="D27" s="117">
        <v>707</v>
      </c>
      <c r="E27" s="104" t="s">
        <v>287</v>
      </c>
      <c r="F27" s="102"/>
      <c r="G27" s="60" t="s">
        <v>273</v>
      </c>
      <c r="H27" s="102"/>
      <c r="I27" s="236">
        <v>2343726</v>
      </c>
      <c r="J27" s="236">
        <v>2343726</v>
      </c>
      <c r="K27" s="70">
        <f t="shared" si="0"/>
        <v>0</v>
      </c>
      <c r="L27"/>
    </row>
    <row r="28" spans="1:12" x14ac:dyDescent="0.25">
      <c r="A28" s="43">
        <v>43147</v>
      </c>
      <c r="B28" s="117" t="s">
        <v>267</v>
      </c>
      <c r="C28" s="45">
        <v>704</v>
      </c>
      <c r="D28" s="59">
        <v>708</v>
      </c>
      <c r="E28" s="249" t="s">
        <v>288</v>
      </c>
      <c r="F28" s="61"/>
      <c r="G28" s="39" t="s">
        <v>276</v>
      </c>
      <c r="H28" s="61"/>
      <c r="I28" s="236">
        <v>2343726</v>
      </c>
      <c r="J28" s="260">
        <v>2343726</v>
      </c>
      <c r="K28" s="70">
        <f t="shared" ref="K28:K71" si="1">+I28-J28</f>
        <v>0</v>
      </c>
      <c r="L28"/>
    </row>
    <row r="29" spans="1:12" x14ac:dyDescent="0.25">
      <c r="A29" s="43">
        <v>43147</v>
      </c>
      <c r="B29" s="117" t="s">
        <v>267</v>
      </c>
      <c r="C29" s="45">
        <v>704</v>
      </c>
      <c r="D29" s="59">
        <v>709</v>
      </c>
      <c r="E29" s="249" t="s">
        <v>289</v>
      </c>
      <c r="F29" s="61"/>
      <c r="G29" s="39" t="s">
        <v>274</v>
      </c>
      <c r="H29" s="61"/>
      <c r="I29" s="244">
        <v>2343726</v>
      </c>
      <c r="J29" s="260">
        <v>2343726</v>
      </c>
      <c r="K29" s="70">
        <f t="shared" si="1"/>
        <v>0</v>
      </c>
      <c r="L29"/>
    </row>
    <row r="30" spans="1:12" x14ac:dyDescent="0.25">
      <c r="A30" s="43">
        <v>43147</v>
      </c>
      <c r="B30" s="117" t="s">
        <v>267</v>
      </c>
      <c r="C30" s="45">
        <v>704</v>
      </c>
      <c r="D30" s="59">
        <v>710</v>
      </c>
      <c r="E30" s="249" t="s">
        <v>290</v>
      </c>
      <c r="F30" s="61"/>
      <c r="G30" s="39" t="s">
        <v>277</v>
      </c>
      <c r="H30" s="61"/>
      <c r="I30" s="244">
        <v>2343726</v>
      </c>
      <c r="J30" s="260">
        <v>2343726</v>
      </c>
      <c r="K30" s="70">
        <f t="shared" si="1"/>
        <v>0</v>
      </c>
      <c r="L30"/>
    </row>
    <row r="31" spans="1:12" x14ac:dyDescent="0.25">
      <c r="A31" s="43">
        <v>43147</v>
      </c>
      <c r="B31" s="117" t="s">
        <v>267</v>
      </c>
      <c r="C31" s="45">
        <v>704</v>
      </c>
      <c r="D31" s="59">
        <v>711</v>
      </c>
      <c r="E31" s="249" t="s">
        <v>291</v>
      </c>
      <c r="F31" s="61"/>
      <c r="G31" s="39" t="s">
        <v>268</v>
      </c>
      <c r="H31" s="61"/>
      <c r="I31" s="244">
        <v>2343726</v>
      </c>
      <c r="J31" s="260">
        <v>2343726</v>
      </c>
      <c r="K31" s="70">
        <f t="shared" si="1"/>
        <v>0</v>
      </c>
      <c r="L31"/>
    </row>
    <row r="32" spans="1:12" x14ac:dyDescent="0.25">
      <c r="A32" s="43">
        <v>43147</v>
      </c>
      <c r="B32" s="117" t="s">
        <v>267</v>
      </c>
      <c r="C32" s="45">
        <v>704</v>
      </c>
      <c r="D32" s="59">
        <v>712</v>
      </c>
      <c r="E32" s="249" t="s">
        <v>292</v>
      </c>
      <c r="F32" s="61"/>
      <c r="G32" s="39" t="s">
        <v>271</v>
      </c>
      <c r="H32" s="61"/>
      <c r="I32" s="244">
        <v>702940</v>
      </c>
      <c r="J32" s="260">
        <v>702940</v>
      </c>
      <c r="K32" s="70">
        <f t="shared" si="1"/>
        <v>0</v>
      </c>
      <c r="L32"/>
    </row>
    <row r="33" spans="1:12" x14ac:dyDescent="0.25">
      <c r="A33" s="43">
        <v>43147</v>
      </c>
      <c r="B33" s="117" t="s">
        <v>267</v>
      </c>
      <c r="C33" s="45">
        <v>704</v>
      </c>
      <c r="D33" s="59">
        <v>713</v>
      </c>
      <c r="E33" s="249" t="s">
        <v>293</v>
      </c>
      <c r="F33" s="61"/>
      <c r="G33" s="39" t="s">
        <v>273</v>
      </c>
      <c r="H33" s="61"/>
      <c r="I33" s="244">
        <v>2343726</v>
      </c>
      <c r="J33" s="260">
        <v>2343726</v>
      </c>
      <c r="K33" s="70">
        <f t="shared" si="1"/>
        <v>0</v>
      </c>
      <c r="L33"/>
    </row>
    <row r="34" spans="1:12" x14ac:dyDescent="0.25">
      <c r="A34" s="43">
        <v>43257</v>
      </c>
      <c r="B34" s="117" t="s">
        <v>479</v>
      </c>
      <c r="C34" s="45">
        <v>744</v>
      </c>
      <c r="D34" s="59">
        <v>852</v>
      </c>
      <c r="E34" s="249" t="s">
        <v>352</v>
      </c>
      <c r="F34" s="61"/>
      <c r="G34" s="39" t="s">
        <v>480</v>
      </c>
      <c r="H34" s="61"/>
      <c r="I34" s="244">
        <v>436362066</v>
      </c>
      <c r="J34" s="260">
        <v>24744240</v>
      </c>
      <c r="K34" s="70">
        <f t="shared" si="1"/>
        <v>411617826</v>
      </c>
      <c r="L34"/>
    </row>
    <row r="35" spans="1:12" x14ac:dyDescent="0.25">
      <c r="A35" s="43">
        <v>43259</v>
      </c>
      <c r="B35" s="117" t="s">
        <v>491</v>
      </c>
      <c r="C35" s="45">
        <v>704</v>
      </c>
      <c r="D35" s="59">
        <v>860</v>
      </c>
      <c r="E35" s="249" t="s">
        <v>492</v>
      </c>
      <c r="F35" s="61"/>
      <c r="G35" s="39" t="s">
        <v>272</v>
      </c>
      <c r="H35" s="61"/>
      <c r="I35" s="244">
        <v>616700</v>
      </c>
      <c r="J35" s="260">
        <v>616700</v>
      </c>
      <c r="K35" s="70">
        <f t="shared" si="1"/>
        <v>0</v>
      </c>
      <c r="L35"/>
    </row>
    <row r="36" spans="1:12" x14ac:dyDescent="0.25">
      <c r="A36" s="43">
        <v>43259</v>
      </c>
      <c r="B36" s="117" t="s">
        <v>491</v>
      </c>
      <c r="C36" s="45">
        <v>704</v>
      </c>
      <c r="D36" s="59">
        <v>861</v>
      </c>
      <c r="E36" s="249" t="s">
        <v>493</v>
      </c>
      <c r="F36" s="61"/>
      <c r="G36" s="39" t="s">
        <v>500</v>
      </c>
      <c r="H36" s="61"/>
      <c r="I36" s="244">
        <v>1132635</v>
      </c>
      <c r="J36" s="260">
        <v>1132635</v>
      </c>
      <c r="K36" s="70">
        <f t="shared" si="1"/>
        <v>0</v>
      </c>
      <c r="L36"/>
    </row>
    <row r="37" spans="1:12" x14ac:dyDescent="0.25">
      <c r="A37" s="43">
        <v>43259</v>
      </c>
      <c r="B37" s="117" t="s">
        <v>491</v>
      </c>
      <c r="C37" s="45">
        <v>704</v>
      </c>
      <c r="D37" s="59">
        <v>862</v>
      </c>
      <c r="E37" s="249" t="s">
        <v>494</v>
      </c>
      <c r="F37" s="61"/>
      <c r="G37" s="39" t="s">
        <v>501</v>
      </c>
      <c r="H37" s="61"/>
      <c r="I37" s="244">
        <v>2343726</v>
      </c>
      <c r="J37" s="260">
        <v>2343726</v>
      </c>
      <c r="K37" s="70">
        <f t="shared" si="1"/>
        <v>0</v>
      </c>
      <c r="L37"/>
    </row>
    <row r="38" spans="1:12" x14ac:dyDescent="0.25">
      <c r="A38" s="43">
        <v>43259</v>
      </c>
      <c r="B38" s="117" t="s">
        <v>491</v>
      </c>
      <c r="C38" s="45">
        <v>803</v>
      </c>
      <c r="D38" s="59">
        <v>863</v>
      </c>
      <c r="E38" s="249" t="s">
        <v>495</v>
      </c>
      <c r="F38" s="61"/>
      <c r="G38" s="39" t="s">
        <v>273</v>
      </c>
      <c r="H38" s="61"/>
      <c r="I38" s="244">
        <v>2343726</v>
      </c>
      <c r="J38" s="260">
        <v>2343726</v>
      </c>
      <c r="K38" s="70">
        <f t="shared" si="1"/>
        <v>0</v>
      </c>
      <c r="L38"/>
    </row>
    <row r="39" spans="1:12" x14ac:dyDescent="0.25">
      <c r="A39" s="43">
        <v>43259</v>
      </c>
      <c r="B39" s="117" t="s">
        <v>491</v>
      </c>
      <c r="C39" s="45">
        <v>803</v>
      </c>
      <c r="D39" s="59">
        <v>864</v>
      </c>
      <c r="E39" s="249" t="s">
        <v>496</v>
      </c>
      <c r="F39" s="61"/>
      <c r="G39" s="39" t="s">
        <v>272</v>
      </c>
      <c r="H39" s="61"/>
      <c r="I39" s="244">
        <v>742350</v>
      </c>
      <c r="J39" s="260">
        <v>742350</v>
      </c>
      <c r="K39" s="70">
        <f t="shared" si="1"/>
        <v>0</v>
      </c>
      <c r="L39"/>
    </row>
    <row r="40" spans="1:12" x14ac:dyDescent="0.25">
      <c r="A40" s="43">
        <v>43259</v>
      </c>
      <c r="B40" s="117" t="s">
        <v>491</v>
      </c>
      <c r="C40" s="45">
        <v>803</v>
      </c>
      <c r="D40" s="59">
        <v>865</v>
      </c>
      <c r="E40" s="249" t="s">
        <v>497</v>
      </c>
      <c r="F40" s="61"/>
      <c r="G40" s="39" t="s">
        <v>502</v>
      </c>
      <c r="H40" s="61"/>
      <c r="I40" s="244">
        <v>2343726</v>
      </c>
      <c r="J40" s="260">
        <v>2343726</v>
      </c>
      <c r="K40" s="70">
        <f t="shared" si="1"/>
        <v>0</v>
      </c>
      <c r="L40"/>
    </row>
    <row r="41" spans="1:12" x14ac:dyDescent="0.25">
      <c r="A41" s="43">
        <v>43259</v>
      </c>
      <c r="B41" s="117" t="s">
        <v>491</v>
      </c>
      <c r="C41" s="45">
        <v>803</v>
      </c>
      <c r="D41" s="59">
        <v>866</v>
      </c>
      <c r="E41" s="249" t="s">
        <v>498</v>
      </c>
      <c r="F41" s="61"/>
      <c r="G41" s="39" t="s">
        <v>500</v>
      </c>
      <c r="H41" s="61"/>
      <c r="I41" s="244">
        <v>2343726</v>
      </c>
      <c r="J41" s="260">
        <v>2343726</v>
      </c>
      <c r="K41" s="70">
        <f t="shared" si="1"/>
        <v>0</v>
      </c>
      <c r="L41"/>
    </row>
    <row r="42" spans="1:12" x14ac:dyDescent="0.25">
      <c r="A42" s="43">
        <v>43259</v>
      </c>
      <c r="B42" s="117" t="s">
        <v>491</v>
      </c>
      <c r="C42" s="45">
        <v>803</v>
      </c>
      <c r="D42" s="59">
        <v>867</v>
      </c>
      <c r="E42" s="249" t="s">
        <v>499</v>
      </c>
      <c r="F42" s="61"/>
      <c r="G42" s="39" t="s">
        <v>276</v>
      </c>
      <c r="H42" s="61"/>
      <c r="I42" s="244">
        <v>1091160</v>
      </c>
      <c r="J42" s="260">
        <v>1091160</v>
      </c>
      <c r="K42" s="70">
        <f t="shared" si="1"/>
        <v>0</v>
      </c>
      <c r="L42"/>
    </row>
    <row r="43" spans="1:12" x14ac:dyDescent="0.25">
      <c r="A43" s="43">
        <v>43304</v>
      </c>
      <c r="B43" s="117" t="s">
        <v>571</v>
      </c>
      <c r="C43" s="45">
        <v>803</v>
      </c>
      <c r="D43" s="59">
        <v>931</v>
      </c>
      <c r="E43" s="249" t="s">
        <v>572</v>
      </c>
      <c r="F43" s="61"/>
      <c r="G43" s="39" t="s">
        <v>269</v>
      </c>
      <c r="H43" s="61"/>
      <c r="I43" s="244">
        <v>2137193</v>
      </c>
      <c r="J43" s="260">
        <v>2137193</v>
      </c>
      <c r="K43" s="70">
        <f t="shared" si="1"/>
        <v>0</v>
      </c>
      <c r="L43"/>
    </row>
    <row r="44" spans="1:12" x14ac:dyDescent="0.25">
      <c r="A44" s="43">
        <v>43304</v>
      </c>
      <c r="B44" s="117" t="s">
        <v>571</v>
      </c>
      <c r="C44" s="45">
        <v>704</v>
      </c>
      <c r="D44" s="59">
        <v>932</v>
      </c>
      <c r="E44" s="249" t="s">
        <v>572</v>
      </c>
      <c r="F44" s="61"/>
      <c r="G44" s="39" t="s">
        <v>269</v>
      </c>
      <c r="H44" s="61"/>
      <c r="I44" s="244">
        <v>50307</v>
      </c>
      <c r="J44" s="260">
        <v>50307</v>
      </c>
      <c r="K44" s="70">
        <f t="shared" si="1"/>
        <v>0</v>
      </c>
      <c r="L44"/>
    </row>
    <row r="45" spans="1:12" x14ac:dyDescent="0.25">
      <c r="A45" s="43">
        <v>43307</v>
      </c>
      <c r="B45" s="117" t="s">
        <v>578</v>
      </c>
      <c r="C45" s="45">
        <v>802</v>
      </c>
      <c r="D45" s="59">
        <v>942</v>
      </c>
      <c r="E45" s="249" t="s">
        <v>579</v>
      </c>
      <c r="F45" s="61"/>
      <c r="G45" s="39" t="s">
        <v>480</v>
      </c>
      <c r="H45" s="61"/>
      <c r="I45" s="244">
        <v>1562484</v>
      </c>
      <c r="J45" s="260">
        <v>1562484</v>
      </c>
      <c r="K45" s="70">
        <f t="shared" si="1"/>
        <v>0</v>
      </c>
      <c r="L45"/>
    </row>
    <row r="46" spans="1:12" x14ac:dyDescent="0.25">
      <c r="A46" s="43">
        <v>43307</v>
      </c>
      <c r="B46" s="117" t="s">
        <v>578</v>
      </c>
      <c r="C46" s="45">
        <v>802</v>
      </c>
      <c r="D46" s="59">
        <v>943</v>
      </c>
      <c r="E46" s="249" t="s">
        <v>580</v>
      </c>
      <c r="F46" s="61"/>
      <c r="G46" s="39" t="s">
        <v>480</v>
      </c>
      <c r="H46" s="61"/>
      <c r="I46" s="244">
        <v>1562484</v>
      </c>
      <c r="J46" s="260">
        <v>1562484</v>
      </c>
      <c r="K46" s="70">
        <f t="shared" si="1"/>
        <v>0</v>
      </c>
      <c r="L46"/>
    </row>
    <row r="47" spans="1:12" x14ac:dyDescent="0.25">
      <c r="A47" s="43">
        <v>43307</v>
      </c>
      <c r="B47" s="117" t="s">
        <v>578</v>
      </c>
      <c r="C47" s="45">
        <v>802</v>
      </c>
      <c r="D47" s="59">
        <v>944</v>
      </c>
      <c r="E47" s="249" t="s">
        <v>581</v>
      </c>
      <c r="F47" s="61"/>
      <c r="G47" s="39" t="s">
        <v>586</v>
      </c>
      <c r="H47" s="61"/>
      <c r="I47" s="244">
        <v>1562484</v>
      </c>
      <c r="J47" s="260">
        <v>1562484</v>
      </c>
      <c r="K47" s="70">
        <f t="shared" si="1"/>
        <v>0</v>
      </c>
      <c r="L47"/>
    </row>
    <row r="48" spans="1:12" x14ac:dyDescent="0.25">
      <c r="A48" s="43">
        <v>43307</v>
      </c>
      <c r="B48" s="117" t="s">
        <v>578</v>
      </c>
      <c r="C48" s="45">
        <v>802</v>
      </c>
      <c r="D48" s="59">
        <v>946</v>
      </c>
      <c r="E48" s="249" t="s">
        <v>582</v>
      </c>
      <c r="F48" s="61"/>
      <c r="G48" s="39" t="s">
        <v>587</v>
      </c>
      <c r="H48" s="61"/>
      <c r="I48" s="244">
        <v>1562484</v>
      </c>
      <c r="J48" s="260">
        <v>1562484</v>
      </c>
      <c r="K48" s="70">
        <f t="shared" si="1"/>
        <v>0</v>
      </c>
      <c r="L48"/>
    </row>
    <row r="49" spans="1:12" x14ac:dyDescent="0.25">
      <c r="A49" s="43">
        <v>43307</v>
      </c>
      <c r="B49" s="117" t="s">
        <v>578</v>
      </c>
      <c r="C49" s="45">
        <v>802</v>
      </c>
      <c r="D49" s="59">
        <v>947</v>
      </c>
      <c r="E49" s="249" t="s">
        <v>583</v>
      </c>
      <c r="F49" s="61"/>
      <c r="G49" s="39" t="s">
        <v>588</v>
      </c>
      <c r="H49" s="61"/>
      <c r="I49" s="244">
        <v>1562484</v>
      </c>
      <c r="J49" s="260">
        <v>1562484</v>
      </c>
      <c r="K49" s="70">
        <f t="shared" si="1"/>
        <v>0</v>
      </c>
      <c r="L49"/>
    </row>
    <row r="50" spans="1:12" x14ac:dyDescent="0.25">
      <c r="A50" s="43">
        <v>43307</v>
      </c>
      <c r="B50" s="117" t="s">
        <v>578</v>
      </c>
      <c r="C50" s="45">
        <v>802</v>
      </c>
      <c r="D50" s="59">
        <v>948</v>
      </c>
      <c r="E50" s="249" t="s">
        <v>584</v>
      </c>
      <c r="F50" s="61"/>
      <c r="G50" s="39" t="s">
        <v>480</v>
      </c>
      <c r="H50" s="61"/>
      <c r="I50" s="244">
        <v>1562484</v>
      </c>
      <c r="J50" s="260">
        <v>1562484</v>
      </c>
      <c r="K50" s="70">
        <f t="shared" si="1"/>
        <v>0</v>
      </c>
      <c r="L50"/>
    </row>
    <row r="51" spans="1:12" x14ac:dyDescent="0.25">
      <c r="A51" s="43">
        <v>43307</v>
      </c>
      <c r="B51" s="117" t="s">
        <v>578</v>
      </c>
      <c r="C51" s="45">
        <v>802</v>
      </c>
      <c r="D51" s="59">
        <v>949</v>
      </c>
      <c r="E51" s="249" t="s">
        <v>585</v>
      </c>
      <c r="F51" s="61"/>
      <c r="G51" s="39" t="s">
        <v>589</v>
      </c>
      <c r="H51" s="61"/>
      <c r="I51" s="244">
        <v>1562484</v>
      </c>
      <c r="J51" s="260">
        <v>1562484</v>
      </c>
      <c r="K51" s="70">
        <f t="shared" si="1"/>
        <v>0</v>
      </c>
      <c r="L51"/>
    </row>
    <row r="52" spans="1:12" x14ac:dyDescent="0.25">
      <c r="A52" s="327">
        <v>43320</v>
      </c>
      <c r="B52" s="117" t="s">
        <v>599</v>
      </c>
      <c r="C52" s="45">
        <v>802</v>
      </c>
      <c r="D52" s="59">
        <v>964</v>
      </c>
      <c r="E52" s="249" t="s">
        <v>601</v>
      </c>
      <c r="F52" s="61"/>
      <c r="G52" s="39" t="s">
        <v>268</v>
      </c>
      <c r="H52" s="61"/>
      <c r="I52" s="244">
        <v>8593662</v>
      </c>
      <c r="J52" s="260">
        <v>8593662</v>
      </c>
      <c r="K52" s="70">
        <f t="shared" si="1"/>
        <v>0</v>
      </c>
      <c r="L52"/>
    </row>
    <row r="53" spans="1:12" x14ac:dyDescent="0.25">
      <c r="A53" s="327">
        <v>43320</v>
      </c>
      <c r="B53" s="117" t="s">
        <v>599</v>
      </c>
      <c r="C53" s="45">
        <v>802</v>
      </c>
      <c r="D53" s="59">
        <v>965</v>
      </c>
      <c r="E53" s="249" t="s">
        <v>602</v>
      </c>
      <c r="F53" s="61"/>
      <c r="G53" s="39" t="s">
        <v>480</v>
      </c>
      <c r="H53" s="61"/>
      <c r="I53" s="244">
        <v>5468694</v>
      </c>
      <c r="J53" s="260">
        <v>5468694</v>
      </c>
      <c r="K53" s="70">
        <f t="shared" si="1"/>
        <v>0</v>
      </c>
      <c r="L53"/>
    </row>
    <row r="54" spans="1:12" x14ac:dyDescent="0.25">
      <c r="A54" s="327">
        <v>43320</v>
      </c>
      <c r="B54" s="117" t="s">
        <v>599</v>
      </c>
      <c r="C54" s="45">
        <v>802</v>
      </c>
      <c r="D54" s="59">
        <v>966</v>
      </c>
      <c r="E54" s="249" t="s">
        <v>603</v>
      </c>
      <c r="F54" s="61"/>
      <c r="G54" s="39" t="s">
        <v>617</v>
      </c>
      <c r="H54" s="61"/>
      <c r="I54" s="244">
        <v>5468694</v>
      </c>
      <c r="J54" s="260">
        <v>5468694</v>
      </c>
      <c r="K54" s="70">
        <f t="shared" si="1"/>
        <v>0</v>
      </c>
      <c r="L54"/>
    </row>
    <row r="55" spans="1:12" x14ac:dyDescent="0.25">
      <c r="A55" s="327">
        <v>43320</v>
      </c>
      <c r="B55" s="117" t="s">
        <v>600</v>
      </c>
      <c r="C55" s="45">
        <v>802</v>
      </c>
      <c r="D55" s="59">
        <v>967</v>
      </c>
      <c r="E55" s="249" t="s">
        <v>604</v>
      </c>
      <c r="F55" s="61"/>
      <c r="G55" s="39" t="s">
        <v>618</v>
      </c>
      <c r="H55" s="61"/>
      <c r="I55" s="244">
        <v>1562484</v>
      </c>
      <c r="J55" s="260">
        <v>1562484</v>
      </c>
      <c r="K55" s="70">
        <f t="shared" si="1"/>
        <v>0</v>
      </c>
      <c r="L55"/>
    </row>
    <row r="56" spans="1:12" x14ac:dyDescent="0.25">
      <c r="A56" s="327">
        <v>43320</v>
      </c>
      <c r="B56" s="117" t="s">
        <v>600</v>
      </c>
      <c r="C56" s="45">
        <v>802</v>
      </c>
      <c r="D56" s="59">
        <v>968</v>
      </c>
      <c r="E56" s="249" t="s">
        <v>605</v>
      </c>
      <c r="F56" s="61"/>
      <c r="G56" s="39" t="s">
        <v>619</v>
      </c>
      <c r="H56" s="61"/>
      <c r="I56" s="244">
        <v>1562484</v>
      </c>
      <c r="J56" s="260">
        <v>1562484</v>
      </c>
      <c r="K56" s="70">
        <f t="shared" si="1"/>
        <v>0</v>
      </c>
      <c r="L56"/>
    </row>
    <row r="57" spans="1:12" x14ac:dyDescent="0.25">
      <c r="A57" s="327">
        <v>43320</v>
      </c>
      <c r="B57" s="117" t="s">
        <v>600</v>
      </c>
      <c r="C57" s="45">
        <v>802</v>
      </c>
      <c r="D57" s="59">
        <v>969</v>
      </c>
      <c r="E57" s="249" t="s">
        <v>606</v>
      </c>
      <c r="F57" s="61"/>
      <c r="G57" s="39" t="s">
        <v>586</v>
      </c>
      <c r="H57" s="61"/>
      <c r="I57" s="244">
        <v>1562484</v>
      </c>
      <c r="J57" s="260">
        <v>1562484</v>
      </c>
      <c r="K57" s="70">
        <f t="shared" si="1"/>
        <v>0</v>
      </c>
      <c r="L57"/>
    </row>
    <row r="58" spans="1:12" x14ac:dyDescent="0.25">
      <c r="A58" s="327">
        <v>43320</v>
      </c>
      <c r="B58" s="117" t="s">
        <v>600</v>
      </c>
      <c r="C58" s="45">
        <v>802</v>
      </c>
      <c r="D58" s="59">
        <v>970</v>
      </c>
      <c r="E58" s="249" t="s">
        <v>607</v>
      </c>
      <c r="F58" s="61"/>
      <c r="G58" s="39" t="s">
        <v>620</v>
      </c>
      <c r="H58" s="61"/>
      <c r="I58" s="244">
        <v>1562484</v>
      </c>
      <c r="J58" s="260">
        <v>1562484</v>
      </c>
      <c r="K58" s="70">
        <f t="shared" si="1"/>
        <v>0</v>
      </c>
      <c r="L58"/>
    </row>
    <row r="59" spans="1:12" x14ac:dyDescent="0.25">
      <c r="A59" s="327">
        <v>43320</v>
      </c>
      <c r="B59" s="117" t="s">
        <v>600</v>
      </c>
      <c r="C59" s="45">
        <v>802</v>
      </c>
      <c r="D59" s="59">
        <v>971</v>
      </c>
      <c r="E59" s="249" t="s">
        <v>608</v>
      </c>
      <c r="F59" s="61"/>
      <c r="G59" s="39" t="s">
        <v>621</v>
      </c>
      <c r="H59" s="61"/>
      <c r="I59" s="244">
        <v>1562484</v>
      </c>
      <c r="J59" s="260">
        <v>1562484</v>
      </c>
      <c r="K59" s="70">
        <f t="shared" si="1"/>
        <v>0</v>
      </c>
      <c r="L59"/>
    </row>
    <row r="60" spans="1:12" x14ac:dyDescent="0.25">
      <c r="A60" s="327">
        <v>43320</v>
      </c>
      <c r="B60" s="117" t="s">
        <v>600</v>
      </c>
      <c r="C60" s="45">
        <v>802</v>
      </c>
      <c r="D60" s="59">
        <v>972</v>
      </c>
      <c r="E60" s="249" t="s">
        <v>609</v>
      </c>
      <c r="F60" s="61"/>
      <c r="G60" s="39" t="s">
        <v>622</v>
      </c>
      <c r="H60" s="61"/>
      <c r="I60" s="244">
        <v>1562484</v>
      </c>
      <c r="J60" s="260">
        <v>1562484</v>
      </c>
      <c r="K60" s="70">
        <f t="shared" si="1"/>
        <v>0</v>
      </c>
      <c r="L60"/>
    </row>
    <row r="61" spans="1:12" x14ac:dyDescent="0.25">
      <c r="A61" s="327">
        <v>43320</v>
      </c>
      <c r="B61" s="117" t="s">
        <v>600</v>
      </c>
      <c r="C61" s="45">
        <v>802</v>
      </c>
      <c r="D61" s="59">
        <v>973</v>
      </c>
      <c r="E61" s="249" t="s">
        <v>610</v>
      </c>
      <c r="F61" s="61"/>
      <c r="G61" s="39" t="s">
        <v>623</v>
      </c>
      <c r="H61" s="61"/>
      <c r="I61" s="244">
        <v>1562484</v>
      </c>
      <c r="J61" s="260">
        <v>1562484</v>
      </c>
      <c r="K61" s="70">
        <f t="shared" si="1"/>
        <v>0</v>
      </c>
      <c r="L61"/>
    </row>
    <row r="62" spans="1:12" x14ac:dyDescent="0.25">
      <c r="A62" s="327">
        <v>43320</v>
      </c>
      <c r="B62" s="117" t="s">
        <v>600</v>
      </c>
      <c r="C62" s="45">
        <v>802</v>
      </c>
      <c r="D62" s="59">
        <v>974</v>
      </c>
      <c r="E62" s="249" t="s">
        <v>611</v>
      </c>
      <c r="F62" s="61"/>
      <c r="G62" s="39" t="s">
        <v>624</v>
      </c>
      <c r="H62" s="61"/>
      <c r="I62" s="244">
        <v>1562484</v>
      </c>
      <c r="J62" s="260">
        <v>1562484</v>
      </c>
      <c r="K62" s="70">
        <f t="shared" si="1"/>
        <v>0</v>
      </c>
      <c r="L62"/>
    </row>
    <row r="63" spans="1:12" x14ac:dyDescent="0.25">
      <c r="A63" s="327">
        <v>43320</v>
      </c>
      <c r="B63" s="117" t="s">
        <v>600</v>
      </c>
      <c r="C63" s="45">
        <v>802</v>
      </c>
      <c r="D63" s="59">
        <v>975</v>
      </c>
      <c r="E63" s="249" t="s">
        <v>612</v>
      </c>
      <c r="F63" s="61"/>
      <c r="G63" s="39" t="s">
        <v>480</v>
      </c>
      <c r="H63" s="61"/>
      <c r="I63" s="244">
        <v>1562484</v>
      </c>
      <c r="J63" s="260">
        <v>1562484</v>
      </c>
      <c r="K63" s="70">
        <f t="shared" si="1"/>
        <v>0</v>
      </c>
      <c r="L63"/>
    </row>
    <row r="64" spans="1:12" x14ac:dyDescent="0.25">
      <c r="A64" s="327">
        <v>43320</v>
      </c>
      <c r="B64" s="117" t="s">
        <v>600</v>
      </c>
      <c r="C64" s="45">
        <v>802</v>
      </c>
      <c r="D64" s="59">
        <v>977</v>
      </c>
      <c r="E64" s="249" t="s">
        <v>613</v>
      </c>
      <c r="F64" s="61"/>
      <c r="G64" s="39" t="s">
        <v>625</v>
      </c>
      <c r="H64" s="61"/>
      <c r="I64" s="244">
        <v>1562484</v>
      </c>
      <c r="J64" s="260">
        <v>1562484</v>
      </c>
      <c r="K64" s="70">
        <f t="shared" si="1"/>
        <v>0</v>
      </c>
      <c r="L64"/>
    </row>
    <row r="65" spans="1:12" x14ac:dyDescent="0.25">
      <c r="A65" s="327">
        <v>43320</v>
      </c>
      <c r="B65" s="117" t="s">
        <v>600</v>
      </c>
      <c r="C65" s="45">
        <v>802</v>
      </c>
      <c r="D65" s="59">
        <v>978</v>
      </c>
      <c r="E65" s="249" t="s">
        <v>614</v>
      </c>
      <c r="F65" s="61"/>
      <c r="G65" s="39" t="s">
        <v>272</v>
      </c>
      <c r="H65" s="61"/>
      <c r="I65" s="244">
        <v>1562484</v>
      </c>
      <c r="J65" s="260">
        <v>1562484</v>
      </c>
      <c r="K65" s="70">
        <f t="shared" si="1"/>
        <v>0</v>
      </c>
      <c r="L65"/>
    </row>
    <row r="66" spans="1:12" x14ac:dyDescent="0.25">
      <c r="A66" s="327">
        <v>43320</v>
      </c>
      <c r="B66" s="117" t="s">
        <v>600</v>
      </c>
      <c r="C66" s="45">
        <v>802</v>
      </c>
      <c r="D66" s="59">
        <v>980</v>
      </c>
      <c r="E66" s="249" t="s">
        <v>615</v>
      </c>
      <c r="F66" s="61"/>
      <c r="G66" s="39" t="s">
        <v>626</v>
      </c>
      <c r="H66" s="61"/>
      <c r="I66" s="244">
        <v>1562484</v>
      </c>
      <c r="J66" s="260">
        <v>1562484</v>
      </c>
      <c r="K66" s="70">
        <f t="shared" si="1"/>
        <v>0</v>
      </c>
      <c r="L66"/>
    </row>
    <row r="67" spans="1:12" x14ac:dyDescent="0.25">
      <c r="A67" s="327">
        <v>43321</v>
      </c>
      <c r="B67" s="117" t="s">
        <v>600</v>
      </c>
      <c r="C67" s="45">
        <v>802</v>
      </c>
      <c r="D67" s="59">
        <v>981</v>
      </c>
      <c r="E67" s="249" t="s">
        <v>616</v>
      </c>
      <c r="F67" s="61"/>
      <c r="G67" s="39" t="s">
        <v>627</v>
      </c>
      <c r="H67" s="61"/>
      <c r="I67" s="244">
        <v>1562484</v>
      </c>
      <c r="J67" s="260">
        <v>1562484</v>
      </c>
      <c r="K67" s="70">
        <f t="shared" si="1"/>
        <v>0</v>
      </c>
      <c r="L67"/>
    </row>
    <row r="68" spans="1:12" x14ac:dyDescent="0.25">
      <c r="A68" s="327">
        <v>43329</v>
      </c>
      <c r="B68" s="117" t="s">
        <v>673</v>
      </c>
      <c r="C68" s="45">
        <v>802</v>
      </c>
      <c r="D68" s="59">
        <v>1001</v>
      </c>
      <c r="E68" s="249" t="s">
        <v>674</v>
      </c>
      <c r="F68" s="61"/>
      <c r="G68" s="39" t="s">
        <v>480</v>
      </c>
      <c r="H68" s="61"/>
      <c r="I68" s="244">
        <v>1562484</v>
      </c>
      <c r="J68" s="260">
        <v>1562484</v>
      </c>
      <c r="K68" s="70">
        <f t="shared" si="1"/>
        <v>0</v>
      </c>
      <c r="L68"/>
    </row>
    <row r="69" spans="1:12" x14ac:dyDescent="0.25">
      <c r="A69" s="327">
        <v>43329</v>
      </c>
      <c r="B69" s="117" t="s">
        <v>673</v>
      </c>
      <c r="C69" s="45">
        <v>802</v>
      </c>
      <c r="D69" s="59">
        <v>1002</v>
      </c>
      <c r="E69" s="249" t="s">
        <v>675</v>
      </c>
      <c r="F69" s="61"/>
      <c r="G69" s="39" t="s">
        <v>480</v>
      </c>
      <c r="H69" s="61"/>
      <c r="I69" s="244">
        <v>1562484</v>
      </c>
      <c r="J69" s="260">
        <v>1562484</v>
      </c>
      <c r="K69" s="70">
        <f t="shared" si="1"/>
        <v>0</v>
      </c>
      <c r="L69"/>
    </row>
    <row r="70" spans="1:12" x14ac:dyDescent="0.25">
      <c r="A70" s="327">
        <v>43329</v>
      </c>
      <c r="B70" s="117" t="s">
        <v>673</v>
      </c>
      <c r="C70" s="45">
        <v>802</v>
      </c>
      <c r="D70" s="59">
        <v>1003</v>
      </c>
      <c r="E70" s="249" t="s">
        <v>676</v>
      </c>
      <c r="F70" s="61"/>
      <c r="G70" s="39" t="s">
        <v>678</v>
      </c>
      <c r="H70" s="61"/>
      <c r="I70" s="244">
        <v>1562484</v>
      </c>
      <c r="J70" s="260">
        <v>1562484</v>
      </c>
      <c r="K70" s="70">
        <f t="shared" si="1"/>
        <v>0</v>
      </c>
      <c r="L70"/>
    </row>
    <row r="71" spans="1:12" x14ac:dyDescent="0.25">
      <c r="A71" s="327">
        <v>43329</v>
      </c>
      <c r="B71" s="117" t="s">
        <v>673</v>
      </c>
      <c r="C71" s="45">
        <v>802</v>
      </c>
      <c r="D71" s="59">
        <v>1004</v>
      </c>
      <c r="E71" s="249" t="s">
        <v>677</v>
      </c>
      <c r="F71" s="61"/>
      <c r="G71" s="39" t="s">
        <v>480</v>
      </c>
      <c r="H71" s="61"/>
      <c r="I71" s="244">
        <v>1562484</v>
      </c>
      <c r="J71" s="260">
        <v>1562484</v>
      </c>
      <c r="K71" s="70">
        <f t="shared" si="1"/>
        <v>0</v>
      </c>
      <c r="L71"/>
    </row>
    <row r="72" spans="1:12" x14ac:dyDescent="0.25">
      <c r="A72" s="327">
        <v>43347</v>
      </c>
      <c r="B72" s="117" t="s">
        <v>716</v>
      </c>
      <c r="C72" s="45">
        <v>800</v>
      </c>
      <c r="D72" s="59">
        <v>1063</v>
      </c>
      <c r="E72" s="249" t="s">
        <v>717</v>
      </c>
      <c r="F72" s="61"/>
      <c r="G72" s="39" t="s">
        <v>718</v>
      </c>
      <c r="H72" s="61"/>
      <c r="I72" s="244">
        <v>1800000</v>
      </c>
      <c r="J72" s="260">
        <v>1800000</v>
      </c>
      <c r="K72" s="70"/>
      <c r="L72"/>
    </row>
    <row r="73" spans="1:12" x14ac:dyDescent="0.25">
      <c r="A73" s="43"/>
      <c r="B73" s="117"/>
      <c r="C73" s="45"/>
      <c r="D73" s="59"/>
      <c r="E73" s="249"/>
      <c r="F73" s="61"/>
      <c r="G73" s="39"/>
      <c r="H73" s="61"/>
      <c r="I73" s="244"/>
      <c r="J73" s="260"/>
      <c r="K73" s="70"/>
      <c r="L73"/>
    </row>
    <row r="74" spans="1:12" ht="12.75" customHeight="1" x14ac:dyDescent="0.25">
      <c r="A74" s="43"/>
      <c r="B74" s="58"/>
      <c r="C74" s="36"/>
      <c r="D74" s="36"/>
      <c r="E74" s="39"/>
      <c r="F74" s="44"/>
      <c r="G74" s="39"/>
      <c r="H74" s="44"/>
      <c r="I74" s="83"/>
      <c r="J74" s="83"/>
      <c r="K74" s="83"/>
    </row>
    <row r="75" spans="1:12" x14ac:dyDescent="0.25">
      <c r="A75" s="50"/>
      <c r="B75" s="51"/>
      <c r="C75" s="51"/>
      <c r="D75" s="51"/>
      <c r="E75" s="51"/>
      <c r="F75" s="51"/>
      <c r="G75" s="345" t="s">
        <v>131</v>
      </c>
      <c r="H75" s="346"/>
      <c r="I75" s="73">
        <f>SUM(I17:I74)</f>
        <v>540194613</v>
      </c>
      <c r="J75" s="73">
        <f>SUM(J17:J74)</f>
        <v>128576787</v>
      </c>
      <c r="K75" s="73">
        <f>SUM(K17:K74)</f>
        <v>411617826</v>
      </c>
    </row>
    <row r="76" spans="1:12" ht="12.75" customHeight="1" x14ac:dyDescent="0.25">
      <c r="A76" s="3"/>
      <c r="B76" s="3"/>
      <c r="C76" s="3"/>
      <c r="D76" s="3"/>
      <c r="E76" s="3"/>
      <c r="F76" s="3"/>
      <c r="G76" s="3"/>
      <c r="H76" s="3"/>
      <c r="I76" s="22"/>
      <c r="J76" s="82"/>
      <c r="K76" s="51"/>
    </row>
    <row r="77" spans="1:12" ht="24.95" customHeight="1" x14ac:dyDescent="0.25">
      <c r="A77" s="287" t="s">
        <v>58</v>
      </c>
      <c r="B77" s="287" t="s">
        <v>132</v>
      </c>
      <c r="C77" s="287" t="s">
        <v>30</v>
      </c>
      <c r="D77" s="288" t="s">
        <v>59</v>
      </c>
      <c r="E77" s="287" t="s">
        <v>40</v>
      </c>
      <c r="F77" s="287" t="s">
        <v>62</v>
      </c>
      <c r="G77" s="287" t="s">
        <v>37</v>
      </c>
      <c r="H77" s="287" t="s">
        <v>60</v>
      </c>
      <c r="I77" s="287" t="s">
        <v>61</v>
      </c>
      <c r="J77" s="287" t="s">
        <v>98</v>
      </c>
      <c r="K77" s="287" t="s">
        <v>68</v>
      </c>
    </row>
    <row r="78" spans="1:12" ht="24.95" customHeight="1" x14ac:dyDescent="0.25">
      <c r="A78" s="294">
        <v>652711000</v>
      </c>
      <c r="B78" s="294"/>
      <c r="C78" s="294">
        <v>0</v>
      </c>
      <c r="D78" s="290">
        <f>+A78+B78-C78</f>
        <v>652711000</v>
      </c>
      <c r="E78" s="290">
        <f>+I75</f>
        <v>540194613</v>
      </c>
      <c r="F78" s="291">
        <f>+E78/D78</f>
        <v>0.82761683654787499</v>
      </c>
      <c r="G78" s="290">
        <f>+I13</f>
        <v>69108865</v>
      </c>
      <c r="H78" s="290">
        <f>+D78-E78-G78</f>
        <v>43407522</v>
      </c>
      <c r="I78" s="290">
        <f>+J75</f>
        <v>128576787</v>
      </c>
      <c r="J78" s="296">
        <f>+I78/D78</f>
        <v>0.19698884651859705</v>
      </c>
      <c r="K78" s="290">
        <f>+K75</f>
        <v>411617826</v>
      </c>
    </row>
    <row r="79" spans="1:12" x14ac:dyDescent="0.25">
      <c r="A79" s="293">
        <v>1</v>
      </c>
      <c r="B79" s="293">
        <v>2</v>
      </c>
      <c r="C79" s="293">
        <v>3</v>
      </c>
      <c r="D79" s="293" t="s">
        <v>42</v>
      </c>
      <c r="E79" s="293">
        <v>5</v>
      </c>
      <c r="F79" s="293" t="s">
        <v>69</v>
      </c>
      <c r="G79" s="293">
        <v>7</v>
      </c>
      <c r="H79" s="293" t="s">
        <v>70</v>
      </c>
      <c r="I79" s="293">
        <v>9</v>
      </c>
      <c r="J79" s="293" t="s">
        <v>99</v>
      </c>
      <c r="K79" s="293" t="s">
        <v>100</v>
      </c>
    </row>
    <row r="82" spans="10:10" x14ac:dyDescent="0.25">
      <c r="J82" s="212"/>
    </row>
  </sheetData>
  <mergeCells count="15">
    <mergeCell ref="J15:J16"/>
    <mergeCell ref="I15:I16"/>
    <mergeCell ref="A15:A16"/>
    <mergeCell ref="B5:B6"/>
    <mergeCell ref="D5:D6"/>
    <mergeCell ref="I5:I6"/>
    <mergeCell ref="J5:K6"/>
    <mergeCell ref="A5:A6"/>
    <mergeCell ref="G75:H75"/>
    <mergeCell ref="E15:H15"/>
    <mergeCell ref="E16:F16"/>
    <mergeCell ref="G16:H16"/>
    <mergeCell ref="E5:H5"/>
    <mergeCell ref="E6:H6"/>
    <mergeCell ref="G13:H13"/>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6"/>
  <sheetViews>
    <sheetView workbookViewId="0">
      <selection activeCell="H34" sqref="H34"/>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7" t="s">
        <v>114</v>
      </c>
      <c r="B3" s="281" t="s">
        <v>53</v>
      </c>
      <c r="C3" s="277"/>
      <c r="D3" s="277"/>
      <c r="E3" s="278"/>
      <c r="F3" s="278"/>
      <c r="G3" s="278"/>
      <c r="H3" s="278"/>
      <c r="I3" s="278"/>
      <c r="J3" s="278"/>
      <c r="K3" s="280" t="s">
        <v>728</v>
      </c>
    </row>
    <row r="4" spans="1:11" ht="12.75" customHeight="1" x14ac:dyDescent="0.25">
      <c r="A4" s="3"/>
      <c r="B4" s="3"/>
      <c r="C4" s="3"/>
      <c r="D4" s="3"/>
      <c r="E4" s="3"/>
      <c r="F4" s="3"/>
      <c r="G4" s="3"/>
      <c r="H4" s="3"/>
      <c r="I4" s="3"/>
      <c r="J4" s="32"/>
      <c r="K4" s="33"/>
    </row>
    <row r="5" spans="1:11" x14ac:dyDescent="0.25">
      <c r="A5" s="347" t="s">
        <v>28</v>
      </c>
      <c r="B5" s="349" t="s">
        <v>130</v>
      </c>
      <c r="C5" s="34"/>
      <c r="D5" s="347" t="s">
        <v>71</v>
      </c>
      <c r="E5" s="351" t="s">
        <v>37</v>
      </c>
      <c r="F5" s="352"/>
      <c r="G5" s="352"/>
      <c r="H5" s="353"/>
      <c r="I5" s="347" t="s">
        <v>31</v>
      </c>
      <c r="J5" s="354" t="s">
        <v>41</v>
      </c>
      <c r="K5" s="355"/>
    </row>
    <row r="6" spans="1:11" x14ac:dyDescent="0.25">
      <c r="A6" s="348"/>
      <c r="B6" s="358"/>
      <c r="C6" s="35"/>
      <c r="D6" s="348"/>
      <c r="E6" s="351" t="s">
        <v>33</v>
      </c>
      <c r="F6" s="352"/>
      <c r="G6" s="352"/>
      <c r="H6" s="353"/>
      <c r="I6" s="348"/>
      <c r="J6" s="356"/>
      <c r="K6" s="357"/>
    </row>
    <row r="7" spans="1:11" ht="12.75" customHeight="1" x14ac:dyDescent="0.25">
      <c r="A7" s="36"/>
      <c r="B7" s="37"/>
      <c r="C7" s="38"/>
      <c r="D7" s="39"/>
      <c r="E7" s="37"/>
      <c r="F7" s="40"/>
      <c r="G7" s="41"/>
      <c r="H7" s="42"/>
      <c r="I7" s="38"/>
      <c r="J7" s="37"/>
      <c r="K7" s="38"/>
    </row>
    <row r="8" spans="1:11" x14ac:dyDescent="0.25">
      <c r="A8" s="43">
        <v>43347</v>
      </c>
      <c r="B8" s="39" t="s">
        <v>719</v>
      </c>
      <c r="C8" s="44"/>
      <c r="D8" s="45">
        <v>947</v>
      </c>
      <c r="E8" s="262" t="s">
        <v>720</v>
      </c>
      <c r="F8" s="32"/>
      <c r="G8" s="46"/>
      <c r="H8" s="47"/>
      <c r="I8" s="67">
        <v>90000000</v>
      </c>
      <c r="J8" s="39"/>
      <c r="K8" s="44"/>
    </row>
    <row r="9" spans="1:11" x14ac:dyDescent="0.25">
      <c r="A9" s="43"/>
      <c r="B9" s="39"/>
      <c r="C9" s="44"/>
      <c r="D9" s="45"/>
      <c r="E9" s="262"/>
      <c r="F9" s="32"/>
      <c r="G9" s="46"/>
      <c r="H9" s="47"/>
      <c r="I9" s="67"/>
      <c r="J9" s="39"/>
      <c r="K9" s="44"/>
    </row>
    <row r="10" spans="1:11" ht="12.75" customHeight="1" x14ac:dyDescent="0.25">
      <c r="A10" s="43"/>
      <c r="B10" s="48"/>
      <c r="C10" s="49"/>
      <c r="D10" s="39"/>
      <c r="E10" s="39"/>
      <c r="F10" s="32"/>
      <c r="G10" s="46"/>
      <c r="H10" s="47"/>
      <c r="I10" s="68"/>
      <c r="J10" s="39"/>
      <c r="K10" s="44"/>
    </row>
    <row r="11" spans="1:11" x14ac:dyDescent="0.25">
      <c r="A11" s="50"/>
      <c r="B11" s="51"/>
      <c r="C11" s="51"/>
      <c r="D11" s="51"/>
      <c r="E11" s="51"/>
      <c r="F11" s="51"/>
      <c r="G11" s="345" t="s">
        <v>131</v>
      </c>
      <c r="H11" s="346"/>
      <c r="I11" s="69">
        <f>SUM(I8:I10)</f>
        <v>90000000</v>
      </c>
      <c r="J11" s="52"/>
      <c r="K11" s="53"/>
    </row>
    <row r="12" spans="1:11" ht="12.75" customHeight="1" x14ac:dyDescent="0.25">
      <c r="A12" s="3"/>
      <c r="B12" s="3"/>
      <c r="C12" s="3"/>
      <c r="D12" s="3"/>
      <c r="E12" s="3"/>
      <c r="F12" s="3"/>
      <c r="G12" s="3"/>
      <c r="H12" s="3"/>
      <c r="I12" s="22"/>
      <c r="J12" s="32"/>
      <c r="K12" s="44"/>
    </row>
    <row r="13" spans="1:11" x14ac:dyDescent="0.25">
      <c r="A13" s="347" t="s">
        <v>28</v>
      </c>
      <c r="B13" s="30" t="s">
        <v>38</v>
      </c>
      <c r="C13" s="55" t="s">
        <v>34</v>
      </c>
      <c r="D13" s="54" t="s">
        <v>34</v>
      </c>
      <c r="E13" s="351" t="s">
        <v>40</v>
      </c>
      <c r="F13" s="352"/>
      <c r="G13" s="352"/>
      <c r="H13" s="353"/>
      <c r="I13" s="347" t="s">
        <v>31</v>
      </c>
      <c r="J13" s="347" t="s">
        <v>29</v>
      </c>
      <c r="K13" s="55" t="s">
        <v>56</v>
      </c>
    </row>
    <row r="14" spans="1:11" x14ac:dyDescent="0.25">
      <c r="A14" s="348"/>
      <c r="B14" s="56" t="s">
        <v>39</v>
      </c>
      <c r="C14" s="56" t="s">
        <v>36</v>
      </c>
      <c r="D14" s="56" t="s">
        <v>35</v>
      </c>
      <c r="E14" s="351" t="s">
        <v>33</v>
      </c>
      <c r="F14" s="353"/>
      <c r="G14" s="351" t="s">
        <v>32</v>
      </c>
      <c r="H14" s="353"/>
      <c r="I14" s="348"/>
      <c r="J14" s="348"/>
      <c r="K14" s="56" t="s">
        <v>57</v>
      </c>
    </row>
    <row r="15" spans="1:11" ht="12.75" customHeight="1" x14ac:dyDescent="0.25">
      <c r="A15" s="130"/>
      <c r="B15" s="36"/>
      <c r="C15" s="36"/>
      <c r="D15" s="36"/>
      <c r="E15" s="39"/>
      <c r="F15" s="44"/>
      <c r="G15" s="39"/>
      <c r="H15" s="44"/>
      <c r="I15" s="57"/>
      <c r="J15" s="57"/>
      <c r="K15" s="70">
        <f t="shared" ref="K15:K20" si="0">+I15-J15</f>
        <v>0</v>
      </c>
    </row>
    <row r="16" spans="1:11" x14ac:dyDescent="0.25">
      <c r="A16" s="43">
        <v>43265</v>
      </c>
      <c r="B16" s="58" t="s">
        <v>510</v>
      </c>
      <c r="C16" s="59">
        <v>812</v>
      </c>
      <c r="D16" s="59">
        <v>869</v>
      </c>
      <c r="E16" s="39" t="s">
        <v>503</v>
      </c>
      <c r="F16" s="61"/>
      <c r="G16" s="60" t="s">
        <v>511</v>
      </c>
      <c r="H16" s="61"/>
      <c r="I16" s="70">
        <v>60000000</v>
      </c>
      <c r="J16" s="70">
        <v>28794255</v>
      </c>
      <c r="K16" s="70">
        <f t="shared" si="0"/>
        <v>31205745</v>
      </c>
    </row>
    <row r="17" spans="1:11" x14ac:dyDescent="0.25">
      <c r="A17" s="43">
        <v>43371</v>
      </c>
      <c r="B17" s="58" t="s">
        <v>510</v>
      </c>
      <c r="C17" s="59">
        <v>1352</v>
      </c>
      <c r="D17" s="59">
        <v>1503</v>
      </c>
      <c r="E17" s="39" t="s">
        <v>754</v>
      </c>
      <c r="F17" s="81"/>
      <c r="G17" s="60" t="s">
        <v>511</v>
      </c>
      <c r="H17" s="76"/>
      <c r="I17" s="71">
        <v>30000000</v>
      </c>
      <c r="J17" s="71">
        <v>0</v>
      </c>
      <c r="K17" s="70">
        <f t="shared" si="0"/>
        <v>30000000</v>
      </c>
    </row>
    <row r="18" spans="1:11" x14ac:dyDescent="0.25">
      <c r="A18" s="43"/>
      <c r="B18" s="58"/>
      <c r="C18" s="59"/>
      <c r="D18" s="59"/>
      <c r="F18" s="61"/>
      <c r="G18"/>
      <c r="H18" s="61"/>
      <c r="I18" s="62"/>
      <c r="J18" s="62"/>
      <c r="K18" s="70">
        <f t="shared" si="0"/>
        <v>0</v>
      </c>
    </row>
    <row r="19" spans="1:11" x14ac:dyDescent="0.25">
      <c r="A19" s="43"/>
      <c r="B19" s="58"/>
      <c r="C19" s="59"/>
      <c r="D19" s="59"/>
      <c r="E19" s="60"/>
      <c r="F19" s="61"/>
      <c r="G19" s="60"/>
      <c r="H19" s="61"/>
      <c r="I19" s="62"/>
      <c r="J19" s="62"/>
      <c r="K19" s="70">
        <f t="shared" si="0"/>
        <v>0</v>
      </c>
    </row>
    <row r="20" spans="1:11" x14ac:dyDescent="0.25">
      <c r="A20" s="43"/>
      <c r="B20" s="58"/>
      <c r="C20" s="59"/>
      <c r="D20" s="59"/>
      <c r="E20" s="60"/>
      <c r="F20" s="61"/>
      <c r="G20" s="60"/>
      <c r="H20" s="61"/>
      <c r="I20" s="62"/>
      <c r="J20" s="62"/>
      <c r="K20" s="70">
        <f t="shared" si="0"/>
        <v>0</v>
      </c>
    </row>
    <row r="21" spans="1:11" ht="12.75" customHeight="1" x14ac:dyDescent="0.25">
      <c r="A21" s="43"/>
      <c r="B21" s="58"/>
      <c r="C21" s="36"/>
      <c r="D21" s="36"/>
      <c r="E21" s="39"/>
      <c r="F21" s="44"/>
      <c r="G21" s="39"/>
      <c r="H21" s="44"/>
      <c r="I21" s="64"/>
      <c r="J21" s="64"/>
      <c r="K21" s="64"/>
    </row>
    <row r="22" spans="1:11" x14ac:dyDescent="0.25">
      <c r="A22" s="50"/>
      <c r="B22" s="51"/>
      <c r="C22" s="51"/>
      <c r="D22" s="51"/>
      <c r="E22" s="51"/>
      <c r="F22" s="51"/>
      <c r="G22" s="345" t="s">
        <v>131</v>
      </c>
      <c r="H22" s="346"/>
      <c r="I22" s="73">
        <f>SUM(I16:I21)</f>
        <v>90000000</v>
      </c>
      <c r="J22" s="73">
        <f>SUM(J16:J21)</f>
        <v>28794255</v>
      </c>
      <c r="K22" s="73">
        <f>SUM(K16:K21)</f>
        <v>61205745</v>
      </c>
    </row>
    <row r="23" spans="1:11" ht="12.75" customHeight="1" x14ac:dyDescent="0.25">
      <c r="A23" s="3"/>
      <c r="B23" s="3"/>
      <c r="C23" s="3"/>
      <c r="D23" s="3"/>
      <c r="E23" s="145"/>
      <c r="F23" s="3"/>
      <c r="G23" s="3"/>
      <c r="H23" s="3"/>
      <c r="I23" s="22"/>
      <c r="J23" s="32"/>
      <c r="K23" s="51"/>
    </row>
    <row r="24" spans="1:11" ht="24.95" customHeight="1" x14ac:dyDescent="0.25">
      <c r="A24" s="287" t="s">
        <v>58</v>
      </c>
      <c r="B24" s="287" t="s">
        <v>132</v>
      </c>
      <c r="C24" s="287" t="s">
        <v>30</v>
      </c>
      <c r="D24" s="288" t="s">
        <v>59</v>
      </c>
      <c r="E24" s="287" t="s">
        <v>40</v>
      </c>
      <c r="F24" s="287" t="s">
        <v>62</v>
      </c>
      <c r="G24" s="287" t="s">
        <v>37</v>
      </c>
      <c r="H24" s="287" t="s">
        <v>60</v>
      </c>
      <c r="I24" s="287" t="s">
        <v>61</v>
      </c>
      <c r="J24" s="287" t="s">
        <v>98</v>
      </c>
      <c r="K24" s="287" t="s">
        <v>68</v>
      </c>
    </row>
    <row r="25" spans="1:11" ht="24.95" customHeight="1" x14ac:dyDescent="0.25">
      <c r="A25" s="294">
        <v>200000000</v>
      </c>
      <c r="B25" s="294"/>
      <c r="C25" s="294">
        <v>0</v>
      </c>
      <c r="D25" s="290">
        <f>+A25+B25-C25</f>
        <v>200000000</v>
      </c>
      <c r="E25" s="290">
        <f>+I22</f>
        <v>90000000</v>
      </c>
      <c r="F25" s="291">
        <f>+E25/D25</f>
        <v>0.45</v>
      </c>
      <c r="G25" s="290">
        <f>+I11</f>
        <v>90000000</v>
      </c>
      <c r="H25" s="290">
        <f>+D25-E25-G25</f>
        <v>20000000</v>
      </c>
      <c r="I25" s="290">
        <f>+J22</f>
        <v>28794255</v>
      </c>
      <c r="J25" s="296">
        <f>+I25/D25</f>
        <v>0.14397127500000001</v>
      </c>
      <c r="K25" s="290">
        <f>+K22</f>
        <v>61205745</v>
      </c>
    </row>
    <row r="26" spans="1:11" x14ac:dyDescent="0.25">
      <c r="A26" s="293">
        <v>1</v>
      </c>
      <c r="B26" s="293">
        <v>2</v>
      </c>
      <c r="C26" s="293">
        <v>3</v>
      </c>
      <c r="D26" s="293" t="s">
        <v>42</v>
      </c>
      <c r="E26" s="293">
        <v>5</v>
      </c>
      <c r="F26" s="293" t="s">
        <v>69</v>
      </c>
      <c r="G26" s="293">
        <v>7</v>
      </c>
      <c r="H26" s="293" t="s">
        <v>70</v>
      </c>
      <c r="I26" s="293">
        <v>9</v>
      </c>
      <c r="J26" s="293" t="s">
        <v>99</v>
      </c>
      <c r="K26" s="293" t="s">
        <v>100</v>
      </c>
    </row>
  </sheetData>
  <mergeCells count="15">
    <mergeCell ref="G22:H22"/>
    <mergeCell ref="J5:K6"/>
    <mergeCell ref="E6:H6"/>
    <mergeCell ref="G11:H11"/>
    <mergeCell ref="A13:A14"/>
    <mergeCell ref="E13:H13"/>
    <mergeCell ref="I13:I14"/>
    <mergeCell ref="J13:J14"/>
    <mergeCell ref="E14:F14"/>
    <mergeCell ref="G14:H14"/>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7"/>
  <sheetViews>
    <sheetView workbookViewId="0">
      <selection activeCell="N17" sqref="N17"/>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7" t="s">
        <v>115</v>
      </c>
      <c r="B3" s="281" t="s">
        <v>54</v>
      </c>
      <c r="C3" s="277"/>
      <c r="D3" s="277"/>
      <c r="E3" s="278"/>
      <c r="F3" s="278"/>
      <c r="G3" s="278"/>
      <c r="H3" s="278"/>
      <c r="I3" s="278"/>
      <c r="J3" s="278"/>
      <c r="K3" s="280" t="s">
        <v>728</v>
      </c>
    </row>
    <row r="4" spans="1:11" ht="12.75" customHeight="1" x14ac:dyDescent="0.25">
      <c r="A4" s="3"/>
      <c r="B4" s="3"/>
      <c r="C4" s="3"/>
      <c r="D4" s="3"/>
      <c r="E4" s="3"/>
      <c r="F4" s="3"/>
      <c r="G4" s="3"/>
      <c r="H4" s="3"/>
      <c r="I4" s="3"/>
      <c r="J4" s="32"/>
      <c r="K4" s="33"/>
    </row>
    <row r="5" spans="1:11" x14ac:dyDescent="0.25">
      <c r="A5" s="347" t="s">
        <v>28</v>
      </c>
      <c r="B5" s="349" t="s">
        <v>130</v>
      </c>
      <c r="C5" s="34"/>
      <c r="D5" s="347" t="s">
        <v>71</v>
      </c>
      <c r="E5" s="351" t="s">
        <v>37</v>
      </c>
      <c r="F5" s="352"/>
      <c r="G5" s="352"/>
      <c r="H5" s="353"/>
      <c r="I5" s="347" t="s">
        <v>31</v>
      </c>
      <c r="J5" s="354" t="s">
        <v>41</v>
      </c>
      <c r="K5" s="355"/>
    </row>
    <row r="6" spans="1:11" x14ac:dyDescent="0.25">
      <c r="A6" s="348"/>
      <c r="B6" s="358"/>
      <c r="C6" s="35"/>
      <c r="D6" s="348"/>
      <c r="E6" s="351" t="s">
        <v>33</v>
      </c>
      <c r="F6" s="352"/>
      <c r="G6" s="352"/>
      <c r="H6" s="353"/>
      <c r="I6" s="348"/>
      <c r="J6" s="356"/>
      <c r="K6" s="357"/>
    </row>
    <row r="7" spans="1:11" ht="12.75" customHeight="1" x14ac:dyDescent="0.25">
      <c r="A7" s="130"/>
      <c r="B7" s="58"/>
      <c r="C7" s="61"/>
      <c r="D7" s="45"/>
      <c r="E7" s="219"/>
      <c r="F7" s="40"/>
      <c r="G7" s="41"/>
      <c r="H7" s="42"/>
      <c r="I7" s="67"/>
      <c r="J7" s="37"/>
      <c r="K7" s="38"/>
    </row>
    <row r="8" spans="1:11" ht="12.75" customHeight="1" x14ac:dyDescent="0.25">
      <c r="A8" s="43">
        <v>43354</v>
      </c>
      <c r="B8" s="60" t="s">
        <v>237</v>
      </c>
      <c r="C8" s="74"/>
      <c r="D8" s="45">
        <v>1181</v>
      </c>
      <c r="E8" s="313" t="s">
        <v>721</v>
      </c>
      <c r="F8" s="32"/>
      <c r="G8" s="46"/>
      <c r="H8" s="47"/>
      <c r="I8" s="67">
        <v>40000000</v>
      </c>
      <c r="J8" s="39"/>
      <c r="K8" s="44"/>
    </row>
    <row r="9" spans="1:11" ht="12.75" customHeight="1" x14ac:dyDescent="0.25">
      <c r="A9" s="43"/>
      <c r="B9" s="48"/>
      <c r="C9" s="46"/>
      <c r="D9" s="39"/>
      <c r="E9" s="48"/>
      <c r="F9" s="32"/>
      <c r="G9" s="46"/>
      <c r="H9" s="47"/>
      <c r="I9" s="68"/>
      <c r="J9" s="39"/>
      <c r="K9" s="44"/>
    </row>
    <row r="10" spans="1:11" x14ac:dyDescent="0.25">
      <c r="A10" s="50"/>
      <c r="B10" s="51"/>
      <c r="C10" s="51"/>
      <c r="D10" s="51"/>
      <c r="E10" s="51"/>
      <c r="F10" s="51"/>
      <c r="G10" s="345" t="s">
        <v>131</v>
      </c>
      <c r="H10" s="346"/>
      <c r="I10" s="69">
        <f>SUM(I7:I9)</f>
        <v>40000000</v>
      </c>
      <c r="J10" s="52"/>
      <c r="K10" s="53"/>
    </row>
    <row r="11" spans="1:11" ht="12.75" customHeight="1" x14ac:dyDescent="0.25">
      <c r="A11" s="3"/>
      <c r="B11" s="3"/>
      <c r="C11" s="3"/>
      <c r="D11" s="3"/>
      <c r="E11" s="3"/>
      <c r="F11" s="3"/>
      <c r="G11" s="3"/>
      <c r="H11" s="3"/>
      <c r="I11" s="3"/>
      <c r="J11" s="32"/>
      <c r="K11" s="44"/>
    </row>
    <row r="12" spans="1:11" x14ac:dyDescent="0.25">
      <c r="A12" s="347" t="s">
        <v>28</v>
      </c>
      <c r="B12" s="30" t="s">
        <v>38</v>
      </c>
      <c r="C12" s="55" t="s">
        <v>34</v>
      </c>
      <c r="D12" s="54" t="s">
        <v>34</v>
      </c>
      <c r="E12" s="351" t="s">
        <v>40</v>
      </c>
      <c r="F12" s="352"/>
      <c r="G12" s="352"/>
      <c r="H12" s="353"/>
      <c r="I12" s="347" t="s">
        <v>31</v>
      </c>
      <c r="J12" s="347" t="s">
        <v>29</v>
      </c>
      <c r="K12" s="55" t="s">
        <v>56</v>
      </c>
    </row>
    <row r="13" spans="1:11" x14ac:dyDescent="0.25">
      <c r="A13" s="348"/>
      <c r="B13" s="56" t="s">
        <v>39</v>
      </c>
      <c r="C13" s="56" t="s">
        <v>36</v>
      </c>
      <c r="D13" s="56" t="s">
        <v>35</v>
      </c>
      <c r="E13" s="351" t="s">
        <v>33</v>
      </c>
      <c r="F13" s="353"/>
      <c r="G13" s="351" t="s">
        <v>32</v>
      </c>
      <c r="H13" s="353"/>
      <c r="I13" s="348"/>
      <c r="J13" s="348"/>
      <c r="K13" s="56" t="s">
        <v>57</v>
      </c>
    </row>
    <row r="14" spans="1:11" ht="12.75" customHeight="1" x14ac:dyDescent="0.25">
      <c r="A14" s="36"/>
      <c r="B14" s="36"/>
      <c r="C14" s="36"/>
      <c r="D14" s="36"/>
      <c r="E14" s="39"/>
      <c r="F14" s="44"/>
      <c r="G14" s="37"/>
      <c r="H14" s="44"/>
      <c r="I14" s="57"/>
      <c r="J14" s="57"/>
      <c r="K14" s="57"/>
    </row>
    <row r="15" spans="1:11" x14ac:dyDescent="0.25">
      <c r="A15" s="43">
        <v>43231</v>
      </c>
      <c r="B15" s="58" t="s">
        <v>459</v>
      </c>
      <c r="C15" s="59">
        <v>733</v>
      </c>
      <c r="D15" s="59">
        <v>825</v>
      </c>
      <c r="E15" s="39" t="s">
        <v>337</v>
      </c>
      <c r="F15" s="61"/>
      <c r="G15" s="256" t="s">
        <v>460</v>
      </c>
      <c r="H15" s="44"/>
      <c r="I15" s="70">
        <v>90000000</v>
      </c>
      <c r="J15" s="70">
        <v>70355000</v>
      </c>
      <c r="K15" s="70">
        <f t="shared" ref="K15:K21" si="0">+I15-J15</f>
        <v>19645000</v>
      </c>
    </row>
    <row r="16" spans="1:11" x14ac:dyDescent="0.25">
      <c r="A16" s="43">
        <v>43265</v>
      </c>
      <c r="B16" s="58" t="s">
        <v>512</v>
      </c>
      <c r="C16" s="59">
        <v>776</v>
      </c>
      <c r="D16" s="59">
        <v>872</v>
      </c>
      <c r="E16" s="39" t="s">
        <v>451</v>
      </c>
      <c r="F16" s="61"/>
      <c r="G16" s="39" t="s">
        <v>513</v>
      </c>
      <c r="H16" s="44"/>
      <c r="I16" s="141">
        <v>3088458</v>
      </c>
      <c r="J16" s="141">
        <v>3088458</v>
      </c>
      <c r="K16" s="70">
        <f t="shared" si="0"/>
        <v>0</v>
      </c>
    </row>
    <row r="17" spans="1:11" x14ac:dyDescent="0.25">
      <c r="A17" s="43">
        <v>43273</v>
      </c>
      <c r="B17" s="58" t="s">
        <v>531</v>
      </c>
      <c r="C17" s="59">
        <v>795</v>
      </c>
      <c r="D17" s="59">
        <v>891</v>
      </c>
      <c r="E17" s="39" t="s">
        <v>532</v>
      </c>
      <c r="F17" s="61"/>
      <c r="G17" s="39" t="s">
        <v>533</v>
      </c>
      <c r="H17" s="44"/>
      <c r="I17" s="70">
        <v>15000000</v>
      </c>
      <c r="J17" s="70">
        <v>0</v>
      </c>
      <c r="K17" s="70">
        <f t="shared" si="0"/>
        <v>15000000</v>
      </c>
    </row>
    <row r="18" spans="1:11" x14ac:dyDescent="0.25">
      <c r="A18" s="43">
        <v>43321</v>
      </c>
      <c r="B18" s="58" t="s">
        <v>628</v>
      </c>
      <c r="C18" s="59">
        <v>822</v>
      </c>
      <c r="D18" s="59">
        <v>982</v>
      </c>
      <c r="E18" s="39" t="s">
        <v>534</v>
      </c>
      <c r="F18" s="61"/>
      <c r="G18" s="39" t="s">
        <v>629</v>
      </c>
      <c r="H18" s="44"/>
      <c r="I18" s="70">
        <v>72410000</v>
      </c>
      <c r="J18" s="70">
        <v>0</v>
      </c>
      <c r="K18" s="70">
        <f t="shared" si="0"/>
        <v>72410000</v>
      </c>
    </row>
    <row r="19" spans="1:11" x14ac:dyDescent="0.25">
      <c r="A19" s="43">
        <v>43371</v>
      </c>
      <c r="B19" s="58" t="s">
        <v>459</v>
      </c>
      <c r="C19" s="59">
        <v>1353</v>
      </c>
      <c r="D19" s="59">
        <v>1504</v>
      </c>
      <c r="E19" s="39" t="s">
        <v>761</v>
      </c>
      <c r="F19" s="61"/>
      <c r="G19" s="39" t="s">
        <v>762</v>
      </c>
      <c r="H19" s="44"/>
      <c r="I19" s="70">
        <v>45000000</v>
      </c>
      <c r="J19" s="70"/>
      <c r="K19" s="70">
        <f t="shared" si="0"/>
        <v>45000000</v>
      </c>
    </row>
    <row r="20" spans="1:11" x14ac:dyDescent="0.25">
      <c r="A20" s="43"/>
      <c r="B20" s="58"/>
      <c r="C20" s="59"/>
      <c r="D20" s="59"/>
      <c r="E20" s="39"/>
      <c r="F20" s="61"/>
      <c r="G20" s="39"/>
      <c r="H20" s="44"/>
      <c r="I20" s="70"/>
      <c r="J20" s="70"/>
      <c r="K20" s="70">
        <f t="shared" si="0"/>
        <v>0</v>
      </c>
    </row>
    <row r="21" spans="1:11" x14ac:dyDescent="0.25">
      <c r="A21" s="43"/>
      <c r="B21" s="58"/>
      <c r="C21" s="59"/>
      <c r="D21" s="59"/>
      <c r="E21" s="39"/>
      <c r="F21" s="61"/>
      <c r="G21" s="39"/>
      <c r="H21" s="44"/>
      <c r="I21" s="70"/>
      <c r="J21" s="70"/>
      <c r="K21" s="70">
        <f t="shared" si="0"/>
        <v>0</v>
      </c>
    </row>
    <row r="22" spans="1:11" ht="12.75" customHeight="1" x14ac:dyDescent="0.25">
      <c r="A22" s="43"/>
      <c r="B22" s="58"/>
      <c r="C22" s="36"/>
      <c r="D22" s="36"/>
      <c r="E22" s="39"/>
      <c r="F22" s="44"/>
      <c r="G22" s="39"/>
      <c r="H22" s="44"/>
      <c r="I22" s="83"/>
      <c r="J22" s="83"/>
      <c r="K22" s="83"/>
    </row>
    <row r="23" spans="1:11" x14ac:dyDescent="0.25">
      <c r="A23" s="50"/>
      <c r="B23" s="51"/>
      <c r="C23" s="51"/>
      <c r="D23" s="51"/>
      <c r="E23" s="51"/>
      <c r="F23" s="51"/>
      <c r="G23" s="345" t="s">
        <v>131</v>
      </c>
      <c r="H23" s="346"/>
      <c r="I23" s="73">
        <f>SUM(I15:I22)</f>
        <v>225498458</v>
      </c>
      <c r="J23" s="73">
        <f>SUM(J15:J22)</f>
        <v>73443458</v>
      </c>
      <c r="K23" s="73">
        <f>SUM(K15:K22)</f>
        <v>152055000</v>
      </c>
    </row>
    <row r="24" spans="1:11" ht="12.75" customHeight="1" x14ac:dyDescent="0.25">
      <c r="A24" s="3"/>
      <c r="B24" s="3"/>
      <c r="C24" s="3"/>
      <c r="D24" s="3"/>
      <c r="E24" s="3"/>
      <c r="F24" s="3"/>
      <c r="G24" s="3"/>
      <c r="H24" s="3"/>
      <c r="I24" s="22"/>
      <c r="J24" s="32"/>
      <c r="K24" s="51"/>
    </row>
    <row r="25" spans="1:11" ht="24.95" customHeight="1" x14ac:dyDescent="0.25">
      <c r="A25" s="287" t="s">
        <v>58</v>
      </c>
      <c r="B25" s="287" t="s">
        <v>132</v>
      </c>
      <c r="C25" s="287" t="s">
        <v>30</v>
      </c>
      <c r="D25" s="288" t="s">
        <v>59</v>
      </c>
      <c r="E25" s="287" t="s">
        <v>40</v>
      </c>
      <c r="F25" s="287" t="s">
        <v>62</v>
      </c>
      <c r="G25" s="287" t="s">
        <v>37</v>
      </c>
      <c r="H25" s="287" t="s">
        <v>60</v>
      </c>
      <c r="I25" s="287" t="s">
        <v>61</v>
      </c>
      <c r="J25" s="287" t="s">
        <v>98</v>
      </c>
      <c r="K25" s="287" t="s">
        <v>68</v>
      </c>
    </row>
    <row r="26" spans="1:11" ht="24.95" customHeight="1" x14ac:dyDescent="0.25">
      <c r="A26" s="294">
        <v>300000000</v>
      </c>
      <c r="B26" s="294">
        <v>134750000</v>
      </c>
      <c r="C26" s="294">
        <v>0</v>
      </c>
      <c r="D26" s="290">
        <f>+A26+B26-C26</f>
        <v>434750000</v>
      </c>
      <c r="E26" s="290">
        <f>+I23</f>
        <v>225498458</v>
      </c>
      <c r="F26" s="291">
        <f>+E26/D26</f>
        <v>0.51868535480161015</v>
      </c>
      <c r="G26" s="290">
        <f>+I10</f>
        <v>40000000</v>
      </c>
      <c r="H26" s="290">
        <f>+D26-E26-G26</f>
        <v>169251542</v>
      </c>
      <c r="I26" s="290">
        <f>+J23</f>
        <v>73443458</v>
      </c>
      <c r="J26" s="296">
        <f>+I26/D26</f>
        <v>0.16893262334675099</v>
      </c>
      <c r="K26" s="290">
        <f>+K23</f>
        <v>152055000</v>
      </c>
    </row>
    <row r="27" spans="1:11" x14ac:dyDescent="0.25">
      <c r="A27" s="293">
        <v>1</v>
      </c>
      <c r="B27" s="293">
        <v>2</v>
      </c>
      <c r="C27" s="293">
        <v>3</v>
      </c>
      <c r="D27" s="293" t="s">
        <v>42</v>
      </c>
      <c r="E27" s="293">
        <v>5</v>
      </c>
      <c r="F27" s="293" t="s">
        <v>69</v>
      </c>
      <c r="G27" s="293">
        <v>7</v>
      </c>
      <c r="H27" s="293" t="s">
        <v>70</v>
      </c>
      <c r="I27" s="293">
        <v>9</v>
      </c>
      <c r="J27" s="293" t="s">
        <v>99</v>
      </c>
      <c r="K27" s="293" t="s">
        <v>100</v>
      </c>
    </row>
  </sheetData>
  <mergeCells count="15">
    <mergeCell ref="G23:H23"/>
    <mergeCell ref="J5:K6"/>
    <mergeCell ref="E6:H6"/>
    <mergeCell ref="G10:H10"/>
    <mergeCell ref="A12:A13"/>
    <mergeCell ref="E12:H12"/>
    <mergeCell ref="I12:I13"/>
    <mergeCell ref="J12:J13"/>
    <mergeCell ref="E13:F13"/>
    <mergeCell ref="G13:H13"/>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4"/>
  <sheetViews>
    <sheetView zoomScaleNormal="100" workbookViewId="0">
      <selection activeCell="K3" sqref="K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2" ht="12.75" customHeight="1" x14ac:dyDescent="0.25">
      <c r="A1" s="2" t="s">
        <v>97</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277" t="s">
        <v>116</v>
      </c>
      <c r="B3" s="281" t="s">
        <v>117</v>
      </c>
      <c r="C3" s="277"/>
      <c r="D3" s="277"/>
      <c r="E3" s="278"/>
      <c r="F3" s="278"/>
      <c r="G3" s="278"/>
      <c r="H3" s="278"/>
      <c r="I3" s="278"/>
      <c r="J3" s="278"/>
      <c r="K3" s="280" t="s">
        <v>728</v>
      </c>
    </row>
    <row r="4" spans="1:12" ht="15" customHeight="1" x14ac:dyDescent="0.25">
      <c r="A4" s="163"/>
      <c r="B4" s="164"/>
      <c r="C4" s="163"/>
      <c r="D4" s="163"/>
      <c r="E4" s="165"/>
      <c r="F4" s="165"/>
      <c r="G4" s="165"/>
      <c r="H4" s="165"/>
      <c r="I4" s="165"/>
      <c r="J4" s="165"/>
      <c r="K4" s="166"/>
    </row>
    <row r="5" spans="1:12" x14ac:dyDescent="0.25">
      <c r="A5" s="347" t="s">
        <v>28</v>
      </c>
      <c r="B5" s="349" t="s">
        <v>130</v>
      </c>
      <c r="C5" s="34"/>
      <c r="D5" s="347" t="s">
        <v>71</v>
      </c>
      <c r="E5" s="351" t="s">
        <v>37</v>
      </c>
      <c r="F5" s="352"/>
      <c r="G5" s="352"/>
      <c r="H5" s="353"/>
      <c r="I5" s="347" t="s">
        <v>31</v>
      </c>
      <c r="J5" s="354" t="s">
        <v>41</v>
      </c>
      <c r="K5" s="355"/>
    </row>
    <row r="6" spans="1:12" x14ac:dyDescent="0.25">
      <c r="A6" s="348"/>
      <c r="B6" s="358"/>
      <c r="C6" s="35"/>
      <c r="D6" s="348"/>
      <c r="E6" s="351" t="s">
        <v>33</v>
      </c>
      <c r="F6" s="352"/>
      <c r="G6" s="352"/>
      <c r="H6" s="353"/>
      <c r="I6" s="348"/>
      <c r="J6" s="356"/>
      <c r="K6" s="357"/>
    </row>
    <row r="7" spans="1:12" ht="15" customHeight="1" x14ac:dyDescent="0.25">
      <c r="A7" s="43"/>
      <c r="B7" s="39"/>
      <c r="C7" s="44"/>
      <c r="D7" s="45"/>
      <c r="E7" s="318"/>
      <c r="F7" s="32"/>
      <c r="G7" s="46"/>
      <c r="H7" s="47"/>
      <c r="I7" s="95"/>
      <c r="J7" s="39"/>
      <c r="K7" s="158"/>
    </row>
    <row r="8" spans="1:12" ht="15" customHeight="1" x14ac:dyDescent="0.25">
      <c r="A8" s="43">
        <v>43172</v>
      </c>
      <c r="B8" s="39" t="s">
        <v>172</v>
      </c>
      <c r="C8" s="44"/>
      <c r="D8" s="45">
        <v>741</v>
      </c>
      <c r="E8" s="257" t="s">
        <v>344</v>
      </c>
      <c r="F8" s="32"/>
      <c r="G8" s="46"/>
      <c r="H8" s="47"/>
      <c r="I8" s="95">
        <v>4000000</v>
      </c>
      <c r="J8" s="39"/>
      <c r="K8" s="158"/>
    </row>
    <row r="9" spans="1:12" ht="12.75" customHeight="1" x14ac:dyDescent="0.25">
      <c r="A9" s="64"/>
      <c r="B9" s="48"/>
      <c r="C9" s="49"/>
      <c r="D9" s="48"/>
      <c r="E9" s="52"/>
      <c r="F9" s="33"/>
      <c r="G9" s="138"/>
      <c r="H9" s="53"/>
      <c r="I9" s="83"/>
      <c r="J9" s="48"/>
      <c r="K9" s="134"/>
    </row>
    <row r="10" spans="1:12" x14ac:dyDescent="0.25">
      <c r="A10" s="48"/>
      <c r="B10" s="33"/>
      <c r="C10" s="33"/>
      <c r="D10" s="33"/>
      <c r="E10" s="33"/>
      <c r="F10" s="33"/>
      <c r="G10" s="345" t="s">
        <v>131</v>
      </c>
      <c r="H10" s="346"/>
      <c r="I10" s="128">
        <f>SUM(I7:I9)</f>
        <v>4000000</v>
      </c>
      <c r="J10" s="52"/>
      <c r="K10" s="53"/>
    </row>
    <row r="11" spans="1:12" ht="12.75" customHeight="1" x14ac:dyDescent="0.25">
      <c r="A11" s="3"/>
      <c r="B11" s="3"/>
      <c r="C11" s="3"/>
      <c r="D11" s="3"/>
      <c r="E11" s="3"/>
      <c r="F11" s="3"/>
      <c r="G11" s="3"/>
      <c r="H11" s="3"/>
      <c r="I11" s="145"/>
      <c r="J11" s="32"/>
      <c r="K11" s="44"/>
    </row>
    <row r="12" spans="1:12" x14ac:dyDescent="0.25">
      <c r="A12" s="347" t="s">
        <v>28</v>
      </c>
      <c r="B12" s="30" t="s">
        <v>38</v>
      </c>
      <c r="C12" s="55" t="s">
        <v>34</v>
      </c>
      <c r="D12" s="54" t="s">
        <v>34</v>
      </c>
      <c r="E12" s="351" t="s">
        <v>40</v>
      </c>
      <c r="F12" s="352"/>
      <c r="G12" s="352"/>
      <c r="H12" s="353"/>
      <c r="I12" s="347" t="s">
        <v>31</v>
      </c>
      <c r="J12" s="347" t="s">
        <v>29</v>
      </c>
      <c r="K12" s="55" t="s">
        <v>56</v>
      </c>
    </row>
    <row r="13" spans="1:12" x14ac:dyDescent="0.25">
      <c r="A13" s="348"/>
      <c r="B13" s="56" t="s">
        <v>39</v>
      </c>
      <c r="C13" s="56" t="s">
        <v>36</v>
      </c>
      <c r="D13" s="56" t="s">
        <v>35</v>
      </c>
      <c r="E13" s="351" t="s">
        <v>33</v>
      </c>
      <c r="F13" s="353"/>
      <c r="G13" s="351" t="s">
        <v>32</v>
      </c>
      <c r="H13" s="353"/>
      <c r="I13" s="348"/>
      <c r="J13" s="348"/>
      <c r="K13" s="56" t="s">
        <v>57</v>
      </c>
    </row>
    <row r="14" spans="1:12" ht="12.75" customHeight="1" x14ac:dyDescent="0.25">
      <c r="A14" s="36"/>
      <c r="B14" s="36"/>
      <c r="C14" s="36"/>
      <c r="D14" s="36"/>
      <c r="E14" s="39"/>
      <c r="F14" s="44"/>
      <c r="G14" s="39"/>
      <c r="H14" s="38"/>
      <c r="I14" s="57"/>
      <c r="J14" s="57"/>
      <c r="K14" s="57"/>
    </row>
    <row r="15" spans="1:12" x14ac:dyDescent="0.25">
      <c r="A15" s="43">
        <v>43194</v>
      </c>
      <c r="B15" s="32" t="s">
        <v>390</v>
      </c>
      <c r="C15" s="59">
        <v>730</v>
      </c>
      <c r="D15" s="59">
        <v>778</v>
      </c>
      <c r="E15" s="39" t="s">
        <v>391</v>
      </c>
      <c r="F15" s="32"/>
      <c r="G15" s="39" t="s">
        <v>392</v>
      </c>
      <c r="H15" s="144"/>
      <c r="I15" s="95">
        <v>43012004</v>
      </c>
      <c r="J15" s="95">
        <v>43012004</v>
      </c>
      <c r="K15" s="70">
        <f t="shared" ref="K15:K18" si="0">+I15-J15</f>
        <v>0</v>
      </c>
      <c r="L15"/>
    </row>
    <row r="16" spans="1:12" x14ac:dyDescent="0.25">
      <c r="A16" s="96">
        <v>43341</v>
      </c>
      <c r="B16" s="58" t="s">
        <v>693</v>
      </c>
      <c r="C16" s="59">
        <v>896</v>
      </c>
      <c r="D16" s="59">
        <v>1031</v>
      </c>
      <c r="E16" s="143" t="s">
        <v>694</v>
      </c>
      <c r="F16" s="61"/>
      <c r="G16" s="143" t="s">
        <v>695</v>
      </c>
      <c r="H16" s="61"/>
      <c r="I16" s="67">
        <v>453803236</v>
      </c>
      <c r="J16" s="67">
        <v>453803236</v>
      </c>
      <c r="K16" s="70">
        <f t="shared" si="0"/>
        <v>0</v>
      </c>
    </row>
    <row r="17" spans="1:11" x14ac:dyDescent="0.25">
      <c r="A17" s="96"/>
      <c r="B17" s="58"/>
      <c r="C17" s="59"/>
      <c r="D17" s="59"/>
      <c r="E17" s="245"/>
      <c r="F17" s="61"/>
      <c r="G17" s="143"/>
      <c r="H17" s="61"/>
      <c r="I17" s="67"/>
      <c r="J17" s="67"/>
      <c r="K17" s="70">
        <f t="shared" si="0"/>
        <v>0</v>
      </c>
    </row>
    <row r="18" spans="1:11" x14ac:dyDescent="0.25">
      <c r="A18" s="96"/>
      <c r="B18" s="58"/>
      <c r="C18" s="59"/>
      <c r="D18" s="59"/>
      <c r="E18" s="245"/>
      <c r="F18" s="61"/>
      <c r="G18"/>
      <c r="H18" s="61"/>
      <c r="I18" s="67"/>
      <c r="J18" s="67"/>
      <c r="K18" s="70">
        <f t="shared" si="0"/>
        <v>0</v>
      </c>
    </row>
    <row r="19" spans="1:11" ht="12.75" customHeight="1" x14ac:dyDescent="0.25">
      <c r="A19" s="43"/>
      <c r="B19" s="58"/>
      <c r="C19" s="36"/>
      <c r="D19" s="36"/>
      <c r="E19" s="39"/>
      <c r="F19" s="44"/>
      <c r="G19" s="39"/>
      <c r="H19" s="44"/>
      <c r="I19" s="83" t="s">
        <v>129</v>
      </c>
      <c r="J19" s="83"/>
      <c r="K19" s="83"/>
    </row>
    <row r="20" spans="1:11" x14ac:dyDescent="0.25">
      <c r="A20" s="50"/>
      <c r="B20" s="51"/>
      <c r="C20" s="51"/>
      <c r="D20" s="51"/>
      <c r="E20" s="51"/>
      <c r="F20" s="51"/>
      <c r="G20" s="345" t="s">
        <v>131</v>
      </c>
      <c r="H20" s="346"/>
      <c r="I20" s="73">
        <f>SUM(I15:I19)</f>
        <v>496815240</v>
      </c>
      <c r="J20" s="73">
        <f>SUM(J15:J19)</f>
        <v>496815240</v>
      </c>
      <c r="K20" s="73">
        <f>SUM(K15:K19)</f>
        <v>0</v>
      </c>
    </row>
    <row r="21" spans="1:11" ht="12.75" customHeight="1" x14ac:dyDescent="0.25">
      <c r="A21" s="51"/>
      <c r="B21" s="51"/>
      <c r="C21" s="51"/>
      <c r="D21" s="51"/>
      <c r="E21" s="51"/>
      <c r="F21" s="51"/>
      <c r="G21" s="108"/>
      <c r="H21" s="108"/>
      <c r="I21" s="146"/>
      <c r="J21" s="146"/>
      <c r="K21" s="146"/>
    </row>
    <row r="22" spans="1:11" ht="24.95" customHeight="1" x14ac:dyDescent="0.25">
      <c r="A22" s="287" t="s">
        <v>58</v>
      </c>
      <c r="B22" s="287" t="s">
        <v>132</v>
      </c>
      <c r="C22" s="287" t="s">
        <v>30</v>
      </c>
      <c r="D22" s="288" t="s">
        <v>59</v>
      </c>
      <c r="E22" s="287" t="s">
        <v>40</v>
      </c>
      <c r="F22" s="287" t="s">
        <v>62</v>
      </c>
      <c r="G22" s="287" t="s">
        <v>37</v>
      </c>
      <c r="H22" s="287" t="s">
        <v>60</v>
      </c>
      <c r="I22" s="287" t="s">
        <v>61</v>
      </c>
      <c r="J22" s="287" t="s">
        <v>98</v>
      </c>
      <c r="K22" s="287" t="s">
        <v>68</v>
      </c>
    </row>
    <row r="23" spans="1:11" ht="24.95" customHeight="1" x14ac:dyDescent="0.25">
      <c r="A23" s="294">
        <v>206000000</v>
      </c>
      <c r="B23" s="294">
        <v>486328236</v>
      </c>
      <c r="C23" s="294">
        <v>0</v>
      </c>
      <c r="D23" s="290">
        <f>+A23+B23-C23</f>
        <v>692328236</v>
      </c>
      <c r="E23" s="290">
        <f>+I20</f>
        <v>496815240</v>
      </c>
      <c r="F23" s="291">
        <f>+E23/D23</f>
        <v>0.71760071909012824</v>
      </c>
      <c r="G23" s="290">
        <f>+I10</f>
        <v>4000000</v>
      </c>
      <c r="H23" s="290">
        <f>+D23-E23-G23</f>
        <v>191512996</v>
      </c>
      <c r="I23" s="290">
        <f>+J20</f>
        <v>496815240</v>
      </c>
      <c r="J23" s="296">
        <f>+I23/D23</f>
        <v>0.71760071909012824</v>
      </c>
      <c r="K23" s="290">
        <f>+K20</f>
        <v>0</v>
      </c>
    </row>
    <row r="24" spans="1:11" x14ac:dyDescent="0.25">
      <c r="A24" s="293">
        <v>1</v>
      </c>
      <c r="B24" s="293">
        <v>2</v>
      </c>
      <c r="C24" s="293">
        <v>3</v>
      </c>
      <c r="D24" s="293" t="s">
        <v>42</v>
      </c>
      <c r="E24" s="293">
        <v>5</v>
      </c>
      <c r="F24" s="293" t="s">
        <v>69</v>
      </c>
      <c r="G24" s="293">
        <v>7</v>
      </c>
      <c r="H24" s="293" t="s">
        <v>70</v>
      </c>
      <c r="I24" s="293">
        <v>9</v>
      </c>
      <c r="J24" s="293" t="s">
        <v>99</v>
      </c>
      <c r="K24" s="293" t="s">
        <v>100</v>
      </c>
    </row>
  </sheetData>
  <mergeCells count="15">
    <mergeCell ref="G20:H20"/>
    <mergeCell ref="J5:K6"/>
    <mergeCell ref="E6:H6"/>
    <mergeCell ref="G10:H10"/>
    <mergeCell ref="A12:A13"/>
    <mergeCell ref="E12:H12"/>
    <mergeCell ref="I12:I13"/>
    <mergeCell ref="J12:J13"/>
    <mergeCell ref="E13:F13"/>
    <mergeCell ref="G13:H13"/>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4"/>
  <sheetViews>
    <sheetView topLeftCell="A4" zoomScaleNormal="100" workbookViewId="0">
      <selection activeCell="J16" sqref="J16:J27"/>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7" t="s">
        <v>101</v>
      </c>
      <c r="B3" s="281" t="s">
        <v>46</v>
      </c>
      <c r="C3" s="277"/>
      <c r="D3" s="277"/>
      <c r="E3" s="278"/>
      <c r="F3" s="278"/>
      <c r="G3" s="278"/>
      <c r="H3" s="278"/>
      <c r="I3" s="278"/>
      <c r="J3" s="279"/>
      <c r="K3" s="280" t="s">
        <v>728</v>
      </c>
    </row>
    <row r="4" spans="1:11" ht="12.75" customHeight="1" x14ac:dyDescent="0.25">
      <c r="A4" s="3"/>
      <c r="B4" s="3"/>
      <c r="C4" s="3"/>
      <c r="D4" s="3"/>
      <c r="E4" s="3"/>
      <c r="F4" s="3"/>
      <c r="G4" s="3"/>
      <c r="H4" s="3"/>
      <c r="I4" s="3"/>
      <c r="J4" s="32"/>
      <c r="K4" s="33"/>
    </row>
    <row r="5" spans="1:11" x14ac:dyDescent="0.25">
      <c r="A5" s="347" t="s">
        <v>28</v>
      </c>
      <c r="B5" s="349" t="s">
        <v>130</v>
      </c>
      <c r="C5" s="355"/>
      <c r="D5" s="347" t="s">
        <v>71</v>
      </c>
      <c r="E5" s="351" t="s">
        <v>37</v>
      </c>
      <c r="F5" s="352"/>
      <c r="G5" s="352"/>
      <c r="H5" s="353"/>
      <c r="I5" s="347" t="s">
        <v>31</v>
      </c>
      <c r="J5" s="354" t="s">
        <v>41</v>
      </c>
      <c r="K5" s="355"/>
    </row>
    <row r="6" spans="1:11" x14ac:dyDescent="0.25">
      <c r="A6" s="348"/>
      <c r="B6" s="358"/>
      <c r="C6" s="357"/>
      <c r="D6" s="348"/>
      <c r="E6" s="351" t="s">
        <v>33</v>
      </c>
      <c r="F6" s="352"/>
      <c r="G6" s="352"/>
      <c r="H6" s="353"/>
      <c r="I6" s="348"/>
      <c r="J6" s="356"/>
      <c r="K6" s="357"/>
    </row>
    <row r="7" spans="1:11" x14ac:dyDescent="0.25">
      <c r="A7" s="43">
        <v>43172</v>
      </c>
      <c r="B7" s="132" t="s">
        <v>172</v>
      </c>
      <c r="C7" s="32"/>
      <c r="D7" s="59">
        <v>741</v>
      </c>
      <c r="E7" s="245" t="s">
        <v>344</v>
      </c>
      <c r="F7" s="32"/>
      <c r="G7" s="46"/>
      <c r="H7" s="47"/>
      <c r="I7" s="316">
        <f>2997000-280000</f>
        <v>2717000</v>
      </c>
      <c r="J7" s="39" t="s">
        <v>179</v>
      </c>
      <c r="K7" s="75"/>
    </row>
    <row r="8" spans="1:11" x14ac:dyDescent="0.25">
      <c r="A8" s="43">
        <v>43276</v>
      </c>
      <c r="B8" s="132" t="s">
        <v>178</v>
      </c>
      <c r="C8" s="32"/>
      <c r="D8" s="59">
        <v>823</v>
      </c>
      <c r="E8" s="245" t="s">
        <v>525</v>
      </c>
      <c r="F8" s="32"/>
      <c r="G8" s="46"/>
      <c r="H8" s="47"/>
      <c r="I8" s="316">
        <v>75576005</v>
      </c>
      <c r="J8" s="39"/>
      <c r="K8" s="75"/>
    </row>
    <row r="9" spans="1:11" x14ac:dyDescent="0.25">
      <c r="A9" s="43">
        <v>43342</v>
      </c>
      <c r="B9" s="132" t="s">
        <v>178</v>
      </c>
      <c r="C9" s="32"/>
      <c r="D9" s="59">
        <v>901</v>
      </c>
      <c r="E9" s="245" t="s">
        <v>685</v>
      </c>
      <c r="F9" s="32"/>
      <c r="G9" s="46"/>
      <c r="H9" s="47"/>
      <c r="I9" s="316">
        <v>34263588</v>
      </c>
      <c r="J9" s="39"/>
      <c r="K9" s="75"/>
    </row>
    <row r="10" spans="1:11" x14ac:dyDescent="0.25">
      <c r="A10" s="43">
        <v>43343</v>
      </c>
      <c r="B10" s="132" t="s">
        <v>178</v>
      </c>
      <c r="C10" s="32"/>
      <c r="D10" s="59">
        <v>909</v>
      </c>
      <c r="E10" s="337" t="s">
        <v>700</v>
      </c>
      <c r="F10" s="32"/>
      <c r="G10" s="46"/>
      <c r="H10" s="47"/>
      <c r="I10" s="316">
        <f>82678590-63963822</f>
        <v>18714768</v>
      </c>
      <c r="J10" s="39"/>
      <c r="K10" s="75"/>
    </row>
    <row r="11" spans="1:11" ht="12.75" customHeight="1" x14ac:dyDescent="0.25">
      <c r="A11" s="43"/>
      <c r="B11" s="60"/>
      <c r="C11" s="49"/>
      <c r="D11" s="97"/>
      <c r="E11" s="39"/>
      <c r="F11" s="32"/>
      <c r="G11" s="46"/>
      <c r="H11" s="47"/>
      <c r="I11" s="67"/>
      <c r="J11" s="39"/>
      <c r="K11" s="44"/>
    </row>
    <row r="12" spans="1:11" x14ac:dyDescent="0.25">
      <c r="A12" s="50"/>
      <c r="B12" s="51"/>
      <c r="C12" s="33"/>
      <c r="D12" s="51"/>
      <c r="E12" s="51"/>
      <c r="F12" s="51"/>
      <c r="G12" s="345" t="s">
        <v>131</v>
      </c>
      <c r="H12" s="346"/>
      <c r="I12" s="69">
        <f>SUM(I7:I11)</f>
        <v>131271361</v>
      </c>
      <c r="J12" s="52"/>
      <c r="K12" s="53"/>
    </row>
    <row r="13" spans="1:11" ht="12.75" customHeight="1" x14ac:dyDescent="0.25">
      <c r="A13" s="51"/>
      <c r="B13" s="51"/>
      <c r="C13" s="51"/>
      <c r="D13" s="51"/>
      <c r="E13" s="51"/>
      <c r="F13" s="51"/>
      <c r="G13" s="51"/>
      <c r="H13" s="51"/>
      <c r="I13" s="153"/>
      <c r="J13" s="156"/>
      <c r="K13" s="51"/>
    </row>
    <row r="14" spans="1:11" x14ac:dyDescent="0.25">
      <c r="A14" s="347" t="s">
        <v>28</v>
      </c>
      <c r="B14" s="30" t="s">
        <v>38</v>
      </c>
      <c r="C14" s="55" t="s">
        <v>34</v>
      </c>
      <c r="D14" s="54" t="s">
        <v>34</v>
      </c>
      <c r="E14" s="351" t="s">
        <v>40</v>
      </c>
      <c r="F14" s="352"/>
      <c r="G14" s="352"/>
      <c r="H14" s="353"/>
      <c r="I14" s="347" t="s">
        <v>31</v>
      </c>
      <c r="J14" s="347" t="s">
        <v>29</v>
      </c>
      <c r="K14" s="55" t="s">
        <v>56</v>
      </c>
    </row>
    <row r="15" spans="1:11" x14ac:dyDescent="0.25">
      <c r="A15" s="348"/>
      <c r="B15" s="56" t="s">
        <v>39</v>
      </c>
      <c r="C15" s="56" t="s">
        <v>36</v>
      </c>
      <c r="D15" s="56" t="s">
        <v>35</v>
      </c>
      <c r="E15" s="351" t="s">
        <v>33</v>
      </c>
      <c r="F15" s="353"/>
      <c r="G15" s="351" t="s">
        <v>32</v>
      </c>
      <c r="H15" s="353"/>
      <c r="I15" s="348"/>
      <c r="J15" s="348"/>
      <c r="K15" s="56" t="s">
        <v>57</v>
      </c>
    </row>
    <row r="16" spans="1:11" ht="15" customHeight="1" x14ac:dyDescent="0.25">
      <c r="A16" s="43">
        <v>43124</v>
      </c>
      <c r="B16" s="301">
        <v>479</v>
      </c>
      <c r="C16" s="59">
        <v>483</v>
      </c>
      <c r="D16" s="59">
        <v>481</v>
      </c>
      <c r="E16" s="39" t="s">
        <v>206</v>
      </c>
      <c r="F16" s="61"/>
      <c r="G16" s="60" t="s">
        <v>208</v>
      </c>
      <c r="H16" s="61"/>
      <c r="I16" s="67">
        <v>618053721</v>
      </c>
      <c r="J16" s="70">
        <v>618053717</v>
      </c>
      <c r="K16" s="70">
        <f t="shared" ref="K16:K27" si="0">+I16-J16</f>
        <v>4</v>
      </c>
    </row>
    <row r="17" spans="1:12" x14ac:dyDescent="0.25">
      <c r="A17" s="43">
        <v>43126</v>
      </c>
      <c r="B17" s="301">
        <v>577</v>
      </c>
      <c r="C17" s="59">
        <v>489</v>
      </c>
      <c r="D17" s="59">
        <v>528</v>
      </c>
      <c r="E17" s="60" t="s">
        <v>207</v>
      </c>
      <c r="F17" s="61"/>
      <c r="G17" s="245" t="s">
        <v>208</v>
      </c>
      <c r="H17" s="61"/>
      <c r="I17" s="67">
        <v>57048190</v>
      </c>
      <c r="J17" s="67">
        <v>57048190</v>
      </c>
      <c r="K17" s="70">
        <f t="shared" si="0"/>
        <v>0</v>
      </c>
    </row>
    <row r="18" spans="1:12" x14ac:dyDescent="0.25">
      <c r="A18" s="43">
        <v>43138</v>
      </c>
      <c r="B18" s="58" t="s">
        <v>240</v>
      </c>
      <c r="C18" s="59">
        <v>708</v>
      </c>
      <c r="D18" s="59">
        <v>687</v>
      </c>
      <c r="E18" s="245" t="s">
        <v>241</v>
      </c>
      <c r="F18" s="61"/>
      <c r="G18" s="245" t="s">
        <v>242</v>
      </c>
      <c r="H18" s="61"/>
      <c r="I18" s="67">
        <v>7951173</v>
      </c>
      <c r="J18" s="67">
        <v>7951173</v>
      </c>
      <c r="K18" s="70">
        <f t="shared" si="0"/>
        <v>0</v>
      </c>
    </row>
    <row r="19" spans="1:12" x14ac:dyDescent="0.25">
      <c r="A19" s="43">
        <v>43174</v>
      </c>
      <c r="B19" s="58" t="s">
        <v>355</v>
      </c>
      <c r="C19" s="59">
        <v>707</v>
      </c>
      <c r="D19" s="59">
        <v>759</v>
      </c>
      <c r="E19" s="245" t="s">
        <v>239</v>
      </c>
      <c r="F19" s="61"/>
      <c r="G19" s="245" t="s">
        <v>356</v>
      </c>
      <c r="H19" s="61"/>
      <c r="I19" s="67">
        <v>300000000</v>
      </c>
      <c r="J19" s="67">
        <v>24120919</v>
      </c>
      <c r="K19" s="70">
        <f t="shared" si="0"/>
        <v>275879081</v>
      </c>
      <c r="L19" s="335">
        <v>43546</v>
      </c>
    </row>
    <row r="20" spans="1:12" x14ac:dyDescent="0.25">
      <c r="A20" s="43">
        <v>43174</v>
      </c>
      <c r="B20" s="58" t="s">
        <v>353</v>
      </c>
      <c r="C20" s="59">
        <v>706</v>
      </c>
      <c r="D20" s="59">
        <v>760</v>
      </c>
      <c r="E20" s="245" t="s">
        <v>238</v>
      </c>
      <c r="F20" s="61"/>
      <c r="G20" s="245" t="s">
        <v>354</v>
      </c>
      <c r="H20" s="61"/>
      <c r="I20" s="67">
        <v>371636800</v>
      </c>
      <c r="J20" s="67">
        <v>371636800</v>
      </c>
      <c r="K20" s="70">
        <f t="shared" si="0"/>
        <v>0</v>
      </c>
    </row>
    <row r="21" spans="1:12" x14ac:dyDescent="0.25">
      <c r="A21" s="43">
        <v>43220</v>
      </c>
      <c r="B21" s="58" t="s">
        <v>433</v>
      </c>
      <c r="C21" s="59">
        <v>749</v>
      </c>
      <c r="D21" s="59">
        <v>812</v>
      </c>
      <c r="E21" s="245" t="s">
        <v>434</v>
      </c>
      <c r="F21" s="61"/>
      <c r="G21" s="245" t="s">
        <v>208</v>
      </c>
      <c r="H21" s="61"/>
      <c r="I21" s="67">
        <v>47594877</v>
      </c>
      <c r="J21" s="67">
        <v>20492238</v>
      </c>
      <c r="K21" s="70">
        <f t="shared" si="0"/>
        <v>27102639</v>
      </c>
    </row>
    <row r="22" spans="1:12" x14ac:dyDescent="0.25">
      <c r="A22" s="43">
        <v>43235</v>
      </c>
      <c r="B22" s="58" t="s">
        <v>456</v>
      </c>
      <c r="C22" s="59">
        <v>738</v>
      </c>
      <c r="D22" s="59">
        <v>826</v>
      </c>
      <c r="E22" s="245" t="s">
        <v>323</v>
      </c>
      <c r="F22" s="61"/>
      <c r="G22" s="245" t="s">
        <v>457</v>
      </c>
      <c r="H22" s="61"/>
      <c r="I22" s="67">
        <v>1685132360</v>
      </c>
      <c r="J22" s="67">
        <v>619690917</v>
      </c>
      <c r="K22" s="70">
        <f t="shared" si="0"/>
        <v>1065441443</v>
      </c>
      <c r="L22" s="335">
        <v>43235</v>
      </c>
    </row>
    <row r="23" spans="1:12" x14ac:dyDescent="0.25">
      <c r="A23" s="43">
        <v>43298</v>
      </c>
      <c r="B23" s="58" t="s">
        <v>510</v>
      </c>
      <c r="C23" s="59">
        <v>780</v>
      </c>
      <c r="D23" s="59">
        <v>920</v>
      </c>
      <c r="E23" s="245" t="s">
        <v>458</v>
      </c>
      <c r="F23" s="61"/>
      <c r="G23" s="245" t="s">
        <v>551</v>
      </c>
      <c r="H23" s="61"/>
      <c r="I23" s="67">
        <v>116476000</v>
      </c>
      <c r="J23" s="67">
        <v>96476000</v>
      </c>
      <c r="K23" s="70">
        <f t="shared" si="0"/>
        <v>20000000</v>
      </c>
    </row>
    <row r="24" spans="1:12" x14ac:dyDescent="0.25">
      <c r="A24" s="43">
        <v>43307</v>
      </c>
      <c r="B24" s="58" t="s">
        <v>468</v>
      </c>
      <c r="C24" s="59">
        <v>741</v>
      </c>
      <c r="D24" s="59">
        <v>941</v>
      </c>
      <c r="E24" s="245" t="s">
        <v>573</v>
      </c>
      <c r="F24" s="61"/>
      <c r="G24" t="s">
        <v>470</v>
      </c>
      <c r="H24" s="61"/>
      <c r="I24" s="67">
        <v>3000</v>
      </c>
      <c r="J24" s="67">
        <v>3000</v>
      </c>
      <c r="K24" s="70">
        <f t="shared" si="0"/>
        <v>0</v>
      </c>
    </row>
    <row r="25" spans="1:12" x14ac:dyDescent="0.25">
      <c r="A25" s="43">
        <v>43314</v>
      </c>
      <c r="B25" s="58" t="s">
        <v>592</v>
      </c>
      <c r="C25" s="59">
        <v>847</v>
      </c>
      <c r="D25" s="59">
        <v>958</v>
      </c>
      <c r="E25" s="245" t="s">
        <v>560</v>
      </c>
      <c r="F25" s="61"/>
      <c r="G25" t="s">
        <v>593</v>
      </c>
      <c r="H25" s="61"/>
      <c r="I25" s="67">
        <v>31806980</v>
      </c>
      <c r="J25" s="67">
        <v>0</v>
      </c>
      <c r="K25" s="70">
        <f t="shared" si="0"/>
        <v>31806980</v>
      </c>
    </row>
    <row r="26" spans="1:12" x14ac:dyDescent="0.25">
      <c r="A26" s="43">
        <v>43361</v>
      </c>
      <c r="B26" s="58" t="s">
        <v>468</v>
      </c>
      <c r="C26" s="59">
        <v>741</v>
      </c>
      <c r="D26" s="59">
        <v>1386</v>
      </c>
      <c r="E26" s="245" t="s">
        <v>729</v>
      </c>
      <c r="F26" s="61"/>
      <c r="G26" t="s">
        <v>470</v>
      </c>
      <c r="H26" s="61"/>
      <c r="I26" s="67">
        <v>280000</v>
      </c>
      <c r="J26" s="67">
        <v>280000</v>
      </c>
      <c r="K26" s="70">
        <f t="shared" si="0"/>
        <v>0</v>
      </c>
    </row>
    <row r="27" spans="1:12" x14ac:dyDescent="0.25">
      <c r="A27" s="43">
        <v>43364</v>
      </c>
      <c r="B27" s="58" t="s">
        <v>748</v>
      </c>
      <c r="C27" s="59">
        <v>909</v>
      </c>
      <c r="D27" s="59">
        <v>1476</v>
      </c>
      <c r="E27" s="245" t="s">
        <v>700</v>
      </c>
      <c r="F27" s="61"/>
      <c r="G27" t="s">
        <v>749</v>
      </c>
      <c r="H27" s="61"/>
      <c r="I27" s="67">
        <v>63963822</v>
      </c>
      <c r="J27" s="67">
        <v>0</v>
      </c>
      <c r="K27" s="70">
        <f t="shared" si="0"/>
        <v>63963822</v>
      </c>
    </row>
    <row r="28" spans="1:12" x14ac:dyDescent="0.25">
      <c r="A28" s="43"/>
      <c r="B28" s="58"/>
      <c r="C28" s="59"/>
      <c r="D28" s="59"/>
      <c r="E28" s="245"/>
      <c r="F28" s="61"/>
      <c r="G28"/>
      <c r="H28" s="61"/>
      <c r="I28" s="67"/>
      <c r="J28" s="67"/>
      <c r="K28" s="70"/>
    </row>
    <row r="29" spans="1:12" x14ac:dyDescent="0.25">
      <c r="A29" s="43"/>
      <c r="B29" s="58"/>
      <c r="C29" s="59"/>
      <c r="D29" s="59"/>
      <c r="E29" s="39"/>
      <c r="F29" s="61"/>
      <c r="G29" s="39"/>
      <c r="H29" s="61"/>
      <c r="I29" s="70"/>
      <c r="J29" s="70"/>
      <c r="K29" s="70"/>
    </row>
    <row r="30" spans="1:12" x14ac:dyDescent="0.25">
      <c r="A30" s="50"/>
      <c r="B30" s="51"/>
      <c r="C30" s="51"/>
      <c r="D30" s="51"/>
      <c r="E30" s="51"/>
      <c r="F30" s="51"/>
      <c r="G30" s="345" t="s">
        <v>131</v>
      </c>
      <c r="H30" s="346"/>
      <c r="I30" s="73">
        <f>SUM(I16:I29)</f>
        <v>3299946923</v>
      </c>
      <c r="J30" s="73">
        <f>SUM(J16:J29)</f>
        <v>1815752954</v>
      </c>
      <c r="K30" s="73">
        <f>SUM(K16:K29)</f>
        <v>1484193969</v>
      </c>
    </row>
    <row r="31" spans="1:12" ht="12.75" customHeight="1" x14ac:dyDescent="0.25">
      <c r="A31" s="3"/>
      <c r="B31" s="3"/>
      <c r="C31" s="3"/>
      <c r="D31" s="3"/>
      <c r="E31" s="3"/>
      <c r="F31" s="3"/>
      <c r="G31" s="3"/>
      <c r="H31" s="3"/>
      <c r="I31" s="22"/>
      <c r="J31" s="82"/>
      <c r="K31" s="51"/>
    </row>
    <row r="32" spans="1:12" ht="24.95" customHeight="1" x14ac:dyDescent="0.25">
      <c r="A32" s="287" t="s">
        <v>58</v>
      </c>
      <c r="B32" s="287" t="s">
        <v>132</v>
      </c>
      <c r="C32" s="287" t="s">
        <v>30</v>
      </c>
      <c r="D32" s="288" t="s">
        <v>59</v>
      </c>
      <c r="E32" s="287" t="s">
        <v>40</v>
      </c>
      <c r="F32" s="287" t="s">
        <v>62</v>
      </c>
      <c r="G32" s="287" t="s">
        <v>37</v>
      </c>
      <c r="H32" s="287" t="s">
        <v>60</v>
      </c>
      <c r="I32" s="287" t="s">
        <v>61</v>
      </c>
      <c r="J32" s="287" t="s">
        <v>98</v>
      </c>
      <c r="K32" s="287" t="s">
        <v>68</v>
      </c>
    </row>
    <row r="33" spans="1:11" ht="24.95" customHeight="1" x14ac:dyDescent="0.25">
      <c r="A33" s="294">
        <v>3594000000</v>
      </c>
      <c r="B33" s="294"/>
      <c r="C33" s="294">
        <v>0</v>
      </c>
      <c r="D33" s="290">
        <f>+A33+B33-C33</f>
        <v>3594000000</v>
      </c>
      <c r="E33" s="290">
        <f>+I30</f>
        <v>3299946923</v>
      </c>
      <c r="F33" s="291">
        <f>+E33/D33</f>
        <v>0.91818222676683359</v>
      </c>
      <c r="G33" s="290">
        <f>+I12</f>
        <v>131271361</v>
      </c>
      <c r="H33" s="290">
        <f>+D33-E33-G33</f>
        <v>162781716</v>
      </c>
      <c r="I33" s="295">
        <f>+J30</f>
        <v>1815752954</v>
      </c>
      <c r="J33" s="296">
        <f>+I33/D33</f>
        <v>0.5052178503060657</v>
      </c>
      <c r="K33" s="295">
        <f>+K30</f>
        <v>1484193969</v>
      </c>
    </row>
    <row r="34" spans="1:11" x14ac:dyDescent="0.25">
      <c r="A34" s="293">
        <v>1</v>
      </c>
      <c r="B34" s="293">
        <v>2</v>
      </c>
      <c r="C34" s="293">
        <v>3</v>
      </c>
      <c r="D34" s="293" t="s">
        <v>42</v>
      </c>
      <c r="E34" s="293">
        <v>5</v>
      </c>
      <c r="F34" s="293" t="s">
        <v>69</v>
      </c>
      <c r="G34" s="293">
        <v>7</v>
      </c>
      <c r="H34" s="293" t="s">
        <v>70</v>
      </c>
      <c r="I34" s="293">
        <v>9</v>
      </c>
      <c r="J34" s="293" t="s">
        <v>99</v>
      </c>
      <c r="K34" s="293" t="s">
        <v>100</v>
      </c>
    </row>
  </sheetData>
  <mergeCells count="16">
    <mergeCell ref="G30:H30"/>
    <mergeCell ref="E14:H14"/>
    <mergeCell ref="E15:F15"/>
    <mergeCell ref="G15:H15"/>
    <mergeCell ref="E5:H5"/>
    <mergeCell ref="E6:H6"/>
    <mergeCell ref="G12:H12"/>
    <mergeCell ref="J14:J15"/>
    <mergeCell ref="I14:I15"/>
    <mergeCell ref="A14:A15"/>
    <mergeCell ref="B5:B6"/>
    <mergeCell ref="D5:D6"/>
    <mergeCell ref="I5:I6"/>
    <mergeCell ref="J5:K6"/>
    <mergeCell ref="A5:A6"/>
    <mergeCell ref="C5:C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5"/>
  <sheetViews>
    <sheetView workbookViewId="0">
      <selection activeCell="I9" sqref="I9"/>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7" t="s">
        <v>118</v>
      </c>
      <c r="B3" s="281" t="s">
        <v>4</v>
      </c>
      <c r="C3" s="277"/>
      <c r="D3" s="277"/>
      <c r="E3" s="278"/>
      <c r="F3" s="278"/>
      <c r="G3" s="278"/>
      <c r="H3" s="278"/>
      <c r="I3" s="278"/>
      <c r="J3" s="278"/>
      <c r="K3" s="280" t="s">
        <v>728</v>
      </c>
    </row>
    <row r="4" spans="1:11" ht="12.75" customHeight="1" x14ac:dyDescent="0.25">
      <c r="A4" s="3"/>
      <c r="B4" s="3"/>
      <c r="C4" s="3"/>
      <c r="D4" s="3"/>
      <c r="E4" s="3"/>
      <c r="F4" s="3"/>
      <c r="G4" s="3"/>
      <c r="H4" s="3"/>
      <c r="I4" s="3"/>
      <c r="J4" s="32"/>
      <c r="K4" s="33"/>
    </row>
    <row r="5" spans="1:11" x14ac:dyDescent="0.25">
      <c r="A5" s="347" t="s">
        <v>28</v>
      </c>
      <c r="B5" s="349" t="s">
        <v>130</v>
      </c>
      <c r="C5" s="34"/>
      <c r="D5" s="347" t="s">
        <v>71</v>
      </c>
      <c r="E5" s="351" t="s">
        <v>37</v>
      </c>
      <c r="F5" s="352"/>
      <c r="G5" s="352"/>
      <c r="H5" s="353"/>
      <c r="I5" s="347" t="s">
        <v>31</v>
      </c>
      <c r="J5" s="354" t="s">
        <v>41</v>
      </c>
      <c r="K5" s="355"/>
    </row>
    <row r="6" spans="1:11" x14ac:dyDescent="0.25">
      <c r="A6" s="348"/>
      <c r="B6" s="358"/>
      <c r="C6" s="35"/>
      <c r="D6" s="348"/>
      <c r="E6" s="351" t="s">
        <v>33</v>
      </c>
      <c r="F6" s="352"/>
      <c r="G6" s="352"/>
      <c r="H6" s="353"/>
      <c r="I6" s="348"/>
      <c r="J6" s="356"/>
      <c r="K6" s="357"/>
    </row>
    <row r="7" spans="1:11" ht="12.75" customHeight="1" x14ac:dyDescent="0.25">
      <c r="A7" s="36"/>
      <c r="B7" s="37"/>
      <c r="C7" s="38"/>
      <c r="D7" s="39"/>
      <c r="E7" s="37"/>
      <c r="F7" s="40"/>
      <c r="G7" s="41"/>
      <c r="H7" s="42"/>
      <c r="I7" s="38"/>
      <c r="J7" s="37"/>
      <c r="K7" s="38"/>
    </row>
    <row r="8" spans="1:11" ht="12.75" customHeight="1" x14ac:dyDescent="0.25">
      <c r="A8" s="43">
        <v>43172</v>
      </c>
      <c r="B8" s="39" t="s">
        <v>172</v>
      </c>
      <c r="C8" s="44"/>
      <c r="D8" s="45">
        <v>741</v>
      </c>
      <c r="E8" s="39" t="s">
        <v>344</v>
      </c>
      <c r="F8" s="32"/>
      <c r="G8" s="46"/>
      <c r="H8" s="47"/>
      <c r="I8" s="315">
        <f>1000000-69850-111000-110954-29800</f>
        <v>678396</v>
      </c>
      <c r="J8" s="39"/>
      <c r="K8" s="44"/>
    </row>
    <row r="9" spans="1:11" ht="12.75" customHeight="1" x14ac:dyDescent="0.25">
      <c r="A9" s="43"/>
      <c r="B9" s="48"/>
      <c r="C9" s="49"/>
      <c r="D9" s="39"/>
      <c r="E9" s="39"/>
      <c r="F9" s="32"/>
      <c r="G9" s="46"/>
      <c r="H9" s="47"/>
      <c r="I9" s="68"/>
      <c r="J9" s="39"/>
      <c r="K9" s="44"/>
    </row>
    <row r="10" spans="1:11" x14ac:dyDescent="0.25">
      <c r="A10" s="50"/>
      <c r="B10" s="51"/>
      <c r="C10" s="51"/>
      <c r="D10" s="51"/>
      <c r="E10" s="51"/>
      <c r="F10" s="51"/>
      <c r="G10" s="345" t="s">
        <v>131</v>
      </c>
      <c r="H10" s="346"/>
      <c r="I10" s="69">
        <f>SUM(I8:I9)</f>
        <v>678396</v>
      </c>
      <c r="J10" s="52"/>
      <c r="K10" s="53"/>
    </row>
    <row r="11" spans="1:11" ht="12.75" customHeight="1" x14ac:dyDescent="0.25">
      <c r="A11" s="3"/>
      <c r="B11" s="3"/>
      <c r="C11" s="3"/>
      <c r="D11" s="3"/>
      <c r="E11" s="3"/>
      <c r="F11" s="3"/>
      <c r="G11" s="3"/>
      <c r="H11" s="3"/>
      <c r="I11" s="22"/>
      <c r="J11" s="32"/>
      <c r="K11" s="44"/>
    </row>
    <row r="12" spans="1:11" x14ac:dyDescent="0.25">
      <c r="A12" s="347" t="s">
        <v>28</v>
      </c>
      <c r="B12" s="30" t="s">
        <v>38</v>
      </c>
      <c r="C12" s="55" t="s">
        <v>34</v>
      </c>
      <c r="D12" s="54" t="s">
        <v>34</v>
      </c>
      <c r="E12" s="351" t="s">
        <v>40</v>
      </c>
      <c r="F12" s="352"/>
      <c r="G12" s="352"/>
      <c r="H12" s="353"/>
      <c r="I12" s="347" t="s">
        <v>31</v>
      </c>
      <c r="J12" s="347" t="s">
        <v>29</v>
      </c>
      <c r="K12" s="55" t="s">
        <v>56</v>
      </c>
    </row>
    <row r="13" spans="1:11" x14ac:dyDescent="0.25">
      <c r="A13" s="348"/>
      <c r="B13" s="56" t="s">
        <v>39</v>
      </c>
      <c r="C13" s="56" t="s">
        <v>36</v>
      </c>
      <c r="D13" s="56" t="s">
        <v>35</v>
      </c>
      <c r="E13" s="351" t="s">
        <v>33</v>
      </c>
      <c r="F13" s="353"/>
      <c r="G13" s="351" t="s">
        <v>32</v>
      </c>
      <c r="H13" s="353"/>
      <c r="I13" s="348"/>
      <c r="J13" s="348"/>
      <c r="K13" s="56" t="s">
        <v>57</v>
      </c>
    </row>
    <row r="14" spans="1:11" ht="12.75" customHeight="1" x14ac:dyDescent="0.25">
      <c r="A14" s="36"/>
      <c r="B14" s="36"/>
      <c r="C14" s="36"/>
      <c r="D14" s="36"/>
      <c r="E14" s="39"/>
      <c r="F14" s="44"/>
      <c r="G14" s="39"/>
      <c r="H14" s="44"/>
      <c r="I14" s="57"/>
      <c r="J14" s="57"/>
      <c r="K14" s="57"/>
    </row>
    <row r="15" spans="1:11" ht="12.75" customHeight="1" x14ac:dyDescent="0.25">
      <c r="A15" s="78">
        <v>43161</v>
      </c>
      <c r="B15" s="31" t="s">
        <v>338</v>
      </c>
      <c r="C15" s="80">
        <v>729</v>
      </c>
      <c r="D15" s="80">
        <v>741</v>
      </c>
      <c r="E15" s="77" t="s">
        <v>339</v>
      </c>
      <c r="F15" s="76"/>
      <c r="G15" s="77" t="s">
        <v>256</v>
      </c>
      <c r="H15" s="76"/>
      <c r="I15" s="215">
        <v>695250</v>
      </c>
      <c r="J15" s="88">
        <v>695250</v>
      </c>
      <c r="K15" s="70">
        <f>+I15-J15</f>
        <v>0</v>
      </c>
    </row>
    <row r="16" spans="1:11" ht="12.75" customHeight="1" x14ac:dyDescent="0.25">
      <c r="A16" s="78">
        <v>43241</v>
      </c>
      <c r="B16" s="79" t="s">
        <v>468</v>
      </c>
      <c r="C16" s="80">
        <v>741</v>
      </c>
      <c r="D16" s="80">
        <v>836</v>
      </c>
      <c r="E16" s="77" t="s">
        <v>469</v>
      </c>
      <c r="F16" s="76"/>
      <c r="G16" s="77" t="s">
        <v>470</v>
      </c>
      <c r="H16" s="76"/>
      <c r="I16" s="215">
        <v>69850</v>
      </c>
      <c r="J16" s="88">
        <v>69850</v>
      </c>
      <c r="K16" s="70">
        <f t="shared" ref="K16:K18" si="0">+I16-J16</f>
        <v>0</v>
      </c>
    </row>
    <row r="17" spans="1:11" ht="12.75" customHeight="1" x14ac:dyDescent="0.25">
      <c r="A17" s="78">
        <v>43307</v>
      </c>
      <c r="B17" s="79" t="s">
        <v>468</v>
      </c>
      <c r="C17" s="80">
        <v>741</v>
      </c>
      <c r="D17" s="80">
        <v>941</v>
      </c>
      <c r="E17" s="77" t="s">
        <v>573</v>
      </c>
      <c r="F17" s="76"/>
      <c r="G17" s="77" t="s">
        <v>470</v>
      </c>
      <c r="H17" s="76"/>
      <c r="I17" s="215">
        <v>111000</v>
      </c>
      <c r="J17" s="88">
        <v>111000</v>
      </c>
      <c r="K17" s="70">
        <f t="shared" si="0"/>
        <v>0</v>
      </c>
    </row>
    <row r="18" spans="1:11" ht="12.75" customHeight="1" x14ac:dyDescent="0.25">
      <c r="A18" s="78">
        <v>43340</v>
      </c>
      <c r="B18" s="79" t="s">
        <v>468</v>
      </c>
      <c r="C18" s="80">
        <v>741</v>
      </c>
      <c r="D18" s="80">
        <v>1028</v>
      </c>
      <c r="E18" t="s">
        <v>696</v>
      </c>
      <c r="F18" s="76"/>
      <c r="G18" s="77" t="s">
        <v>470</v>
      </c>
      <c r="H18" s="76"/>
      <c r="I18" s="215">
        <v>110954</v>
      </c>
      <c r="J18" s="88">
        <v>110954</v>
      </c>
      <c r="K18" s="70">
        <f t="shared" si="0"/>
        <v>0</v>
      </c>
    </row>
    <row r="19" spans="1:11" ht="12.75" customHeight="1" x14ac:dyDescent="0.25">
      <c r="A19" s="78">
        <v>43361</v>
      </c>
      <c r="B19" s="79" t="s">
        <v>468</v>
      </c>
      <c r="C19" s="80">
        <v>741</v>
      </c>
      <c r="D19" s="80">
        <v>1386</v>
      </c>
      <c r="E19" t="s">
        <v>729</v>
      </c>
      <c r="F19" s="76"/>
      <c r="G19" s="77" t="s">
        <v>470</v>
      </c>
      <c r="H19" s="76"/>
      <c r="I19" s="215">
        <v>29800</v>
      </c>
      <c r="J19" s="88">
        <v>29800</v>
      </c>
      <c r="K19" s="70"/>
    </row>
    <row r="20" spans="1:11" ht="12.75" customHeight="1" x14ac:dyDescent="0.25">
      <c r="A20" s="43"/>
      <c r="B20" s="58"/>
      <c r="C20" s="36"/>
      <c r="D20" s="36"/>
      <c r="E20" s="39"/>
      <c r="F20" s="44"/>
      <c r="G20" s="39"/>
      <c r="H20" s="44"/>
      <c r="I20" s="83"/>
      <c r="J20" s="83"/>
      <c r="K20" s="83"/>
    </row>
    <row r="21" spans="1:11" x14ac:dyDescent="0.25">
      <c r="A21" s="50"/>
      <c r="B21" s="51"/>
      <c r="C21" s="51"/>
      <c r="D21" s="51"/>
      <c r="E21" s="51"/>
      <c r="F21" s="51"/>
      <c r="G21" s="345" t="s">
        <v>131</v>
      </c>
      <c r="H21" s="346"/>
      <c r="I21" s="73">
        <f>SUM(I15:I20)</f>
        <v>1016854</v>
      </c>
      <c r="J21" s="73">
        <f>SUM(J15:J20)</f>
        <v>1016854</v>
      </c>
      <c r="K21" s="73">
        <f>SUM(K15:K20)</f>
        <v>0</v>
      </c>
    </row>
    <row r="22" spans="1:11" ht="12.75" customHeight="1" x14ac:dyDescent="0.25">
      <c r="A22" s="3"/>
      <c r="B22" s="3"/>
      <c r="C22" s="3"/>
      <c r="D22" s="3"/>
      <c r="E22" s="3"/>
      <c r="F22" s="3"/>
      <c r="G22" s="3"/>
      <c r="H22" s="3"/>
      <c r="I22" s="3"/>
      <c r="J22" s="32"/>
      <c r="K22" s="51"/>
    </row>
    <row r="23" spans="1:11" ht="24.95" customHeight="1" x14ac:dyDescent="0.25">
      <c r="A23" s="287" t="s">
        <v>58</v>
      </c>
      <c r="B23" s="287" t="s">
        <v>132</v>
      </c>
      <c r="C23" s="287" t="s">
        <v>30</v>
      </c>
      <c r="D23" s="288" t="s">
        <v>59</v>
      </c>
      <c r="E23" s="287" t="s">
        <v>40</v>
      </c>
      <c r="F23" s="287" t="s">
        <v>62</v>
      </c>
      <c r="G23" s="287" t="s">
        <v>37</v>
      </c>
      <c r="H23" s="287" t="s">
        <v>60</v>
      </c>
      <c r="I23" s="287" t="s">
        <v>61</v>
      </c>
      <c r="J23" s="287" t="s">
        <v>98</v>
      </c>
      <c r="K23" s="287" t="s">
        <v>68</v>
      </c>
    </row>
    <row r="24" spans="1:11" ht="24.95" customHeight="1" x14ac:dyDescent="0.25">
      <c r="A24" s="294">
        <v>2120000</v>
      </c>
      <c r="B24" s="294"/>
      <c r="C24" s="294">
        <v>0</v>
      </c>
      <c r="D24" s="290">
        <f>+A24+B24-C24</f>
        <v>2120000</v>
      </c>
      <c r="E24" s="290">
        <f>+I21</f>
        <v>1016854</v>
      </c>
      <c r="F24" s="291">
        <f>+E24/D24</f>
        <v>0.47964811320754719</v>
      </c>
      <c r="G24" s="290">
        <f>+I10</f>
        <v>678396</v>
      </c>
      <c r="H24" s="290">
        <f>+D24-E24-G24</f>
        <v>424750</v>
      </c>
      <c r="I24" s="290">
        <f>+J21</f>
        <v>1016854</v>
      </c>
      <c r="J24" s="296">
        <f>+I24/D24</f>
        <v>0.47964811320754719</v>
      </c>
      <c r="K24" s="290">
        <f>+K21</f>
        <v>0</v>
      </c>
    </row>
    <row r="25" spans="1:11" x14ac:dyDescent="0.25">
      <c r="A25" s="293">
        <v>1</v>
      </c>
      <c r="B25" s="293">
        <v>2</v>
      </c>
      <c r="C25" s="293">
        <v>3</v>
      </c>
      <c r="D25" s="293" t="s">
        <v>42</v>
      </c>
      <c r="E25" s="293">
        <v>5</v>
      </c>
      <c r="F25" s="293" t="s">
        <v>69</v>
      </c>
      <c r="G25" s="293">
        <v>7</v>
      </c>
      <c r="H25" s="293" t="s">
        <v>70</v>
      </c>
      <c r="I25" s="293">
        <v>9</v>
      </c>
      <c r="J25" s="293" t="s">
        <v>99</v>
      </c>
      <c r="K25" s="293" t="s">
        <v>100</v>
      </c>
    </row>
  </sheetData>
  <mergeCells count="15">
    <mergeCell ref="G21:H21"/>
    <mergeCell ref="J5:K6"/>
    <mergeCell ref="E6:H6"/>
    <mergeCell ref="G10:H10"/>
    <mergeCell ref="A12:A13"/>
    <mergeCell ref="E12:H12"/>
    <mergeCell ref="I12:I13"/>
    <mergeCell ref="J12:J13"/>
    <mergeCell ref="E13:F13"/>
    <mergeCell ref="G13:H13"/>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1"/>
  <sheetViews>
    <sheetView topLeftCell="A4" workbookViewId="0">
      <selection activeCell="E20" sqref="E20"/>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7" t="s">
        <v>121</v>
      </c>
      <c r="B3" s="281" t="s">
        <v>92</v>
      </c>
      <c r="C3" s="277"/>
      <c r="D3" s="277"/>
      <c r="E3" s="278"/>
      <c r="F3" s="278"/>
      <c r="G3" s="278"/>
      <c r="H3" s="278"/>
      <c r="I3" s="278"/>
      <c r="J3" s="278"/>
      <c r="K3" s="280" t="s">
        <v>728</v>
      </c>
    </row>
    <row r="4" spans="1:11" ht="12.75" customHeight="1" x14ac:dyDescent="0.25">
      <c r="A4" s="33"/>
      <c r="B4" s="33"/>
      <c r="C4" s="33"/>
      <c r="D4" s="33"/>
      <c r="E4" s="33"/>
      <c r="F4" s="33"/>
      <c r="G4" s="147"/>
      <c r="H4" s="33"/>
      <c r="I4" s="138"/>
      <c r="J4" s="33"/>
      <c r="K4" s="33"/>
    </row>
    <row r="5" spans="1:11" x14ac:dyDescent="0.25">
      <c r="A5" s="347" t="s">
        <v>28</v>
      </c>
      <c r="B5" s="349" t="s">
        <v>130</v>
      </c>
      <c r="C5" s="34"/>
      <c r="D5" s="347" t="s">
        <v>71</v>
      </c>
      <c r="E5" s="351" t="s">
        <v>37</v>
      </c>
      <c r="F5" s="352"/>
      <c r="G5" s="352"/>
      <c r="H5" s="353"/>
      <c r="I5" s="347" t="s">
        <v>31</v>
      </c>
      <c r="J5" s="354" t="s">
        <v>41</v>
      </c>
      <c r="K5" s="355"/>
    </row>
    <row r="6" spans="1:11" x14ac:dyDescent="0.25">
      <c r="A6" s="348"/>
      <c r="B6" s="358"/>
      <c r="C6" s="35"/>
      <c r="D6" s="348"/>
      <c r="E6" s="351" t="s">
        <v>33</v>
      </c>
      <c r="F6" s="352"/>
      <c r="G6" s="352"/>
      <c r="H6" s="353"/>
      <c r="I6" s="348"/>
      <c r="J6" s="356"/>
      <c r="K6" s="357"/>
    </row>
    <row r="7" spans="1:11" x14ac:dyDescent="0.25">
      <c r="A7" s="100"/>
      <c r="B7" s="230"/>
      <c r="C7" s="127"/>
      <c r="D7" s="124"/>
      <c r="E7" s="231"/>
      <c r="F7" s="101"/>
      <c r="G7" s="101"/>
      <c r="H7" s="102"/>
      <c r="I7" s="103"/>
      <c r="J7" s="127"/>
      <c r="K7" s="103"/>
    </row>
    <row r="8" spans="1:11" x14ac:dyDescent="0.25">
      <c r="A8" s="273"/>
      <c r="B8" s="132"/>
      <c r="C8" s="267"/>
      <c r="D8" s="114"/>
      <c r="E8" s="60"/>
      <c r="F8" s="101"/>
      <c r="G8" s="101"/>
      <c r="H8" s="102"/>
      <c r="I8" s="302"/>
      <c r="J8" s="127"/>
      <c r="K8" s="103"/>
    </row>
    <row r="9" spans="1:11" ht="12.75" customHeight="1" x14ac:dyDescent="0.25">
      <c r="A9" s="43"/>
      <c r="B9" s="48"/>
      <c r="C9" s="49"/>
      <c r="D9" s="39"/>
      <c r="E9" s="39"/>
      <c r="F9" s="32"/>
      <c r="G9" s="46"/>
      <c r="H9" s="47"/>
      <c r="I9" s="67"/>
      <c r="J9" s="39"/>
      <c r="K9" s="44"/>
    </row>
    <row r="10" spans="1:11" x14ac:dyDescent="0.25">
      <c r="A10" s="50"/>
      <c r="B10" s="51"/>
      <c r="C10" s="51"/>
      <c r="D10" s="51"/>
      <c r="E10" s="51"/>
      <c r="F10" s="51"/>
      <c r="G10" s="345" t="s">
        <v>131</v>
      </c>
      <c r="H10" s="346"/>
      <c r="I10" s="69">
        <f>SUM(I8:I9)</f>
        <v>0</v>
      </c>
      <c r="J10" s="52"/>
      <c r="K10" s="53"/>
    </row>
    <row r="11" spans="1:11" ht="12.75" customHeight="1" x14ac:dyDescent="0.25">
      <c r="A11" s="3"/>
      <c r="B11" s="3"/>
      <c r="C11" s="3"/>
      <c r="D11" s="3"/>
      <c r="E11" s="3"/>
      <c r="F11" s="3"/>
      <c r="G11" s="3"/>
      <c r="H11" s="3"/>
      <c r="I11" s="22"/>
      <c r="J11" s="155"/>
      <c r="K11" s="209"/>
    </row>
    <row r="12" spans="1:11" x14ac:dyDescent="0.25">
      <c r="A12" s="347" t="s">
        <v>28</v>
      </c>
      <c r="B12" s="30" t="s">
        <v>38</v>
      </c>
      <c r="C12" s="55" t="s">
        <v>34</v>
      </c>
      <c r="D12" s="54" t="s">
        <v>34</v>
      </c>
      <c r="E12" s="351" t="s">
        <v>40</v>
      </c>
      <c r="F12" s="352"/>
      <c r="G12" s="352"/>
      <c r="H12" s="353"/>
      <c r="I12" s="347" t="s">
        <v>31</v>
      </c>
      <c r="J12" s="347" t="s">
        <v>29</v>
      </c>
      <c r="K12" s="55" t="s">
        <v>56</v>
      </c>
    </row>
    <row r="13" spans="1:11" x14ac:dyDescent="0.25">
      <c r="A13" s="348"/>
      <c r="B13" s="56" t="s">
        <v>39</v>
      </c>
      <c r="C13" s="56" t="s">
        <v>36</v>
      </c>
      <c r="D13" s="56" t="s">
        <v>35</v>
      </c>
      <c r="E13" s="351" t="s">
        <v>33</v>
      </c>
      <c r="F13" s="353"/>
      <c r="G13" s="351" t="s">
        <v>32</v>
      </c>
      <c r="H13" s="353"/>
      <c r="I13" s="348"/>
      <c r="J13" s="348"/>
      <c r="K13" s="56" t="s">
        <v>57</v>
      </c>
    </row>
    <row r="14" spans="1:11" ht="15" customHeight="1" x14ac:dyDescent="0.25">
      <c r="A14" s="43"/>
      <c r="B14" s="58"/>
      <c r="C14" s="59"/>
      <c r="D14" s="59"/>
      <c r="E14" s="60"/>
      <c r="F14" s="61"/>
      <c r="G14" s="60"/>
      <c r="H14" s="61"/>
      <c r="I14" s="70"/>
      <c r="J14" s="70"/>
      <c r="K14" s="70">
        <f>+I14-J14</f>
        <v>0</v>
      </c>
    </row>
    <row r="15" spans="1:11" x14ac:dyDescent="0.25">
      <c r="A15" s="43">
        <v>43122</v>
      </c>
      <c r="B15" s="58" t="s">
        <v>197</v>
      </c>
      <c r="C15" s="59">
        <v>453</v>
      </c>
      <c r="D15" s="59">
        <v>384</v>
      </c>
      <c r="E15" s="60" t="s">
        <v>230</v>
      </c>
      <c r="F15" s="61"/>
      <c r="G15" s="60" t="s">
        <v>229</v>
      </c>
      <c r="H15" s="61"/>
      <c r="I15" s="67">
        <v>4341517002</v>
      </c>
      <c r="J15" s="67">
        <v>4341517002</v>
      </c>
      <c r="K15" s="70">
        <f>+I15-J15</f>
        <v>0</v>
      </c>
    </row>
    <row r="16" spans="1:11" x14ac:dyDescent="0.25">
      <c r="A16" s="43">
        <v>43125</v>
      </c>
      <c r="B16" s="58" t="s">
        <v>200</v>
      </c>
      <c r="C16" s="59">
        <v>517</v>
      </c>
      <c r="D16" s="59">
        <v>487</v>
      </c>
      <c r="E16" s="60" t="s">
        <v>201</v>
      </c>
      <c r="F16" s="61"/>
      <c r="G16" s="60" t="s">
        <v>229</v>
      </c>
      <c r="H16" s="61"/>
      <c r="I16" s="70">
        <v>11560780</v>
      </c>
      <c r="J16" s="70">
        <v>11560780</v>
      </c>
      <c r="K16" s="70">
        <f t="shared" ref="K16:K19" si="0">+I16-J16</f>
        <v>0</v>
      </c>
    </row>
    <row r="17" spans="1:14" x14ac:dyDescent="0.25">
      <c r="A17" s="43">
        <v>43147</v>
      </c>
      <c r="B17" s="58" t="s">
        <v>259</v>
      </c>
      <c r="C17" s="59">
        <v>719</v>
      </c>
      <c r="D17" s="220">
        <v>714</v>
      </c>
      <c r="E17" s="60" t="s">
        <v>258</v>
      </c>
      <c r="F17" s="61"/>
      <c r="G17" s="60" t="s">
        <v>229</v>
      </c>
      <c r="H17" s="61"/>
      <c r="I17" s="70">
        <v>3769249137</v>
      </c>
      <c r="J17" s="70">
        <v>3769249137</v>
      </c>
      <c r="K17" s="70">
        <f t="shared" si="0"/>
        <v>0</v>
      </c>
    </row>
    <row r="18" spans="1:14" x14ac:dyDescent="0.25">
      <c r="A18" s="43">
        <v>43154</v>
      </c>
      <c r="B18" s="58" t="s">
        <v>312</v>
      </c>
      <c r="C18" s="59">
        <v>727</v>
      </c>
      <c r="D18" s="220">
        <v>732</v>
      </c>
      <c r="E18" s="60" t="s">
        <v>313</v>
      </c>
      <c r="F18" s="61"/>
      <c r="G18" s="60" t="s">
        <v>229</v>
      </c>
      <c r="H18" s="61"/>
      <c r="I18" s="70">
        <v>13055958</v>
      </c>
      <c r="J18" s="70">
        <v>13055958</v>
      </c>
      <c r="K18" s="70">
        <f t="shared" si="0"/>
        <v>0</v>
      </c>
    </row>
    <row r="19" spans="1:14" x14ac:dyDescent="0.25">
      <c r="A19" s="43">
        <v>43174</v>
      </c>
      <c r="B19" s="58" t="s">
        <v>357</v>
      </c>
      <c r="C19" s="59">
        <v>746</v>
      </c>
      <c r="D19" s="220">
        <v>756</v>
      </c>
      <c r="E19" s="60" t="s">
        <v>358</v>
      </c>
      <c r="F19" s="61"/>
      <c r="G19" s="60" t="s">
        <v>229</v>
      </c>
      <c r="H19" s="61"/>
      <c r="I19" s="70">
        <v>3743251329</v>
      </c>
      <c r="J19" s="70">
        <v>3743251329</v>
      </c>
      <c r="K19" s="70">
        <f t="shared" si="0"/>
        <v>0</v>
      </c>
    </row>
    <row r="20" spans="1:14" x14ac:dyDescent="0.25">
      <c r="A20" s="43">
        <v>43192</v>
      </c>
      <c r="B20" s="58" t="s">
        <v>393</v>
      </c>
      <c r="C20" s="59">
        <v>752</v>
      </c>
      <c r="D20" s="220">
        <v>775</v>
      </c>
      <c r="E20" s="60" t="s">
        <v>371</v>
      </c>
      <c r="F20" s="61"/>
      <c r="G20" s="60" t="s">
        <v>229</v>
      </c>
      <c r="H20" s="61"/>
      <c r="I20" s="70">
        <v>13522610</v>
      </c>
      <c r="J20" s="70">
        <v>13522610</v>
      </c>
      <c r="K20" s="70">
        <f t="shared" ref="K20:K29" si="1">+I20-J20</f>
        <v>0</v>
      </c>
    </row>
    <row r="21" spans="1:14" x14ac:dyDescent="0.25">
      <c r="A21" s="43">
        <v>43207</v>
      </c>
      <c r="B21" s="58" t="s">
        <v>410</v>
      </c>
      <c r="C21" s="59">
        <v>765</v>
      </c>
      <c r="D21" s="220">
        <v>793</v>
      </c>
      <c r="E21" s="60" t="s">
        <v>411</v>
      </c>
      <c r="F21" s="61"/>
      <c r="G21" s="60" t="s">
        <v>229</v>
      </c>
      <c r="H21" s="61"/>
      <c r="I21" s="70">
        <v>3838451895</v>
      </c>
      <c r="J21" s="70">
        <v>3838451895</v>
      </c>
      <c r="K21" s="70">
        <f t="shared" si="1"/>
        <v>0</v>
      </c>
    </row>
    <row r="22" spans="1:14" x14ac:dyDescent="0.25">
      <c r="A22" s="43">
        <v>43213</v>
      </c>
      <c r="B22" s="58" t="s">
        <v>428</v>
      </c>
      <c r="C22" s="59">
        <v>771</v>
      </c>
      <c r="D22" s="220">
        <v>804</v>
      </c>
      <c r="E22" s="60" t="s">
        <v>429</v>
      </c>
      <c r="F22" s="61"/>
      <c r="G22" s="60" t="s">
        <v>430</v>
      </c>
      <c r="H22" s="61"/>
      <c r="I22" s="70">
        <v>163821</v>
      </c>
      <c r="J22" s="70">
        <v>163821</v>
      </c>
      <c r="K22" s="70">
        <f t="shared" si="1"/>
        <v>0</v>
      </c>
    </row>
    <row r="23" spans="1:14" x14ac:dyDescent="0.25">
      <c r="A23" s="43">
        <v>43241</v>
      </c>
      <c r="B23" s="58" t="s">
        <v>464</v>
      </c>
      <c r="C23" s="59">
        <v>782</v>
      </c>
      <c r="D23" s="220">
        <v>830</v>
      </c>
      <c r="E23" s="60" t="s">
        <v>465</v>
      </c>
      <c r="F23" s="61"/>
      <c r="G23" s="60" t="s">
        <v>229</v>
      </c>
      <c r="H23" s="61"/>
      <c r="I23" s="70">
        <v>4126851793</v>
      </c>
      <c r="J23" s="70">
        <v>4126851793</v>
      </c>
      <c r="K23" s="70">
        <f t="shared" si="1"/>
        <v>0</v>
      </c>
    </row>
    <row r="24" spans="1:14" x14ac:dyDescent="0.25">
      <c r="A24" s="43">
        <v>43259</v>
      </c>
      <c r="B24" s="58" t="s">
        <v>504</v>
      </c>
      <c r="C24" s="59">
        <v>808</v>
      </c>
      <c r="D24" s="220">
        <v>858</v>
      </c>
      <c r="E24" s="60" t="s">
        <v>505</v>
      </c>
      <c r="F24" s="61"/>
      <c r="G24" s="60" t="s">
        <v>229</v>
      </c>
      <c r="H24" s="61"/>
      <c r="I24" s="70">
        <v>8618487641</v>
      </c>
      <c r="J24" s="70">
        <v>8618487641</v>
      </c>
      <c r="K24" s="70">
        <f t="shared" si="1"/>
        <v>0</v>
      </c>
    </row>
    <row r="25" spans="1:14" x14ac:dyDescent="0.25">
      <c r="A25" s="43">
        <v>43299</v>
      </c>
      <c r="B25" s="58" t="s">
        <v>556</v>
      </c>
      <c r="C25" s="59">
        <v>840</v>
      </c>
      <c r="D25" s="220">
        <v>923</v>
      </c>
      <c r="E25" s="60" t="s">
        <v>557</v>
      </c>
      <c r="F25" s="61"/>
      <c r="G25" s="60" t="s">
        <v>229</v>
      </c>
      <c r="H25" s="61"/>
      <c r="I25" s="70">
        <v>3703266437</v>
      </c>
      <c r="J25" s="70">
        <v>3703266437</v>
      </c>
      <c r="K25" s="70">
        <f t="shared" si="1"/>
        <v>0</v>
      </c>
    </row>
    <row r="26" spans="1:14" x14ac:dyDescent="0.25">
      <c r="A26" s="43">
        <v>43327</v>
      </c>
      <c r="B26" s="58" t="s">
        <v>652</v>
      </c>
      <c r="C26" s="59">
        <v>817</v>
      </c>
      <c r="D26" s="220">
        <v>997</v>
      </c>
      <c r="E26" s="60" t="s">
        <v>653</v>
      </c>
      <c r="F26" s="61"/>
      <c r="G26" s="60" t="s">
        <v>229</v>
      </c>
      <c r="H26" s="61"/>
      <c r="I26" s="70">
        <v>28129865</v>
      </c>
      <c r="J26" s="70">
        <v>28066147</v>
      </c>
      <c r="K26" s="70">
        <f t="shared" si="1"/>
        <v>63718</v>
      </c>
      <c r="L26" s="212"/>
    </row>
    <row r="27" spans="1:14" x14ac:dyDescent="0.25">
      <c r="A27" s="43">
        <v>43334</v>
      </c>
      <c r="B27" s="58" t="s">
        <v>679</v>
      </c>
      <c r="C27" s="59">
        <v>874</v>
      </c>
      <c r="D27" s="220">
        <v>1013</v>
      </c>
      <c r="E27" s="60" t="s">
        <v>680</v>
      </c>
      <c r="F27" s="61"/>
      <c r="G27" s="60" t="s">
        <v>229</v>
      </c>
      <c r="H27" s="61"/>
      <c r="I27" s="70">
        <v>3710527496</v>
      </c>
      <c r="J27" s="70">
        <v>3710527496</v>
      </c>
      <c r="K27" s="70">
        <f t="shared" si="1"/>
        <v>0</v>
      </c>
    </row>
    <row r="28" spans="1:14" x14ac:dyDescent="0.25">
      <c r="A28" s="43">
        <v>43362</v>
      </c>
      <c r="B28" s="58" t="s">
        <v>744</v>
      </c>
      <c r="C28" s="59">
        <v>1322</v>
      </c>
      <c r="D28" s="220">
        <v>1399</v>
      </c>
      <c r="E28" s="60" t="s">
        <v>745</v>
      </c>
      <c r="F28" s="61"/>
      <c r="G28" s="60" t="s">
        <v>229</v>
      </c>
      <c r="H28" s="61"/>
      <c r="I28" s="70">
        <v>3850295562</v>
      </c>
      <c r="J28" s="70">
        <v>3850295562</v>
      </c>
      <c r="K28" s="70">
        <f t="shared" si="1"/>
        <v>0</v>
      </c>
    </row>
    <row r="29" spans="1:14" x14ac:dyDescent="0.25">
      <c r="A29" s="43">
        <v>43367</v>
      </c>
      <c r="B29" s="58" t="s">
        <v>755</v>
      </c>
      <c r="C29" s="59">
        <v>868</v>
      </c>
      <c r="D29" s="220">
        <v>1481</v>
      </c>
      <c r="E29" s="60" t="s">
        <v>756</v>
      </c>
      <c r="F29" s="61"/>
      <c r="G29" s="60" t="s">
        <v>229</v>
      </c>
      <c r="H29" s="61"/>
      <c r="I29" s="70">
        <v>5538117</v>
      </c>
      <c r="J29" s="70">
        <v>5538117</v>
      </c>
      <c r="K29" s="70">
        <f t="shared" si="1"/>
        <v>0</v>
      </c>
    </row>
    <row r="30" spans="1:14" x14ac:dyDescent="0.25">
      <c r="A30" s="43">
        <v>43368</v>
      </c>
      <c r="B30" s="58" t="s">
        <v>764</v>
      </c>
      <c r="C30" s="59">
        <v>1359</v>
      </c>
      <c r="D30" s="220">
        <v>1493</v>
      </c>
      <c r="E30" s="60" t="s">
        <v>765</v>
      </c>
      <c r="F30" s="61"/>
      <c r="G30" s="60" t="s">
        <v>229</v>
      </c>
      <c r="H30" s="61"/>
      <c r="I30" s="70">
        <v>1729962</v>
      </c>
      <c r="J30" s="70">
        <v>1729962</v>
      </c>
      <c r="K30" s="70"/>
    </row>
    <row r="31" spans="1:14" ht="12.75" customHeight="1" x14ac:dyDescent="0.25">
      <c r="A31" s="43"/>
      <c r="B31" s="58"/>
      <c r="C31" s="36"/>
      <c r="D31" s="36"/>
      <c r="E31" s="39"/>
      <c r="F31" s="44"/>
      <c r="G31" s="39"/>
      <c r="H31" s="44"/>
      <c r="I31" s="83"/>
      <c r="J31" s="83"/>
      <c r="K31" s="83"/>
    </row>
    <row r="32" spans="1:14" x14ac:dyDescent="0.25">
      <c r="A32" s="50"/>
      <c r="B32" s="51"/>
      <c r="C32" s="51"/>
      <c r="D32" s="51"/>
      <c r="E32" s="51"/>
      <c r="F32" s="51"/>
      <c r="G32" s="345" t="s">
        <v>131</v>
      </c>
      <c r="H32" s="346"/>
      <c r="I32" s="73">
        <f>SUM(I14:I31)</f>
        <v>39775599405</v>
      </c>
      <c r="J32" s="73">
        <f>SUM(J14:J31)</f>
        <v>39775535687</v>
      </c>
      <c r="K32" s="73">
        <f>SUM(K14:K31)</f>
        <v>63718</v>
      </c>
      <c r="L32" s="212"/>
      <c r="N32" s="212"/>
    </row>
    <row r="33" spans="1:11" ht="12.75" customHeight="1" x14ac:dyDescent="0.25">
      <c r="A33" s="3"/>
      <c r="B33" s="3"/>
      <c r="C33" s="3"/>
      <c r="D33" s="3"/>
      <c r="E33" s="3"/>
      <c r="F33" s="3"/>
      <c r="G33" s="3"/>
      <c r="H33" s="3"/>
      <c r="I33" s="86"/>
      <c r="J33" s="86"/>
      <c r="K33" s="51"/>
    </row>
    <row r="34" spans="1:11" ht="24.95" customHeight="1" x14ac:dyDescent="0.25">
      <c r="A34" s="287" t="s">
        <v>58</v>
      </c>
      <c r="B34" s="287" t="s">
        <v>132</v>
      </c>
      <c r="C34" s="287" t="s">
        <v>30</v>
      </c>
      <c r="D34" s="288" t="s">
        <v>59</v>
      </c>
      <c r="E34" s="287" t="s">
        <v>40</v>
      </c>
      <c r="F34" s="287" t="s">
        <v>62</v>
      </c>
      <c r="G34" s="287" t="s">
        <v>37</v>
      </c>
      <c r="H34" s="287" t="s">
        <v>60</v>
      </c>
      <c r="I34" s="287" t="s">
        <v>61</v>
      </c>
      <c r="J34" s="287" t="s">
        <v>98</v>
      </c>
      <c r="K34" s="287" t="s">
        <v>68</v>
      </c>
    </row>
    <row r="35" spans="1:11" ht="24.95" customHeight="1" x14ac:dyDescent="0.25">
      <c r="A35" s="294">
        <v>62534631000</v>
      </c>
      <c r="B35" s="294">
        <v>-486328236</v>
      </c>
      <c r="C35" s="294">
        <v>0</v>
      </c>
      <c r="D35" s="290">
        <f>+A35+B35-C35</f>
        <v>62048302764</v>
      </c>
      <c r="E35" s="290">
        <f>+I32</f>
        <v>39775599405</v>
      </c>
      <c r="F35" s="291">
        <f>+E35/D35</f>
        <v>0.64104250451919742</v>
      </c>
      <c r="G35" s="290">
        <f>+I10</f>
        <v>0</v>
      </c>
      <c r="H35" s="290">
        <f>+D35-E35-G35</f>
        <v>22272703359</v>
      </c>
      <c r="I35" s="290">
        <f>+J32</f>
        <v>39775535687</v>
      </c>
      <c r="J35" s="296">
        <f>+I35/D35</f>
        <v>0.64104147760956154</v>
      </c>
      <c r="K35" s="290">
        <f>+K32</f>
        <v>63718</v>
      </c>
    </row>
    <row r="36" spans="1:11" x14ac:dyDescent="0.25">
      <c r="A36" s="293">
        <v>1</v>
      </c>
      <c r="B36" s="293">
        <v>2</v>
      </c>
      <c r="C36" s="293">
        <v>3</v>
      </c>
      <c r="D36" s="293" t="s">
        <v>42</v>
      </c>
      <c r="E36" s="293">
        <v>5</v>
      </c>
      <c r="F36" s="293" t="s">
        <v>69</v>
      </c>
      <c r="G36" s="293">
        <v>7</v>
      </c>
      <c r="H36" s="293" t="s">
        <v>70</v>
      </c>
      <c r="I36" s="293">
        <v>9</v>
      </c>
      <c r="J36" s="293" t="s">
        <v>99</v>
      </c>
      <c r="K36" s="293" t="s">
        <v>100</v>
      </c>
    </row>
    <row r="38" spans="1:11" x14ac:dyDescent="0.25">
      <c r="E38" s="212"/>
    </row>
    <row r="39" spans="1:11" x14ac:dyDescent="0.25">
      <c r="B39" s="212"/>
      <c r="I39" s="212"/>
    </row>
    <row r="40" spans="1:11" x14ac:dyDescent="0.25">
      <c r="E40" s="212"/>
      <c r="I40" s="212"/>
      <c r="J40" s="212"/>
    </row>
    <row r="41" spans="1:11" x14ac:dyDescent="0.25">
      <c r="E41" s="212"/>
    </row>
  </sheetData>
  <mergeCells count="15">
    <mergeCell ref="G32:H32"/>
    <mergeCell ref="E12:H12"/>
    <mergeCell ref="E13:F13"/>
    <mergeCell ref="G13:H13"/>
    <mergeCell ref="E5:H5"/>
    <mergeCell ref="E6:H6"/>
    <mergeCell ref="G10:H10"/>
    <mergeCell ref="A5:A6"/>
    <mergeCell ref="J12:J13"/>
    <mergeCell ref="I12:I13"/>
    <mergeCell ref="A12:A13"/>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32"/>
  <sheetViews>
    <sheetView workbookViewId="0">
      <selection activeCell="I8" sqref="I8"/>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2" ht="12.75" customHeight="1" x14ac:dyDescent="0.25">
      <c r="A1" s="2" t="s">
        <v>97</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277" t="s">
        <v>123</v>
      </c>
      <c r="B3" s="281" t="s">
        <v>656</v>
      </c>
      <c r="C3" s="277"/>
      <c r="D3" s="277"/>
      <c r="E3" s="278"/>
      <c r="F3" s="278"/>
      <c r="G3" s="278"/>
      <c r="H3" s="278"/>
      <c r="I3" s="278"/>
      <c r="J3" s="278"/>
      <c r="K3" s="280" t="s">
        <v>728</v>
      </c>
    </row>
    <row r="4" spans="1:12" ht="12.75" customHeight="1" x14ac:dyDescent="0.25">
      <c r="A4" s="33"/>
      <c r="B4" s="33"/>
      <c r="C4" s="33"/>
      <c r="D4" s="33"/>
      <c r="E4" s="33"/>
      <c r="F4" s="33"/>
      <c r="G4" s="33"/>
      <c r="H4" s="33"/>
      <c r="I4" s="138"/>
      <c r="J4" s="33"/>
      <c r="K4" s="33"/>
    </row>
    <row r="5" spans="1:12" x14ac:dyDescent="0.25">
      <c r="A5" s="347" t="s">
        <v>28</v>
      </c>
      <c r="B5" s="349" t="s">
        <v>130</v>
      </c>
      <c r="C5" s="34"/>
      <c r="D5" s="347" t="s">
        <v>71</v>
      </c>
      <c r="E5" s="351" t="s">
        <v>37</v>
      </c>
      <c r="F5" s="352"/>
      <c r="G5" s="352"/>
      <c r="H5" s="353"/>
      <c r="I5" s="347" t="s">
        <v>31</v>
      </c>
      <c r="J5" s="354" t="s">
        <v>41</v>
      </c>
      <c r="K5" s="355"/>
    </row>
    <row r="6" spans="1:12" x14ac:dyDescent="0.25">
      <c r="A6" s="348"/>
      <c r="B6" s="358"/>
      <c r="C6" s="35"/>
      <c r="D6" s="348"/>
      <c r="E6" s="351" t="s">
        <v>33</v>
      </c>
      <c r="F6" s="352"/>
      <c r="G6" s="352"/>
      <c r="H6" s="353"/>
      <c r="I6" s="348"/>
      <c r="J6" s="356"/>
      <c r="K6" s="357"/>
    </row>
    <row r="7" spans="1:12" x14ac:dyDescent="0.25">
      <c r="A7" s="43"/>
      <c r="B7" s="140"/>
      <c r="C7" s="84"/>
      <c r="D7" s="45"/>
      <c r="E7" s="143"/>
      <c r="F7" s="81"/>
      <c r="G7" s="81"/>
      <c r="H7" s="85"/>
      <c r="I7" s="71"/>
      <c r="J7" s="39"/>
      <c r="K7" s="44"/>
    </row>
    <row r="8" spans="1:12" x14ac:dyDescent="0.25">
      <c r="A8" s="43">
        <v>43370</v>
      </c>
      <c r="B8" s="140" t="s">
        <v>172</v>
      </c>
      <c r="C8" s="84"/>
      <c r="D8" s="45">
        <v>1372</v>
      </c>
      <c r="E8" s="60" t="s">
        <v>766</v>
      </c>
      <c r="F8" s="81"/>
      <c r="G8" s="81"/>
      <c r="H8" s="85"/>
      <c r="I8" s="71">
        <v>36066000</v>
      </c>
      <c r="J8" s="39"/>
      <c r="K8" s="44"/>
      <c r="L8"/>
    </row>
    <row r="9" spans="1:12" x14ac:dyDescent="0.25">
      <c r="A9" s="43"/>
      <c r="B9" s="140"/>
      <c r="C9" s="84"/>
      <c r="D9" s="45"/>
      <c r="E9" s="45"/>
      <c r="F9" s="81"/>
      <c r="G9" s="81"/>
      <c r="H9" s="85"/>
      <c r="I9" s="71"/>
      <c r="J9" s="39"/>
      <c r="K9" s="44"/>
      <c r="L9"/>
    </row>
    <row r="10" spans="1:12" ht="12.75" customHeight="1" x14ac:dyDescent="0.25">
      <c r="A10" s="43"/>
      <c r="B10" s="48"/>
      <c r="C10" s="49"/>
      <c r="D10" s="39"/>
      <c r="E10" s="39"/>
      <c r="F10" s="32"/>
      <c r="G10" s="46"/>
      <c r="H10" s="47"/>
      <c r="I10" s="67"/>
      <c r="J10" s="39"/>
      <c r="K10" s="44"/>
    </row>
    <row r="11" spans="1:12" x14ac:dyDescent="0.25">
      <c r="A11" s="50"/>
      <c r="B11" s="51"/>
      <c r="C11" s="51"/>
      <c r="D11" s="51"/>
      <c r="E11" s="51"/>
      <c r="F11" s="51"/>
      <c r="G11" s="345" t="s">
        <v>131</v>
      </c>
      <c r="H11" s="346"/>
      <c r="I11" s="69">
        <f>SUM(I7:I10)</f>
        <v>36066000</v>
      </c>
      <c r="J11" s="52"/>
      <c r="K11" s="53"/>
    </row>
    <row r="12" spans="1:12" ht="12.75" customHeight="1" x14ac:dyDescent="0.25">
      <c r="A12" s="3"/>
      <c r="B12" s="3"/>
      <c r="C12" s="3"/>
      <c r="D12" s="3"/>
      <c r="E12" s="3"/>
      <c r="F12" s="3"/>
      <c r="G12" s="3"/>
      <c r="H12" s="3"/>
      <c r="I12" s="22"/>
      <c r="J12" s="32"/>
      <c r="K12" s="44"/>
    </row>
    <row r="13" spans="1:12" x14ac:dyDescent="0.25">
      <c r="A13" s="347" t="s">
        <v>28</v>
      </c>
      <c r="B13" s="30" t="s">
        <v>38</v>
      </c>
      <c r="C13" s="55" t="s">
        <v>34</v>
      </c>
      <c r="D13" s="54" t="s">
        <v>34</v>
      </c>
      <c r="E13" s="351" t="s">
        <v>40</v>
      </c>
      <c r="F13" s="352"/>
      <c r="G13" s="352"/>
      <c r="H13" s="353"/>
      <c r="I13" s="347" t="s">
        <v>31</v>
      </c>
      <c r="J13" s="347" t="s">
        <v>29</v>
      </c>
      <c r="K13" s="55" t="s">
        <v>56</v>
      </c>
    </row>
    <row r="14" spans="1:12" x14ac:dyDescent="0.25">
      <c r="A14" s="348"/>
      <c r="B14" s="56" t="s">
        <v>39</v>
      </c>
      <c r="C14" s="56" t="s">
        <v>36</v>
      </c>
      <c r="D14" s="56" t="s">
        <v>35</v>
      </c>
      <c r="E14" s="351" t="s">
        <v>33</v>
      </c>
      <c r="F14" s="353"/>
      <c r="G14" s="351" t="s">
        <v>32</v>
      </c>
      <c r="H14" s="353"/>
      <c r="I14" s="348"/>
      <c r="J14" s="348"/>
      <c r="K14" s="56" t="s">
        <v>57</v>
      </c>
    </row>
    <row r="15" spans="1:12" ht="12.75" customHeight="1" x14ac:dyDescent="0.25">
      <c r="A15" s="36"/>
      <c r="B15" s="36"/>
      <c r="C15" s="36"/>
      <c r="D15" s="36"/>
      <c r="E15" s="39"/>
      <c r="F15" s="44"/>
      <c r="G15" s="39"/>
      <c r="H15" s="44"/>
      <c r="I15" s="57"/>
      <c r="J15" s="57"/>
      <c r="K15" s="57"/>
    </row>
    <row r="16" spans="1:12" x14ac:dyDescent="0.25">
      <c r="A16" s="43"/>
      <c r="B16" s="58"/>
      <c r="C16" s="59"/>
      <c r="D16" s="59"/>
      <c r="E16" s="232"/>
      <c r="F16" s="61"/>
      <c r="G16" s="60"/>
      <c r="H16" s="61"/>
      <c r="I16" s="71"/>
      <c r="J16" s="71"/>
      <c r="K16" s="70">
        <f>+I16-J16</f>
        <v>0</v>
      </c>
    </row>
    <row r="17" spans="1:13" x14ac:dyDescent="0.25">
      <c r="A17" s="43">
        <v>43132</v>
      </c>
      <c r="B17" s="306" t="s">
        <v>255</v>
      </c>
      <c r="C17" s="59">
        <v>703</v>
      </c>
      <c r="D17" s="59">
        <v>683</v>
      </c>
      <c r="E17" s="143" t="s">
        <v>236</v>
      </c>
      <c r="F17" s="61"/>
      <c r="G17" s="60" t="s">
        <v>256</v>
      </c>
      <c r="H17" s="61"/>
      <c r="I17" s="71">
        <v>39420000</v>
      </c>
      <c r="J17" s="71">
        <v>39420000</v>
      </c>
      <c r="K17" s="70">
        <f t="shared" ref="K17:K26" si="0">+I17-J17</f>
        <v>0</v>
      </c>
      <c r="M17" s="212"/>
    </row>
    <row r="18" spans="1:13" x14ac:dyDescent="0.25">
      <c r="A18" s="43">
        <v>43151</v>
      </c>
      <c r="B18" s="306" t="s">
        <v>314</v>
      </c>
      <c r="C18" s="59">
        <v>718</v>
      </c>
      <c r="D18" s="59">
        <v>725</v>
      </c>
      <c r="E18" s="39" t="s">
        <v>294</v>
      </c>
      <c r="F18" s="61"/>
      <c r="G18" s="60" t="s">
        <v>256</v>
      </c>
      <c r="H18" s="61"/>
      <c r="I18" s="71">
        <v>39298000</v>
      </c>
      <c r="J18" s="71">
        <v>39298000</v>
      </c>
      <c r="K18" s="70">
        <f t="shared" si="0"/>
        <v>0</v>
      </c>
      <c r="M18" s="212"/>
    </row>
    <row r="19" spans="1:13" x14ac:dyDescent="0.25">
      <c r="A19" s="43">
        <v>43196</v>
      </c>
      <c r="B19" s="306" t="s">
        <v>396</v>
      </c>
      <c r="C19" s="59">
        <v>757</v>
      </c>
      <c r="D19" s="59">
        <v>781</v>
      </c>
      <c r="E19" s="39" t="s">
        <v>397</v>
      </c>
      <c r="F19" s="61"/>
      <c r="G19" s="60" t="s">
        <v>256</v>
      </c>
      <c r="H19" s="61"/>
      <c r="I19" s="71">
        <v>33550000</v>
      </c>
      <c r="J19" s="71">
        <v>33550000</v>
      </c>
      <c r="K19" s="70">
        <f t="shared" si="0"/>
        <v>0</v>
      </c>
      <c r="M19" s="212"/>
    </row>
    <row r="20" spans="1:13" x14ac:dyDescent="0.25">
      <c r="A20" s="43">
        <v>43230</v>
      </c>
      <c r="B20" s="306" t="s">
        <v>452</v>
      </c>
      <c r="C20" s="59">
        <v>774</v>
      </c>
      <c r="D20" s="59">
        <v>824</v>
      </c>
      <c r="E20" s="143" t="s">
        <v>453</v>
      </c>
      <c r="F20" s="61"/>
      <c r="G20" s="60" t="s">
        <v>256</v>
      </c>
      <c r="H20" s="61"/>
      <c r="I20" s="71">
        <v>31727000</v>
      </c>
      <c r="J20" s="71">
        <v>31727000</v>
      </c>
      <c r="K20" s="70">
        <f t="shared" si="0"/>
        <v>0</v>
      </c>
      <c r="M20" s="212"/>
    </row>
    <row r="21" spans="1:13" x14ac:dyDescent="0.25">
      <c r="A21" s="43">
        <v>43242</v>
      </c>
      <c r="B21" s="306" t="s">
        <v>473</v>
      </c>
      <c r="C21" s="59">
        <v>789</v>
      </c>
      <c r="D21" s="59">
        <v>838</v>
      </c>
      <c r="E21" s="143" t="s">
        <v>474</v>
      </c>
      <c r="F21" s="61"/>
      <c r="G21" s="60" t="s">
        <v>256</v>
      </c>
      <c r="H21" s="61"/>
      <c r="I21" s="71">
        <v>36312000</v>
      </c>
      <c r="J21" s="71">
        <v>36312000</v>
      </c>
      <c r="K21" s="70">
        <f t="shared" si="0"/>
        <v>0</v>
      </c>
      <c r="M21" s="212"/>
    </row>
    <row r="22" spans="1:13" x14ac:dyDescent="0.25">
      <c r="A22" s="43">
        <v>43258</v>
      </c>
      <c r="B22" s="306" t="s">
        <v>484</v>
      </c>
      <c r="C22" s="59">
        <v>797</v>
      </c>
      <c r="D22" s="59">
        <v>853</v>
      </c>
      <c r="E22" s="143" t="s">
        <v>486</v>
      </c>
      <c r="F22" s="61"/>
      <c r="G22" s="60" t="s">
        <v>256</v>
      </c>
      <c r="H22" s="61"/>
      <c r="I22" s="215">
        <v>146000</v>
      </c>
      <c r="J22" s="70">
        <v>146000</v>
      </c>
      <c r="K22" s="70">
        <f t="shared" si="0"/>
        <v>0</v>
      </c>
      <c r="M22" s="212"/>
    </row>
    <row r="23" spans="1:13" x14ac:dyDescent="0.25">
      <c r="A23" s="43">
        <v>43258</v>
      </c>
      <c r="B23" s="306" t="s">
        <v>485</v>
      </c>
      <c r="C23" s="59">
        <v>799</v>
      </c>
      <c r="D23" s="59">
        <v>854</v>
      </c>
      <c r="E23" s="143" t="s">
        <v>487</v>
      </c>
      <c r="F23" s="61"/>
      <c r="G23" s="60" t="s">
        <v>256</v>
      </c>
      <c r="H23" s="61"/>
      <c r="I23" s="215">
        <v>35443000</v>
      </c>
      <c r="J23" s="70">
        <v>35443000</v>
      </c>
      <c r="K23" s="70">
        <f t="shared" si="0"/>
        <v>0</v>
      </c>
      <c r="M23" s="212"/>
    </row>
    <row r="24" spans="1:13" x14ac:dyDescent="0.25">
      <c r="A24" s="43">
        <v>43311</v>
      </c>
      <c r="B24" s="306" t="s">
        <v>590</v>
      </c>
      <c r="C24" s="59">
        <v>829</v>
      </c>
      <c r="D24" s="59">
        <v>952</v>
      </c>
      <c r="E24" s="143" t="s">
        <v>591</v>
      </c>
      <c r="F24" s="61"/>
      <c r="G24" s="60" t="s">
        <v>256</v>
      </c>
      <c r="H24" s="61"/>
      <c r="I24" s="215">
        <v>39251000</v>
      </c>
      <c r="J24" s="70">
        <v>39251000</v>
      </c>
      <c r="K24" s="70">
        <f t="shared" si="0"/>
        <v>0</v>
      </c>
      <c r="M24" s="212"/>
    </row>
    <row r="25" spans="1:13" x14ac:dyDescent="0.25">
      <c r="A25" s="43">
        <v>43326</v>
      </c>
      <c r="B25" s="306" t="s">
        <v>654</v>
      </c>
      <c r="C25" s="59">
        <v>861</v>
      </c>
      <c r="D25" s="59">
        <v>989</v>
      </c>
      <c r="E25" s="143" t="s">
        <v>655</v>
      </c>
      <c r="F25" s="61"/>
      <c r="G25" s="60" t="s">
        <v>256</v>
      </c>
      <c r="H25" s="61"/>
      <c r="I25" s="215">
        <v>42694000</v>
      </c>
      <c r="J25" s="70">
        <v>42694000</v>
      </c>
      <c r="K25" s="70">
        <f t="shared" si="0"/>
        <v>0</v>
      </c>
      <c r="M25" s="212"/>
    </row>
    <row r="26" spans="1:13" x14ac:dyDescent="0.25">
      <c r="A26" s="43">
        <v>43350</v>
      </c>
      <c r="B26" s="306" t="s">
        <v>722</v>
      </c>
      <c r="C26" s="59">
        <v>911</v>
      </c>
      <c r="D26" s="59">
        <v>1099</v>
      </c>
      <c r="E26" s="143" t="s">
        <v>723</v>
      </c>
      <c r="F26" s="61"/>
      <c r="G26" s="60" t="s">
        <v>256</v>
      </c>
      <c r="H26" s="61"/>
      <c r="I26" s="215">
        <v>44206000</v>
      </c>
      <c r="J26" s="70">
        <v>44206000</v>
      </c>
      <c r="K26" s="70">
        <f t="shared" si="0"/>
        <v>0</v>
      </c>
      <c r="M26" s="212"/>
    </row>
    <row r="27" spans="1:13" ht="12.75" customHeight="1" x14ac:dyDescent="0.25">
      <c r="A27" s="43"/>
      <c r="B27" s="58"/>
      <c r="C27" s="36"/>
      <c r="D27" s="36"/>
      <c r="E27" s="39"/>
      <c r="F27" s="44"/>
      <c r="G27" s="39"/>
      <c r="H27" s="44"/>
      <c r="J27" s="83"/>
      <c r="K27" s="83"/>
    </row>
    <row r="28" spans="1:13" x14ac:dyDescent="0.25">
      <c r="A28" s="50"/>
      <c r="B28" s="51"/>
      <c r="C28" s="51"/>
      <c r="D28" s="51"/>
      <c r="E28" s="51"/>
      <c r="F28" s="51"/>
      <c r="G28" s="345" t="s">
        <v>131</v>
      </c>
      <c r="H28" s="346"/>
      <c r="I28" s="73">
        <f>SUM(I17:I27)</f>
        <v>342047000</v>
      </c>
      <c r="J28" s="73">
        <f t="shared" ref="J28:K28" si="1">SUM(J17:J27)</f>
        <v>342047000</v>
      </c>
      <c r="K28" s="73">
        <f t="shared" si="1"/>
        <v>0</v>
      </c>
    </row>
    <row r="29" spans="1:13" ht="12.75" customHeight="1" x14ac:dyDescent="0.25">
      <c r="A29" s="3"/>
      <c r="B29" s="3"/>
      <c r="C29" s="3"/>
      <c r="D29" s="3"/>
      <c r="E29" s="3"/>
      <c r="F29" s="3"/>
      <c r="G29" s="3"/>
      <c r="H29" s="3"/>
      <c r="I29" s="86"/>
      <c r="J29" s="66"/>
      <c r="K29" s="156"/>
    </row>
    <row r="30" spans="1:13" ht="24.95" customHeight="1" x14ac:dyDescent="0.25">
      <c r="A30" s="287" t="s">
        <v>58</v>
      </c>
      <c r="B30" s="287" t="s">
        <v>132</v>
      </c>
      <c r="C30" s="287" t="s">
        <v>30</v>
      </c>
      <c r="D30" s="288" t="s">
        <v>59</v>
      </c>
      <c r="E30" s="287" t="s">
        <v>40</v>
      </c>
      <c r="F30" s="287" t="s">
        <v>62</v>
      </c>
      <c r="G30" s="287" t="s">
        <v>37</v>
      </c>
      <c r="H30" s="287" t="s">
        <v>60</v>
      </c>
      <c r="I30" s="287" t="s">
        <v>61</v>
      </c>
      <c r="J30" s="287" t="s">
        <v>98</v>
      </c>
      <c r="K30" s="287" t="s">
        <v>68</v>
      </c>
    </row>
    <row r="31" spans="1:13" ht="24.95" customHeight="1" x14ac:dyDescent="0.25">
      <c r="A31" s="294">
        <v>562489000</v>
      </c>
      <c r="B31" s="294"/>
      <c r="C31" s="294">
        <v>0</v>
      </c>
      <c r="D31" s="290">
        <f>+A31+B31-C31</f>
        <v>562489000</v>
      </c>
      <c r="E31" s="290">
        <f>+I28</f>
        <v>342047000</v>
      </c>
      <c r="F31" s="291">
        <f>+E31/D31</f>
        <v>0.60809544719985631</v>
      </c>
      <c r="G31" s="290">
        <f>+I11</f>
        <v>36066000</v>
      </c>
      <c r="H31" s="290">
        <f>+D31-E31-G31</f>
        <v>184376000</v>
      </c>
      <c r="I31" s="290">
        <f>+J28</f>
        <v>342047000</v>
      </c>
      <c r="J31" s="296">
        <f>+I31/D31</f>
        <v>0.60809544719985631</v>
      </c>
      <c r="K31" s="290">
        <f>+K28</f>
        <v>0</v>
      </c>
    </row>
    <row r="32" spans="1:13" x14ac:dyDescent="0.25">
      <c r="A32" s="293">
        <v>1</v>
      </c>
      <c r="B32" s="293">
        <v>2</v>
      </c>
      <c r="C32" s="293">
        <v>3</v>
      </c>
      <c r="D32" s="293" t="s">
        <v>42</v>
      </c>
      <c r="E32" s="293">
        <v>5</v>
      </c>
      <c r="F32" s="293" t="s">
        <v>69</v>
      </c>
      <c r="G32" s="293">
        <v>7</v>
      </c>
      <c r="H32" s="293" t="s">
        <v>70</v>
      </c>
      <c r="I32" s="293">
        <v>9</v>
      </c>
      <c r="J32" s="293" t="s">
        <v>99</v>
      </c>
      <c r="K32" s="293" t="s">
        <v>100</v>
      </c>
    </row>
  </sheetData>
  <mergeCells count="15">
    <mergeCell ref="G28:H28"/>
    <mergeCell ref="J5:K6"/>
    <mergeCell ref="E6:H6"/>
    <mergeCell ref="G11:H11"/>
    <mergeCell ref="A13:A14"/>
    <mergeCell ref="E13:H13"/>
    <mergeCell ref="I13:I14"/>
    <mergeCell ref="J13:J14"/>
    <mergeCell ref="E14:F14"/>
    <mergeCell ref="G14:H14"/>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21"/>
  <sheetViews>
    <sheetView workbookViewId="0">
      <selection activeCell="K15" sqref="K15"/>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7" t="s">
        <v>149</v>
      </c>
      <c r="B3" s="281" t="s">
        <v>148</v>
      </c>
      <c r="C3" s="277"/>
      <c r="D3" s="277"/>
      <c r="E3" s="278"/>
      <c r="F3" s="278"/>
      <c r="G3" s="278"/>
      <c r="H3" s="278"/>
      <c r="I3" s="278"/>
      <c r="J3" s="278"/>
      <c r="K3" s="280" t="s">
        <v>728</v>
      </c>
    </row>
    <row r="4" spans="1:11" ht="12.75" customHeight="1" x14ac:dyDescent="0.25">
      <c r="A4" s="33"/>
      <c r="B4" s="33"/>
      <c r="C4" s="33"/>
      <c r="D4" s="33"/>
      <c r="E4" s="33"/>
      <c r="F4" s="33"/>
      <c r="G4" s="33"/>
      <c r="H4" s="33"/>
      <c r="I4" s="138"/>
      <c r="J4" s="33"/>
      <c r="K4" s="33"/>
    </row>
    <row r="5" spans="1:11" x14ac:dyDescent="0.25">
      <c r="A5" s="347" t="s">
        <v>28</v>
      </c>
      <c r="B5" s="349" t="s">
        <v>130</v>
      </c>
      <c r="C5" s="34"/>
      <c r="D5" s="347" t="s">
        <v>71</v>
      </c>
      <c r="E5" s="351" t="s">
        <v>37</v>
      </c>
      <c r="F5" s="352"/>
      <c r="G5" s="352"/>
      <c r="H5" s="353"/>
      <c r="I5" s="347" t="s">
        <v>31</v>
      </c>
      <c r="J5" s="354" t="s">
        <v>41</v>
      </c>
      <c r="K5" s="355"/>
    </row>
    <row r="6" spans="1:11" x14ac:dyDescent="0.25">
      <c r="A6" s="348"/>
      <c r="B6" s="358"/>
      <c r="C6" s="35"/>
      <c r="D6" s="348"/>
      <c r="E6" s="351" t="s">
        <v>33</v>
      </c>
      <c r="F6" s="352"/>
      <c r="G6" s="352"/>
      <c r="H6" s="353"/>
      <c r="I6" s="348"/>
      <c r="J6" s="356"/>
      <c r="K6" s="357"/>
    </row>
    <row r="7" spans="1:11" ht="12.75" customHeight="1" x14ac:dyDescent="0.25">
      <c r="A7" s="130"/>
      <c r="B7" s="37"/>
      <c r="C7" s="38"/>
      <c r="D7" s="39"/>
      <c r="E7" s="37"/>
      <c r="F7" s="40"/>
      <c r="G7" s="41"/>
      <c r="H7" s="42"/>
      <c r="I7" s="148"/>
      <c r="J7" s="37"/>
      <c r="K7" s="38"/>
    </row>
    <row r="8" spans="1:11" ht="12.75" customHeight="1" x14ac:dyDescent="0.25">
      <c r="A8" s="43"/>
      <c r="B8" s="48"/>
      <c r="C8" s="49"/>
      <c r="D8" s="39"/>
      <c r="E8" s="39"/>
      <c r="F8" s="32"/>
      <c r="G8" s="46"/>
      <c r="H8" s="47"/>
      <c r="I8" s="67"/>
      <c r="J8" s="39"/>
      <c r="K8" s="44"/>
    </row>
    <row r="9" spans="1:11" x14ac:dyDescent="0.25">
      <c r="A9" s="50"/>
      <c r="B9" s="51"/>
      <c r="C9" s="51"/>
      <c r="D9" s="51"/>
      <c r="E9" s="51"/>
      <c r="F9" s="51"/>
      <c r="G9" s="345" t="s">
        <v>131</v>
      </c>
      <c r="H9" s="346"/>
      <c r="I9" s="69">
        <f>SUM(I7:I8)</f>
        <v>0</v>
      </c>
      <c r="J9" s="52"/>
      <c r="K9" s="53"/>
    </row>
    <row r="10" spans="1:11" ht="12.75" customHeight="1" x14ac:dyDescent="0.25">
      <c r="A10" s="3"/>
      <c r="B10" s="3"/>
      <c r="C10" s="3"/>
      <c r="D10" s="3"/>
      <c r="E10" s="3"/>
      <c r="F10" s="3"/>
      <c r="G10" s="3"/>
      <c r="H10" s="3"/>
      <c r="I10" s="22"/>
      <c r="J10" s="32"/>
      <c r="K10" s="44"/>
    </row>
    <row r="11" spans="1:11" x14ac:dyDescent="0.25">
      <c r="A11" s="347" t="s">
        <v>28</v>
      </c>
      <c r="B11" s="30" t="s">
        <v>38</v>
      </c>
      <c r="C11" s="55" t="s">
        <v>34</v>
      </c>
      <c r="D11" s="54" t="s">
        <v>34</v>
      </c>
      <c r="E11" s="351" t="s">
        <v>40</v>
      </c>
      <c r="F11" s="352"/>
      <c r="G11" s="352"/>
      <c r="H11" s="353"/>
      <c r="I11" s="347" t="s">
        <v>31</v>
      </c>
      <c r="J11" s="347" t="s">
        <v>29</v>
      </c>
      <c r="K11" s="55" t="s">
        <v>56</v>
      </c>
    </row>
    <row r="12" spans="1:11" x14ac:dyDescent="0.25">
      <c r="A12" s="348"/>
      <c r="B12" s="56" t="s">
        <v>39</v>
      </c>
      <c r="C12" s="56" t="s">
        <v>36</v>
      </c>
      <c r="D12" s="56" t="s">
        <v>35</v>
      </c>
      <c r="E12" s="351" t="s">
        <v>33</v>
      </c>
      <c r="F12" s="353"/>
      <c r="G12" s="351" t="s">
        <v>32</v>
      </c>
      <c r="H12" s="353"/>
      <c r="I12" s="348"/>
      <c r="J12" s="348"/>
      <c r="K12" s="56" t="s">
        <v>57</v>
      </c>
    </row>
    <row r="13" spans="1:11" ht="12.75" customHeight="1" x14ac:dyDescent="0.25">
      <c r="A13" s="36"/>
      <c r="B13" s="36"/>
      <c r="C13" s="36"/>
      <c r="D13" s="36"/>
      <c r="E13" s="39"/>
      <c r="F13" s="44"/>
      <c r="G13" s="39"/>
      <c r="H13" s="44"/>
      <c r="I13" s="57"/>
      <c r="J13" s="57"/>
      <c r="K13" s="57"/>
    </row>
    <row r="14" spans="1:11" x14ac:dyDescent="0.25">
      <c r="A14" s="43">
        <v>43126</v>
      </c>
      <c r="B14" s="58" t="s">
        <v>204</v>
      </c>
      <c r="C14" s="59">
        <v>485</v>
      </c>
      <c r="D14" s="220">
        <v>517</v>
      </c>
      <c r="E14" s="60" t="s">
        <v>205</v>
      </c>
      <c r="F14" s="61"/>
      <c r="G14" s="60" t="s">
        <v>231</v>
      </c>
      <c r="H14" s="61"/>
      <c r="I14" s="70">
        <v>20000000</v>
      </c>
      <c r="J14" s="70">
        <v>17666667</v>
      </c>
      <c r="K14" s="70">
        <f>+I14-J14</f>
        <v>2333333</v>
      </c>
    </row>
    <row r="15" spans="1:11" x14ac:dyDescent="0.25">
      <c r="A15" s="43">
        <v>43371</v>
      </c>
      <c r="B15" s="58" t="s">
        <v>204</v>
      </c>
      <c r="C15" s="59">
        <v>1371</v>
      </c>
      <c r="D15" s="220">
        <v>1501</v>
      </c>
      <c r="E15" s="60" t="s">
        <v>763</v>
      </c>
      <c r="F15" s="61"/>
      <c r="G15" s="60" t="s">
        <v>231</v>
      </c>
      <c r="H15" s="61"/>
      <c r="I15" s="70">
        <v>6916667</v>
      </c>
      <c r="J15" s="70">
        <v>0</v>
      </c>
      <c r="K15" s="70">
        <f>+I15-J15</f>
        <v>6916667</v>
      </c>
    </row>
    <row r="16" spans="1:11" ht="12.75" customHeight="1" x14ac:dyDescent="0.25">
      <c r="A16" s="43"/>
      <c r="B16" s="58"/>
      <c r="C16" s="36"/>
      <c r="D16" s="36"/>
      <c r="E16" s="39"/>
      <c r="F16" s="44"/>
      <c r="G16" s="39"/>
      <c r="H16" s="44"/>
      <c r="I16" s="83"/>
      <c r="J16" s="83"/>
      <c r="K16" s="83"/>
    </row>
    <row r="17" spans="1:11" x14ac:dyDescent="0.25">
      <c r="A17" s="50"/>
      <c r="B17" s="51"/>
      <c r="C17" s="51"/>
      <c r="D17" s="51"/>
      <c r="E17" s="51"/>
      <c r="F17" s="51"/>
      <c r="G17" s="345" t="s">
        <v>131</v>
      </c>
      <c r="H17" s="346"/>
      <c r="I17" s="73">
        <f>SUM(I14:I16)</f>
        <v>26916667</v>
      </c>
      <c r="J17" s="73">
        <f>SUM(J14:J16)</f>
        <v>17666667</v>
      </c>
      <c r="K17" s="73">
        <f>SUM(K14:K16)</f>
        <v>9250000</v>
      </c>
    </row>
    <row r="18" spans="1:11" ht="12.75" customHeight="1" x14ac:dyDescent="0.25">
      <c r="A18" s="3"/>
      <c r="B18" s="3"/>
      <c r="C18" s="3"/>
      <c r="D18" s="3"/>
      <c r="E18" s="3"/>
      <c r="F18" s="3"/>
      <c r="G18" s="3"/>
      <c r="H18" s="3"/>
      <c r="I18" s="86"/>
      <c r="J18" s="66"/>
      <c r="K18" s="156"/>
    </row>
    <row r="19" spans="1:11" ht="24.95" customHeight="1" x14ac:dyDescent="0.25">
      <c r="A19" s="287" t="s">
        <v>58</v>
      </c>
      <c r="B19" s="287" t="s">
        <v>132</v>
      </c>
      <c r="C19" s="287" t="s">
        <v>30</v>
      </c>
      <c r="D19" s="288" t="s">
        <v>59</v>
      </c>
      <c r="E19" s="287" t="s">
        <v>40</v>
      </c>
      <c r="F19" s="287" t="s">
        <v>62</v>
      </c>
      <c r="G19" s="287" t="s">
        <v>37</v>
      </c>
      <c r="H19" s="287" t="s">
        <v>60</v>
      </c>
      <c r="I19" s="287" t="s">
        <v>61</v>
      </c>
      <c r="J19" s="287" t="s">
        <v>98</v>
      </c>
      <c r="K19" s="287" t="s">
        <v>68</v>
      </c>
    </row>
    <row r="20" spans="1:11" ht="24.95" customHeight="1" x14ac:dyDescent="0.25">
      <c r="A20" s="294">
        <v>27192000</v>
      </c>
      <c r="B20" s="294">
        <v>0</v>
      </c>
      <c r="C20" s="294">
        <v>0</v>
      </c>
      <c r="D20" s="290">
        <f>+A20+B20-C20</f>
        <v>27192000</v>
      </c>
      <c r="E20" s="290">
        <f>+I17</f>
        <v>26916667</v>
      </c>
      <c r="F20" s="291">
        <f>+E20/D20</f>
        <v>0.98987448514268905</v>
      </c>
      <c r="G20" s="290">
        <f>+I9</f>
        <v>0</v>
      </c>
      <c r="H20" s="290">
        <f>+D20-E20-G20</f>
        <v>275333</v>
      </c>
      <c r="I20" s="290">
        <f>+J17</f>
        <v>17666667</v>
      </c>
      <c r="J20" s="296">
        <f>+I20/D20</f>
        <v>0.64970090467784647</v>
      </c>
      <c r="K20" s="290">
        <f>+K17</f>
        <v>9250000</v>
      </c>
    </row>
    <row r="21" spans="1:11" x14ac:dyDescent="0.25">
      <c r="A21" s="293">
        <v>1</v>
      </c>
      <c r="B21" s="293">
        <v>2</v>
      </c>
      <c r="C21" s="293">
        <v>3</v>
      </c>
      <c r="D21" s="293" t="s">
        <v>42</v>
      </c>
      <c r="E21" s="293">
        <v>5</v>
      </c>
      <c r="F21" s="293" t="s">
        <v>69</v>
      </c>
      <c r="G21" s="293">
        <v>7</v>
      </c>
      <c r="H21" s="293" t="s">
        <v>70</v>
      </c>
      <c r="I21" s="293">
        <v>9</v>
      </c>
      <c r="J21" s="293" t="s">
        <v>99</v>
      </c>
      <c r="K21" s="293" t="s">
        <v>100</v>
      </c>
    </row>
  </sheetData>
  <mergeCells count="15">
    <mergeCell ref="G17:H17"/>
    <mergeCell ref="G9:H9"/>
    <mergeCell ref="A11:A12"/>
    <mergeCell ref="E11:H11"/>
    <mergeCell ref="I11:I12"/>
    <mergeCell ref="J11:J12"/>
    <mergeCell ref="E12:F12"/>
    <mergeCell ref="G12:H12"/>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horizontalDpi="4294967293" verticalDpi="0" r:id="rId1"/>
  <headerFooter>
    <oddHeader>&amp;R&amp;D</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20"/>
  <sheetViews>
    <sheetView workbookViewId="0">
      <selection activeCell="K3" sqref="K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7" t="s">
        <v>157</v>
      </c>
      <c r="B3" s="281" t="s">
        <v>158</v>
      </c>
      <c r="C3" s="277"/>
      <c r="D3" s="277"/>
      <c r="E3" s="278"/>
      <c r="F3" s="278"/>
      <c r="G3" s="278"/>
      <c r="H3" s="278"/>
      <c r="I3" s="278"/>
      <c r="J3" s="278"/>
      <c r="K3" s="280" t="s">
        <v>728</v>
      </c>
    </row>
    <row r="4" spans="1:11" ht="12.75" customHeight="1" x14ac:dyDescent="0.25">
      <c r="A4" s="33"/>
      <c r="B4" s="33"/>
      <c r="C4" s="33"/>
      <c r="D4" s="33"/>
      <c r="E4" s="33"/>
      <c r="F4" s="33"/>
      <c r="G4" s="33"/>
      <c r="H4" s="33"/>
      <c r="I4" s="138"/>
      <c r="J4" s="33"/>
      <c r="K4" s="33"/>
    </row>
    <row r="5" spans="1:11" x14ac:dyDescent="0.25">
      <c r="A5" s="347" t="s">
        <v>28</v>
      </c>
      <c r="B5" s="349" t="s">
        <v>130</v>
      </c>
      <c r="C5" s="265"/>
      <c r="D5" s="347" t="s">
        <v>71</v>
      </c>
      <c r="E5" s="351" t="s">
        <v>37</v>
      </c>
      <c r="F5" s="352"/>
      <c r="G5" s="352"/>
      <c r="H5" s="353"/>
      <c r="I5" s="347" t="s">
        <v>31</v>
      </c>
      <c r="J5" s="354" t="s">
        <v>41</v>
      </c>
      <c r="K5" s="355"/>
    </row>
    <row r="6" spans="1:11" x14ac:dyDescent="0.25">
      <c r="A6" s="348"/>
      <c r="B6" s="358"/>
      <c r="C6" s="266"/>
      <c r="D6" s="348"/>
      <c r="E6" s="351" t="s">
        <v>33</v>
      </c>
      <c r="F6" s="352"/>
      <c r="G6" s="352"/>
      <c r="H6" s="353"/>
      <c r="I6" s="348"/>
      <c r="J6" s="356"/>
      <c r="K6" s="357"/>
    </row>
    <row r="7" spans="1:11" ht="12.75" customHeight="1" x14ac:dyDescent="0.25">
      <c r="A7" s="130"/>
      <c r="B7" s="37"/>
      <c r="C7" s="38"/>
      <c r="D7" s="39"/>
      <c r="E7" s="37"/>
      <c r="F7" s="40"/>
      <c r="G7" s="41"/>
      <c r="H7" s="42"/>
      <c r="I7" s="148"/>
      <c r="J7" s="37"/>
      <c r="K7" s="38"/>
    </row>
    <row r="8" spans="1:11" ht="12.75" customHeight="1" x14ac:dyDescent="0.25">
      <c r="A8" s="43"/>
      <c r="B8" s="48"/>
      <c r="C8" s="49"/>
      <c r="D8" s="39"/>
      <c r="E8" s="39"/>
      <c r="F8" s="32"/>
      <c r="G8" s="46"/>
      <c r="H8" s="47"/>
      <c r="I8" s="67"/>
      <c r="J8" s="39"/>
      <c r="K8" s="44"/>
    </row>
    <row r="9" spans="1:11" x14ac:dyDescent="0.25">
      <c r="A9" s="50"/>
      <c r="B9" s="51"/>
      <c r="C9" s="51"/>
      <c r="D9" s="51"/>
      <c r="E9" s="51"/>
      <c r="F9" s="51"/>
      <c r="G9" s="345" t="s">
        <v>131</v>
      </c>
      <c r="H9" s="346"/>
      <c r="I9" s="69">
        <f>SUM(I7:I8)</f>
        <v>0</v>
      </c>
      <c r="J9" s="52"/>
      <c r="K9" s="53"/>
    </row>
    <row r="10" spans="1:11" ht="12.75" customHeight="1" x14ac:dyDescent="0.25">
      <c r="A10" s="3"/>
      <c r="B10" s="3"/>
      <c r="C10" s="3"/>
      <c r="D10" s="3"/>
      <c r="E10" s="3"/>
      <c r="F10" s="3"/>
      <c r="G10" s="3"/>
      <c r="H10" s="3"/>
      <c r="I10" s="22"/>
      <c r="J10" s="32"/>
      <c r="K10" s="44"/>
    </row>
    <row r="11" spans="1:11" x14ac:dyDescent="0.25">
      <c r="A11" s="347" t="s">
        <v>28</v>
      </c>
      <c r="B11" s="30" t="s">
        <v>38</v>
      </c>
      <c r="C11" s="263" t="s">
        <v>34</v>
      </c>
      <c r="D11" s="54" t="s">
        <v>34</v>
      </c>
      <c r="E11" s="351" t="s">
        <v>40</v>
      </c>
      <c r="F11" s="352"/>
      <c r="G11" s="352"/>
      <c r="H11" s="353"/>
      <c r="I11" s="347" t="s">
        <v>31</v>
      </c>
      <c r="J11" s="347" t="s">
        <v>29</v>
      </c>
      <c r="K11" s="263" t="s">
        <v>56</v>
      </c>
    </row>
    <row r="12" spans="1:11" x14ac:dyDescent="0.25">
      <c r="A12" s="348"/>
      <c r="B12" s="264" t="s">
        <v>39</v>
      </c>
      <c r="C12" s="264" t="s">
        <v>36</v>
      </c>
      <c r="D12" s="264" t="s">
        <v>35</v>
      </c>
      <c r="E12" s="351" t="s">
        <v>33</v>
      </c>
      <c r="F12" s="353"/>
      <c r="G12" s="351" t="s">
        <v>32</v>
      </c>
      <c r="H12" s="353"/>
      <c r="I12" s="348"/>
      <c r="J12" s="348"/>
      <c r="K12" s="264" t="s">
        <v>57</v>
      </c>
    </row>
    <row r="13" spans="1:11" ht="12.75" customHeight="1" x14ac:dyDescent="0.25">
      <c r="A13" s="36"/>
      <c r="B13" s="36"/>
      <c r="C13" s="36"/>
      <c r="D13" s="36"/>
      <c r="E13" s="39"/>
      <c r="F13" s="44"/>
      <c r="G13" s="39"/>
      <c r="H13" s="44"/>
      <c r="I13" s="57"/>
      <c r="J13" s="57"/>
      <c r="K13" s="57"/>
    </row>
    <row r="14" spans="1:11" x14ac:dyDescent="0.25">
      <c r="A14" s="43"/>
      <c r="B14" s="58"/>
      <c r="C14" s="59"/>
      <c r="D14" s="59"/>
      <c r="E14" s="60"/>
      <c r="F14" s="61"/>
      <c r="G14" s="60"/>
      <c r="H14" s="61"/>
      <c r="I14" s="70"/>
      <c r="J14" s="70"/>
      <c r="K14" s="70">
        <f>+I14-J14</f>
        <v>0</v>
      </c>
    </row>
    <row r="15" spans="1:11" ht="12.75" customHeight="1" x14ac:dyDescent="0.25">
      <c r="A15" s="43"/>
      <c r="B15" s="58"/>
      <c r="C15" s="36"/>
      <c r="D15" s="36"/>
      <c r="E15" s="39"/>
      <c r="F15" s="44"/>
      <c r="G15" s="39"/>
      <c r="H15" s="44"/>
      <c r="I15" s="83"/>
      <c r="J15" s="83"/>
      <c r="K15" s="83"/>
    </row>
    <row r="16" spans="1:11" x14ac:dyDescent="0.25">
      <c r="A16" s="50"/>
      <c r="B16" s="51"/>
      <c r="C16" s="51"/>
      <c r="D16" s="51"/>
      <c r="E16" s="51"/>
      <c r="F16" s="51"/>
      <c r="G16" s="345" t="s">
        <v>131</v>
      </c>
      <c r="H16" s="346"/>
      <c r="I16" s="73">
        <f>SUM(I14:I15)</f>
        <v>0</v>
      </c>
      <c r="J16" s="73">
        <f>SUM(J14:J15)</f>
        <v>0</v>
      </c>
      <c r="K16" s="73">
        <f>SUM(K14:K15)</f>
        <v>0</v>
      </c>
    </row>
    <row r="17" spans="1:11" ht="12.75" customHeight="1" x14ac:dyDescent="0.25">
      <c r="A17" s="3"/>
      <c r="B17" s="3"/>
      <c r="C17" s="3"/>
      <c r="D17" s="3"/>
      <c r="E17" s="3"/>
      <c r="F17" s="3"/>
      <c r="G17" s="3"/>
      <c r="H17" s="3"/>
      <c r="I17" s="86"/>
      <c r="J17" s="66"/>
      <c r="K17" s="156"/>
    </row>
    <row r="18" spans="1:11" ht="24.95" customHeight="1" x14ac:dyDescent="0.25">
      <c r="A18" s="287" t="s">
        <v>58</v>
      </c>
      <c r="B18" s="287" t="s">
        <v>132</v>
      </c>
      <c r="C18" s="287" t="s">
        <v>30</v>
      </c>
      <c r="D18" s="288" t="s">
        <v>59</v>
      </c>
      <c r="E18" s="287" t="s">
        <v>40</v>
      </c>
      <c r="F18" s="287" t="s">
        <v>62</v>
      </c>
      <c r="G18" s="287" t="s">
        <v>37</v>
      </c>
      <c r="H18" s="287" t="s">
        <v>60</v>
      </c>
      <c r="I18" s="287" t="s">
        <v>61</v>
      </c>
      <c r="J18" s="287" t="s">
        <v>98</v>
      </c>
      <c r="K18" s="287" t="s">
        <v>68</v>
      </c>
    </row>
    <row r="19" spans="1:11" ht="24.95" customHeight="1" x14ac:dyDescent="0.25">
      <c r="A19" s="294">
        <v>249391000</v>
      </c>
      <c r="B19" s="294">
        <v>0</v>
      </c>
      <c r="C19" s="294">
        <v>0</v>
      </c>
      <c r="D19" s="290">
        <f>+A19+B19-C19</f>
        <v>249391000</v>
      </c>
      <c r="E19" s="290">
        <f>+I16</f>
        <v>0</v>
      </c>
      <c r="F19" s="291">
        <f>+E19/D19</f>
        <v>0</v>
      </c>
      <c r="G19" s="290">
        <f>+I9</f>
        <v>0</v>
      </c>
      <c r="H19" s="290">
        <f>+D19-E19-G19</f>
        <v>249391000</v>
      </c>
      <c r="I19" s="290">
        <f>+J16</f>
        <v>0</v>
      </c>
      <c r="J19" s="296">
        <f>+I19/D19</f>
        <v>0</v>
      </c>
      <c r="K19" s="290">
        <f>+K16</f>
        <v>0</v>
      </c>
    </row>
    <row r="20" spans="1:11" x14ac:dyDescent="0.25">
      <c r="A20" s="293">
        <v>1</v>
      </c>
      <c r="B20" s="293">
        <v>2</v>
      </c>
      <c r="C20" s="293">
        <v>3</v>
      </c>
      <c r="D20" s="293" t="s">
        <v>42</v>
      </c>
      <c r="E20" s="293">
        <v>5</v>
      </c>
      <c r="F20" s="293" t="s">
        <v>69</v>
      </c>
      <c r="G20" s="293">
        <v>7</v>
      </c>
      <c r="H20" s="293" t="s">
        <v>70</v>
      </c>
      <c r="I20" s="293">
        <v>9</v>
      </c>
      <c r="J20" s="293" t="s">
        <v>99</v>
      </c>
      <c r="K20" s="293" t="s">
        <v>100</v>
      </c>
    </row>
  </sheetData>
  <mergeCells count="15">
    <mergeCell ref="G16:H16"/>
    <mergeCell ref="G9:H9"/>
    <mergeCell ref="A11:A12"/>
    <mergeCell ref="E11:H11"/>
    <mergeCell ref="I11:I12"/>
    <mergeCell ref="J11:J12"/>
    <mergeCell ref="E12:F12"/>
    <mergeCell ref="G12:H12"/>
    <mergeCell ref="A5:A6"/>
    <mergeCell ref="B5:B6"/>
    <mergeCell ref="D5:D6"/>
    <mergeCell ref="E5:H5"/>
    <mergeCell ref="I5:I6"/>
    <mergeCell ref="J5:K6"/>
    <mergeCell ref="E6:H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52"/>
  <sheetViews>
    <sheetView topLeftCell="A19" zoomScaleNormal="100" workbookViewId="0">
      <selection activeCell="J43" sqref="J4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2"/>
      <c r="B2" s="2"/>
      <c r="C2" s="2"/>
      <c r="D2" s="2"/>
      <c r="E2" s="3"/>
      <c r="F2" s="2"/>
      <c r="G2" s="3"/>
      <c r="H2" s="3"/>
      <c r="I2" s="3"/>
      <c r="J2" s="3"/>
      <c r="K2" s="4"/>
    </row>
    <row r="3" spans="1:11" ht="15" customHeight="1" x14ac:dyDescent="0.25">
      <c r="A3" s="277" t="s">
        <v>122</v>
      </c>
      <c r="B3" s="281" t="s">
        <v>64</v>
      </c>
      <c r="C3" s="277"/>
      <c r="D3" s="277"/>
      <c r="E3" s="278"/>
      <c r="F3" s="278"/>
      <c r="G3" s="278"/>
      <c r="H3" s="278"/>
      <c r="I3" s="278"/>
      <c r="J3" s="278"/>
      <c r="K3" s="280" t="s">
        <v>728</v>
      </c>
    </row>
    <row r="4" spans="1:11" ht="12.75" customHeight="1" x14ac:dyDescent="0.25">
      <c r="A4" s="33"/>
      <c r="B4" s="33"/>
      <c r="C4" s="33"/>
      <c r="D4" s="33"/>
      <c r="E4" s="33"/>
      <c r="F4" s="33"/>
      <c r="G4" s="147"/>
      <c r="H4" s="33"/>
      <c r="I4" s="138"/>
      <c r="J4" s="33"/>
      <c r="K4" s="33"/>
    </row>
    <row r="5" spans="1:11" x14ac:dyDescent="0.25">
      <c r="A5" s="347" t="s">
        <v>28</v>
      </c>
      <c r="B5" s="349" t="s">
        <v>130</v>
      </c>
      <c r="C5" s="34"/>
      <c r="D5" s="347" t="s">
        <v>71</v>
      </c>
      <c r="E5" s="351" t="s">
        <v>37</v>
      </c>
      <c r="F5" s="352"/>
      <c r="G5" s="352"/>
      <c r="H5" s="353"/>
      <c r="I5" s="347" t="s">
        <v>31</v>
      </c>
      <c r="J5" s="354" t="s">
        <v>41</v>
      </c>
      <c r="K5" s="355"/>
    </row>
    <row r="6" spans="1:11" x14ac:dyDescent="0.25">
      <c r="A6" s="348"/>
      <c r="B6" s="358"/>
      <c r="C6" s="35"/>
      <c r="D6" s="348"/>
      <c r="E6" s="351" t="s">
        <v>33</v>
      </c>
      <c r="F6" s="352"/>
      <c r="G6" s="352"/>
      <c r="H6" s="353"/>
      <c r="I6" s="348"/>
      <c r="J6" s="356"/>
      <c r="K6" s="357"/>
    </row>
    <row r="7" spans="1:11" ht="12.75" customHeight="1" x14ac:dyDescent="0.25">
      <c r="A7" s="130"/>
      <c r="B7" s="37"/>
      <c r="C7" s="38"/>
      <c r="D7" s="57"/>
      <c r="E7" s="37"/>
      <c r="F7" s="40"/>
      <c r="G7" s="41"/>
      <c r="H7" s="42"/>
      <c r="I7" s="148"/>
      <c r="J7" s="37"/>
      <c r="K7" s="38"/>
    </row>
    <row r="8" spans="1:11" ht="12.75" customHeight="1" x14ac:dyDescent="0.25">
      <c r="A8" s="43">
        <v>43336</v>
      </c>
      <c r="B8" s="39" t="s">
        <v>524</v>
      </c>
      <c r="C8" s="44"/>
      <c r="D8" s="114">
        <v>894</v>
      </c>
      <c r="E8" s="39" t="s">
        <v>683</v>
      </c>
      <c r="F8" s="32"/>
      <c r="G8" s="46"/>
      <c r="H8" s="47"/>
      <c r="I8" s="270">
        <v>1837294</v>
      </c>
      <c r="J8" s="39"/>
      <c r="K8" s="44"/>
    </row>
    <row r="9" spans="1:11" ht="12.75" customHeight="1" x14ac:dyDescent="0.25">
      <c r="A9" s="43">
        <v>43336</v>
      </c>
      <c r="B9" s="39" t="s">
        <v>524</v>
      </c>
      <c r="C9" s="44"/>
      <c r="D9" s="114">
        <v>895</v>
      </c>
      <c r="E9" s="39" t="s">
        <v>684</v>
      </c>
      <c r="F9" s="32"/>
      <c r="G9" s="46"/>
      <c r="H9" s="47"/>
      <c r="I9" s="270">
        <v>812213</v>
      </c>
      <c r="J9" s="39"/>
      <c r="K9" s="44"/>
    </row>
    <row r="10" spans="1:11" ht="12.75" customHeight="1" x14ac:dyDescent="0.25">
      <c r="A10" s="43"/>
      <c r="B10" s="39"/>
      <c r="C10" s="44"/>
      <c r="D10" s="114"/>
      <c r="E10" s="39"/>
      <c r="F10" s="32"/>
      <c r="G10" s="46"/>
      <c r="H10" s="47"/>
      <c r="I10" s="270"/>
      <c r="J10" s="39"/>
      <c r="K10" s="44"/>
    </row>
    <row r="11" spans="1:11" ht="12.75" customHeight="1" x14ac:dyDescent="0.25">
      <c r="A11" s="43"/>
      <c r="B11" s="48"/>
      <c r="C11" s="49"/>
      <c r="D11" s="64"/>
      <c r="E11" s="48"/>
      <c r="F11" s="32"/>
      <c r="G11" s="46"/>
      <c r="H11" s="47"/>
      <c r="I11" s="47"/>
      <c r="J11" s="39"/>
      <c r="K11" s="44"/>
    </row>
    <row r="12" spans="1:11" x14ac:dyDescent="0.25">
      <c r="A12" s="50"/>
      <c r="B12" s="51"/>
      <c r="C12" s="51"/>
      <c r="D12" s="51"/>
      <c r="E12" s="51"/>
      <c r="F12" s="51"/>
      <c r="G12" s="345" t="s">
        <v>131</v>
      </c>
      <c r="H12" s="346"/>
      <c r="I12" s="69">
        <f>SUM(I7:I11)</f>
        <v>2649507</v>
      </c>
      <c r="J12" s="52"/>
      <c r="K12" s="53"/>
    </row>
    <row r="13" spans="1:11" x14ac:dyDescent="0.25">
      <c r="A13" s="50"/>
      <c r="B13" s="51"/>
      <c r="C13" s="51"/>
      <c r="D13" s="51"/>
      <c r="E13" s="51"/>
      <c r="F13" s="51"/>
      <c r="G13" s="129"/>
      <c r="H13" s="129"/>
      <c r="I13" s="146"/>
      <c r="J13" s="86"/>
      <c r="K13" s="149"/>
    </row>
    <row r="14" spans="1:11" x14ac:dyDescent="0.25">
      <c r="A14" s="347" t="s">
        <v>28</v>
      </c>
      <c r="B14" s="30" t="s">
        <v>38</v>
      </c>
      <c r="C14" s="55" t="s">
        <v>34</v>
      </c>
      <c r="D14" s="54" t="s">
        <v>34</v>
      </c>
      <c r="E14" s="351" t="s">
        <v>40</v>
      </c>
      <c r="F14" s="352"/>
      <c r="G14" s="352"/>
      <c r="H14" s="353"/>
      <c r="I14" s="347" t="s">
        <v>31</v>
      </c>
      <c r="J14" s="347" t="s">
        <v>29</v>
      </c>
      <c r="K14" s="55" t="s">
        <v>56</v>
      </c>
    </row>
    <row r="15" spans="1:11" x14ac:dyDescent="0.25">
      <c r="A15" s="348"/>
      <c r="B15" s="56" t="s">
        <v>39</v>
      </c>
      <c r="C15" s="56" t="s">
        <v>36</v>
      </c>
      <c r="D15" s="56" t="s">
        <v>35</v>
      </c>
      <c r="E15" s="351" t="s">
        <v>33</v>
      </c>
      <c r="F15" s="353"/>
      <c r="G15" s="351" t="s">
        <v>32</v>
      </c>
      <c r="H15" s="353"/>
      <c r="I15" s="348"/>
      <c r="J15" s="348"/>
      <c r="K15" s="56" t="s">
        <v>57</v>
      </c>
    </row>
    <row r="16" spans="1:11" ht="15" customHeight="1" x14ac:dyDescent="0.25">
      <c r="A16" s="43"/>
      <c r="B16" s="58"/>
      <c r="C16" s="59"/>
      <c r="D16" s="59"/>
      <c r="E16" s="60"/>
      <c r="F16" s="61"/>
      <c r="G16" s="60"/>
      <c r="H16" s="61"/>
      <c r="I16" s="141"/>
      <c r="J16" s="141"/>
      <c r="K16" s="70">
        <f t="shared" ref="K16:K42" si="0">+I16-J16</f>
        <v>0</v>
      </c>
    </row>
    <row r="17" spans="1:11" x14ac:dyDescent="0.25">
      <c r="A17" s="43"/>
      <c r="B17" s="58"/>
      <c r="C17" s="59"/>
      <c r="D17" s="59"/>
      <c r="E17" s="60"/>
      <c r="F17" s="61"/>
      <c r="G17" s="60"/>
      <c r="H17" s="61"/>
      <c r="I17" s="70"/>
      <c r="J17" s="70"/>
      <c r="K17" s="70">
        <f t="shared" si="0"/>
        <v>0</v>
      </c>
    </row>
    <row r="18" spans="1:11" x14ac:dyDescent="0.25">
      <c r="A18" s="43">
        <v>43122</v>
      </c>
      <c r="B18" s="58" t="s">
        <v>198</v>
      </c>
      <c r="C18" s="59">
        <v>454</v>
      </c>
      <c r="D18" s="59">
        <v>385</v>
      </c>
      <c r="E18" s="39" t="s">
        <v>199</v>
      </c>
      <c r="F18" s="61"/>
      <c r="G18" s="60" t="s">
        <v>229</v>
      </c>
      <c r="H18" s="61"/>
      <c r="I18" s="150">
        <v>454053997</v>
      </c>
      <c r="J18" s="150">
        <v>454053997</v>
      </c>
      <c r="K18" s="70">
        <v>0</v>
      </c>
    </row>
    <row r="19" spans="1:11" x14ac:dyDescent="0.25">
      <c r="A19" s="43">
        <v>43125</v>
      </c>
      <c r="B19" s="58" t="s">
        <v>202</v>
      </c>
      <c r="C19" s="59">
        <v>519</v>
      </c>
      <c r="D19" s="59">
        <v>488</v>
      </c>
      <c r="E19" s="60" t="s">
        <v>203</v>
      </c>
      <c r="F19" s="61"/>
      <c r="G19" s="60" t="s">
        <v>229</v>
      </c>
      <c r="H19" s="61"/>
      <c r="I19" s="150">
        <v>1689191</v>
      </c>
      <c r="J19" s="150">
        <v>1689191</v>
      </c>
      <c r="K19" s="70">
        <v>0</v>
      </c>
    </row>
    <row r="20" spans="1:11" x14ac:dyDescent="0.25">
      <c r="A20" s="43">
        <v>43144</v>
      </c>
      <c r="B20" s="58" t="s">
        <v>253</v>
      </c>
      <c r="C20" s="59">
        <v>714</v>
      </c>
      <c r="D20" s="59">
        <v>691</v>
      </c>
      <c r="E20" t="s">
        <v>254</v>
      </c>
      <c r="F20" s="61"/>
      <c r="G20" s="60" t="s">
        <v>229</v>
      </c>
      <c r="H20" s="61"/>
      <c r="I20" s="150">
        <v>1249896388</v>
      </c>
      <c r="J20" s="150">
        <v>1249896388</v>
      </c>
      <c r="K20" s="70">
        <f t="shared" si="0"/>
        <v>0</v>
      </c>
    </row>
    <row r="21" spans="1:11" x14ac:dyDescent="0.25">
      <c r="A21" s="43">
        <v>43147</v>
      </c>
      <c r="B21" s="58" t="s">
        <v>261</v>
      </c>
      <c r="C21" s="59">
        <v>724</v>
      </c>
      <c r="D21" s="220">
        <v>718</v>
      </c>
      <c r="E21" s="60" t="s">
        <v>260</v>
      </c>
      <c r="F21" s="61"/>
      <c r="G21" s="60" t="s">
        <v>229</v>
      </c>
      <c r="H21" s="61"/>
      <c r="I21" s="70">
        <v>4315485</v>
      </c>
      <c r="J21" s="70">
        <v>4315485</v>
      </c>
      <c r="K21" s="70">
        <f t="shared" si="0"/>
        <v>0</v>
      </c>
    </row>
    <row r="22" spans="1:11" x14ac:dyDescent="0.25">
      <c r="A22" s="43">
        <v>43151</v>
      </c>
      <c r="B22" s="58" t="s">
        <v>295</v>
      </c>
      <c r="C22" s="59">
        <v>725</v>
      </c>
      <c r="D22" s="220">
        <v>724</v>
      </c>
      <c r="E22" s="60" t="s">
        <v>296</v>
      </c>
      <c r="F22" s="61"/>
      <c r="G22" s="60" t="s">
        <v>229</v>
      </c>
      <c r="H22" s="61"/>
      <c r="I22" s="70">
        <v>2007400</v>
      </c>
      <c r="J22" s="70">
        <v>2007400</v>
      </c>
      <c r="K22" s="70">
        <f t="shared" si="0"/>
        <v>0</v>
      </c>
    </row>
    <row r="23" spans="1:11" x14ac:dyDescent="0.25">
      <c r="A23" s="43">
        <v>43166</v>
      </c>
      <c r="B23" s="58" t="s">
        <v>340</v>
      </c>
      <c r="C23" s="59">
        <v>736</v>
      </c>
      <c r="D23" s="220">
        <v>748</v>
      </c>
      <c r="E23" s="60" t="s">
        <v>341</v>
      </c>
      <c r="F23" s="61"/>
      <c r="G23" s="60" t="s">
        <v>229</v>
      </c>
      <c r="H23" s="61"/>
      <c r="I23" s="70">
        <v>1187871034</v>
      </c>
      <c r="J23" s="70">
        <v>1187871034</v>
      </c>
      <c r="K23" s="70">
        <f t="shared" si="0"/>
        <v>0</v>
      </c>
    </row>
    <row r="24" spans="1:11" x14ac:dyDescent="0.25">
      <c r="A24" s="43">
        <v>43167</v>
      </c>
      <c r="B24" s="58" t="s">
        <v>342</v>
      </c>
      <c r="C24" s="59">
        <v>739</v>
      </c>
      <c r="D24" s="220">
        <v>750</v>
      </c>
      <c r="E24" s="60" t="s">
        <v>343</v>
      </c>
      <c r="F24" s="61"/>
      <c r="G24" s="60" t="s">
        <v>229</v>
      </c>
      <c r="H24" s="61"/>
      <c r="I24" s="70">
        <v>7696100</v>
      </c>
      <c r="J24" s="70">
        <v>7696100</v>
      </c>
      <c r="K24" s="70">
        <f t="shared" si="0"/>
        <v>0</v>
      </c>
    </row>
    <row r="25" spans="1:11" x14ac:dyDescent="0.25">
      <c r="A25" s="43">
        <v>43175</v>
      </c>
      <c r="B25" s="58" t="s">
        <v>359</v>
      </c>
      <c r="C25" s="59">
        <v>747</v>
      </c>
      <c r="D25" s="220">
        <v>762</v>
      </c>
      <c r="E25" s="60" t="s">
        <v>360</v>
      </c>
      <c r="F25" s="61"/>
      <c r="G25" s="60" t="s">
        <v>229</v>
      </c>
      <c r="H25" s="61"/>
      <c r="I25" s="70">
        <v>1885246</v>
      </c>
      <c r="J25" s="70">
        <v>1885246</v>
      </c>
      <c r="K25" s="70">
        <f t="shared" si="0"/>
        <v>0</v>
      </c>
    </row>
    <row r="26" spans="1:11" x14ac:dyDescent="0.25">
      <c r="A26" s="43">
        <v>43199</v>
      </c>
      <c r="B26" s="58" t="s">
        <v>394</v>
      </c>
      <c r="C26" s="59">
        <v>762</v>
      </c>
      <c r="D26" s="220">
        <v>783</v>
      </c>
      <c r="E26" s="60" t="s">
        <v>395</v>
      </c>
      <c r="F26" s="61"/>
      <c r="G26" s="60" t="s">
        <v>229</v>
      </c>
      <c r="H26" s="61"/>
      <c r="I26" s="70">
        <v>1172062892</v>
      </c>
      <c r="J26" s="70">
        <v>1172062892</v>
      </c>
      <c r="K26" s="70">
        <f t="shared" si="0"/>
        <v>0</v>
      </c>
    </row>
    <row r="27" spans="1:11" x14ac:dyDescent="0.25">
      <c r="A27" s="43">
        <v>43207</v>
      </c>
      <c r="B27" s="58" t="s">
        <v>412</v>
      </c>
      <c r="C27" s="59">
        <v>766</v>
      </c>
      <c r="D27" s="220">
        <v>794</v>
      </c>
      <c r="E27" s="60" t="s">
        <v>413</v>
      </c>
      <c r="F27" s="61"/>
      <c r="G27" s="60" t="s">
        <v>229</v>
      </c>
      <c r="H27" s="61"/>
      <c r="I27" s="70">
        <v>1780972</v>
      </c>
      <c r="J27" s="70">
        <v>1780972</v>
      </c>
      <c r="K27" s="70">
        <f t="shared" si="0"/>
        <v>0</v>
      </c>
    </row>
    <row r="28" spans="1:11" x14ac:dyDescent="0.25">
      <c r="A28" s="43">
        <v>43213</v>
      </c>
      <c r="B28" s="58" t="s">
        <v>428</v>
      </c>
      <c r="C28" s="59">
        <v>771</v>
      </c>
      <c r="D28" s="220">
        <v>804</v>
      </c>
      <c r="E28" s="60" t="s">
        <v>429</v>
      </c>
      <c r="F28" s="61"/>
      <c r="G28" s="321" t="s">
        <v>430</v>
      </c>
      <c r="H28" s="61"/>
      <c r="I28" s="70">
        <v>746502</v>
      </c>
      <c r="J28" s="70">
        <v>746502</v>
      </c>
      <c r="K28" s="70">
        <f t="shared" si="0"/>
        <v>0</v>
      </c>
    </row>
    <row r="29" spans="1:11" x14ac:dyDescent="0.25">
      <c r="A29" s="43">
        <v>43229</v>
      </c>
      <c r="B29" s="58" t="s">
        <v>454</v>
      </c>
      <c r="C29" s="59">
        <v>777</v>
      </c>
      <c r="D29" s="220">
        <v>821</v>
      </c>
      <c r="E29" s="60" t="s">
        <v>455</v>
      </c>
      <c r="F29" s="61"/>
      <c r="G29" s="60" t="s">
        <v>229</v>
      </c>
      <c r="H29" s="61"/>
      <c r="I29" s="70">
        <v>1132097055</v>
      </c>
      <c r="J29" s="70">
        <v>1132097055</v>
      </c>
      <c r="K29" s="70">
        <f t="shared" si="0"/>
        <v>0</v>
      </c>
    </row>
    <row r="30" spans="1:11" x14ac:dyDescent="0.25">
      <c r="A30" s="43">
        <v>43241</v>
      </c>
      <c r="B30" s="58" t="s">
        <v>466</v>
      </c>
      <c r="C30" s="59">
        <v>784</v>
      </c>
      <c r="D30" s="220">
        <v>832</v>
      </c>
      <c r="E30" s="60" t="s">
        <v>467</v>
      </c>
      <c r="F30" s="61"/>
      <c r="G30" s="60" t="s">
        <v>229</v>
      </c>
      <c r="H30" s="61"/>
      <c r="I30" s="70">
        <v>5772325</v>
      </c>
      <c r="J30" s="70">
        <v>5772325</v>
      </c>
      <c r="K30" s="70">
        <f t="shared" si="0"/>
        <v>0</v>
      </c>
    </row>
    <row r="31" spans="1:11" x14ac:dyDescent="0.25">
      <c r="A31" s="43">
        <v>43259</v>
      </c>
      <c r="B31" s="58" t="s">
        <v>488</v>
      </c>
      <c r="C31" s="59">
        <v>805</v>
      </c>
      <c r="D31" s="220">
        <v>855</v>
      </c>
      <c r="E31" s="60" t="s">
        <v>489</v>
      </c>
      <c r="F31" s="61"/>
      <c r="G31" s="60" t="s">
        <v>229</v>
      </c>
      <c r="H31" s="61"/>
      <c r="I31" s="70">
        <v>1151903372</v>
      </c>
      <c r="J31" s="70">
        <v>1151903372</v>
      </c>
      <c r="K31" s="70">
        <f t="shared" si="0"/>
        <v>0</v>
      </c>
    </row>
    <row r="32" spans="1:11" x14ac:dyDescent="0.25">
      <c r="A32" s="43">
        <v>43284</v>
      </c>
      <c r="B32" s="58" t="s">
        <v>536</v>
      </c>
      <c r="C32" s="59">
        <v>811</v>
      </c>
      <c r="D32" s="220">
        <v>902</v>
      </c>
      <c r="E32" s="60" t="s">
        <v>537</v>
      </c>
      <c r="F32" s="61"/>
      <c r="G32" t="s">
        <v>538</v>
      </c>
      <c r="H32" s="61"/>
      <c r="I32" s="70">
        <v>1887619</v>
      </c>
      <c r="J32" s="70">
        <v>1887619</v>
      </c>
      <c r="K32" s="70">
        <f t="shared" si="0"/>
        <v>0</v>
      </c>
    </row>
    <row r="33" spans="1:11" x14ac:dyDescent="0.25">
      <c r="A33" s="43">
        <v>43292</v>
      </c>
      <c r="B33" s="58" t="s">
        <v>549</v>
      </c>
      <c r="C33" s="59">
        <v>833</v>
      </c>
      <c r="D33" s="220">
        <v>911</v>
      </c>
      <c r="E33" s="60" t="s">
        <v>550</v>
      </c>
      <c r="F33" s="61"/>
      <c r="G33" s="60" t="s">
        <v>229</v>
      </c>
      <c r="H33" s="61"/>
      <c r="I33" s="70">
        <v>1595904639</v>
      </c>
      <c r="J33" s="70">
        <v>1595904639</v>
      </c>
      <c r="K33" s="70">
        <f t="shared" si="0"/>
        <v>0</v>
      </c>
    </row>
    <row r="34" spans="1:11" x14ac:dyDescent="0.25">
      <c r="A34" s="43">
        <v>43299</v>
      </c>
      <c r="B34" s="58" t="s">
        <v>558</v>
      </c>
      <c r="C34" s="59">
        <v>843</v>
      </c>
      <c r="D34" s="220">
        <v>925</v>
      </c>
      <c r="E34" t="s">
        <v>559</v>
      </c>
      <c r="F34" s="61"/>
      <c r="G34" s="60" t="s">
        <v>229</v>
      </c>
      <c r="H34" s="61"/>
      <c r="I34" s="70">
        <v>16961137</v>
      </c>
      <c r="J34" s="70">
        <v>16961137</v>
      </c>
      <c r="K34" s="70">
        <f t="shared" si="0"/>
        <v>0</v>
      </c>
    </row>
    <row r="35" spans="1:11" x14ac:dyDescent="0.25">
      <c r="A35" s="43">
        <v>43322</v>
      </c>
      <c r="B35" s="58" t="s">
        <v>650</v>
      </c>
      <c r="C35" s="59">
        <v>863</v>
      </c>
      <c r="D35" s="220">
        <v>985</v>
      </c>
      <c r="E35" s="60" t="s">
        <v>651</v>
      </c>
      <c r="F35" s="61"/>
      <c r="G35" s="60" t="s">
        <v>229</v>
      </c>
      <c r="H35" s="61"/>
      <c r="I35" s="70">
        <v>1132265609</v>
      </c>
      <c r="J35" s="70">
        <v>1132265609</v>
      </c>
      <c r="K35" s="70">
        <f t="shared" si="0"/>
        <v>0</v>
      </c>
    </row>
    <row r="36" spans="1:11" x14ac:dyDescent="0.25">
      <c r="A36" s="43">
        <v>43327</v>
      </c>
      <c r="B36" s="58" t="s">
        <v>652</v>
      </c>
      <c r="C36" s="59">
        <v>817</v>
      </c>
      <c r="D36" s="220">
        <v>997</v>
      </c>
      <c r="E36" s="60" t="s">
        <v>653</v>
      </c>
      <c r="F36" s="61"/>
      <c r="G36" s="321" t="s">
        <v>229</v>
      </c>
      <c r="H36" s="61"/>
      <c r="I36" s="70">
        <v>4373500</v>
      </c>
      <c r="J36" s="70">
        <v>4373500</v>
      </c>
      <c r="K36" s="70">
        <f t="shared" si="0"/>
        <v>0</v>
      </c>
    </row>
    <row r="37" spans="1:11" x14ac:dyDescent="0.25">
      <c r="A37" s="43">
        <v>43334</v>
      </c>
      <c r="B37" s="58" t="s">
        <v>681</v>
      </c>
      <c r="C37" s="59">
        <v>875</v>
      </c>
      <c r="D37" s="220">
        <v>1014</v>
      </c>
      <c r="E37" s="60" t="s">
        <v>682</v>
      </c>
      <c r="F37" s="61"/>
      <c r="G37" s="321" t="s">
        <v>229</v>
      </c>
      <c r="H37" s="61"/>
      <c r="I37" s="70">
        <v>17793852</v>
      </c>
      <c r="J37" s="70">
        <v>17793852</v>
      </c>
      <c r="K37" s="70">
        <f t="shared" si="0"/>
        <v>0</v>
      </c>
    </row>
    <row r="38" spans="1:11" x14ac:dyDescent="0.25">
      <c r="A38" s="43">
        <v>43340</v>
      </c>
      <c r="B38" s="58" t="s">
        <v>697</v>
      </c>
      <c r="C38" s="59">
        <v>893</v>
      </c>
      <c r="D38" s="220">
        <v>1030</v>
      </c>
      <c r="E38" s="60" t="s">
        <v>698</v>
      </c>
      <c r="F38" s="61"/>
      <c r="G38" s="321" t="s">
        <v>229</v>
      </c>
      <c r="H38" s="61"/>
      <c r="I38" s="70">
        <v>1866926</v>
      </c>
      <c r="J38" s="70">
        <v>1866926</v>
      </c>
      <c r="K38" s="70">
        <f t="shared" si="0"/>
        <v>0</v>
      </c>
    </row>
    <row r="39" spans="1:11" x14ac:dyDescent="0.25">
      <c r="A39" s="43">
        <v>43349</v>
      </c>
      <c r="B39" s="58" t="s">
        <v>724</v>
      </c>
      <c r="C39" s="59">
        <v>955</v>
      </c>
      <c r="D39" s="220">
        <v>1080</v>
      </c>
      <c r="E39" s="60" t="s">
        <v>725</v>
      </c>
      <c r="F39" s="61"/>
      <c r="G39" s="321" t="s">
        <v>229</v>
      </c>
      <c r="H39" s="61"/>
      <c r="I39" s="70">
        <v>1118807675</v>
      </c>
      <c r="J39" s="70">
        <v>1118807675</v>
      </c>
      <c r="K39" s="70">
        <f t="shared" si="0"/>
        <v>0</v>
      </c>
    </row>
    <row r="40" spans="1:11" x14ac:dyDescent="0.25">
      <c r="A40" s="43">
        <v>43349</v>
      </c>
      <c r="B40" s="58" t="s">
        <v>726</v>
      </c>
      <c r="C40" s="59">
        <v>956</v>
      </c>
      <c r="D40" s="220">
        <v>1082</v>
      </c>
      <c r="E40" s="60" t="s">
        <v>727</v>
      </c>
      <c r="F40" s="61"/>
      <c r="G40" s="321" t="s">
        <v>229</v>
      </c>
      <c r="H40" s="61"/>
      <c r="I40" s="70">
        <v>1964300</v>
      </c>
      <c r="J40" s="70">
        <v>1964300</v>
      </c>
      <c r="K40" s="70">
        <f t="shared" si="0"/>
        <v>0</v>
      </c>
    </row>
    <row r="41" spans="1:11" x14ac:dyDescent="0.25">
      <c r="A41" s="43">
        <v>43362</v>
      </c>
      <c r="B41" s="58" t="s">
        <v>746</v>
      </c>
      <c r="C41" s="59">
        <v>1324</v>
      </c>
      <c r="D41" s="220">
        <v>1401</v>
      </c>
      <c r="E41" s="60" t="s">
        <v>747</v>
      </c>
      <c r="F41" s="61"/>
      <c r="G41" s="321" t="s">
        <v>229</v>
      </c>
      <c r="H41" s="61"/>
      <c r="I41" s="70">
        <v>30179631</v>
      </c>
      <c r="J41" s="70">
        <v>30179631</v>
      </c>
      <c r="K41" s="70">
        <f t="shared" si="0"/>
        <v>0</v>
      </c>
    </row>
    <row r="42" spans="1:11" x14ac:dyDescent="0.25">
      <c r="A42" s="43">
        <v>43367</v>
      </c>
      <c r="B42" s="58" t="s">
        <v>755</v>
      </c>
      <c r="C42" s="59">
        <v>868</v>
      </c>
      <c r="D42" s="220">
        <v>1481</v>
      </c>
      <c r="E42" s="60" t="s">
        <v>756</v>
      </c>
      <c r="F42" s="61"/>
      <c r="G42" s="321" t="s">
        <v>229</v>
      </c>
      <c r="H42" s="61"/>
      <c r="I42" s="70">
        <v>4747174</v>
      </c>
      <c r="J42" s="70">
        <v>4747174</v>
      </c>
      <c r="K42" s="70">
        <f t="shared" si="0"/>
        <v>0</v>
      </c>
    </row>
    <row r="43" spans="1:11" ht="12.75" customHeight="1" x14ac:dyDescent="0.25">
      <c r="A43" s="43"/>
      <c r="B43" s="151"/>
      <c r="C43" s="151"/>
      <c r="D43" s="151"/>
      <c r="E43" s="111"/>
      <c r="F43" s="112"/>
      <c r="G43" s="104"/>
      <c r="H43" s="112"/>
      <c r="I43" s="151"/>
      <c r="J43" s="151"/>
      <c r="K43" s="250"/>
    </row>
    <row r="44" spans="1:11" x14ac:dyDescent="0.25">
      <c r="A44" s="50"/>
      <c r="B44" s="51"/>
      <c r="C44" s="51"/>
      <c r="D44" s="51"/>
      <c r="E44" s="51"/>
      <c r="F44" s="51"/>
      <c r="G44" s="345" t="s">
        <v>131</v>
      </c>
      <c r="H44" s="346"/>
      <c r="I44" s="73">
        <f>SUM(I16:I43)</f>
        <v>10300530021</v>
      </c>
      <c r="J44" s="73">
        <f>SUM(J16:J43)</f>
        <v>10300530021</v>
      </c>
      <c r="K44" s="73">
        <f>SUM(K17:K43)</f>
        <v>0</v>
      </c>
    </row>
    <row r="45" spans="1:11" ht="12.75" customHeight="1" x14ac:dyDescent="0.25">
      <c r="A45" s="51"/>
      <c r="B45" s="51"/>
      <c r="C45" s="51"/>
      <c r="D45" s="51"/>
      <c r="E45" s="51"/>
      <c r="F45" s="51"/>
      <c r="G45" s="108"/>
      <c r="H45" s="108"/>
      <c r="I45" s="152"/>
      <c r="J45" s="152"/>
      <c r="K45" s="152"/>
    </row>
    <row r="46" spans="1:11" ht="24.95" customHeight="1" x14ac:dyDescent="0.25">
      <c r="A46" s="287" t="s">
        <v>58</v>
      </c>
      <c r="B46" s="287" t="s">
        <v>132</v>
      </c>
      <c r="C46" s="287" t="s">
        <v>30</v>
      </c>
      <c r="D46" s="288" t="s">
        <v>59</v>
      </c>
      <c r="E46" s="287" t="s">
        <v>40</v>
      </c>
      <c r="F46" s="287" t="s">
        <v>62</v>
      </c>
      <c r="G46" s="287" t="s">
        <v>37</v>
      </c>
      <c r="H46" s="287" t="s">
        <v>60</v>
      </c>
      <c r="I46" s="287" t="s">
        <v>61</v>
      </c>
      <c r="J46" s="287" t="s">
        <v>98</v>
      </c>
      <c r="K46" s="287" t="s">
        <v>68</v>
      </c>
    </row>
    <row r="47" spans="1:11" ht="24.95" customHeight="1" x14ac:dyDescent="0.25">
      <c r="A47" s="294">
        <v>21706752000</v>
      </c>
      <c r="B47" s="294"/>
      <c r="C47" s="294">
        <v>0</v>
      </c>
      <c r="D47" s="290">
        <f>+A47+B47-C47</f>
        <v>21706752000</v>
      </c>
      <c r="E47" s="290">
        <f>+I44</f>
        <v>10300530021</v>
      </c>
      <c r="F47" s="291">
        <f>+E47/D47</f>
        <v>0.47453115145923258</v>
      </c>
      <c r="G47" s="290">
        <f>+I12</f>
        <v>2649507</v>
      </c>
      <c r="H47" s="290">
        <f>+D47-E47-G47</f>
        <v>11403572472</v>
      </c>
      <c r="I47" s="290">
        <f>+J44</f>
        <v>10300530021</v>
      </c>
      <c r="J47" s="300">
        <f>+I47/D47</f>
        <v>0.47453115145923258</v>
      </c>
      <c r="K47" s="290">
        <f>+K44</f>
        <v>0</v>
      </c>
    </row>
    <row r="48" spans="1:11" x14ac:dyDescent="0.25">
      <c r="A48" s="293">
        <v>1</v>
      </c>
      <c r="B48" s="293">
        <v>2</v>
      </c>
      <c r="C48" s="293">
        <v>3</v>
      </c>
      <c r="D48" s="293" t="s">
        <v>42</v>
      </c>
      <c r="E48" s="293">
        <v>5</v>
      </c>
      <c r="F48" s="293" t="s">
        <v>69</v>
      </c>
      <c r="G48" s="293">
        <v>7</v>
      </c>
      <c r="H48" s="293" t="s">
        <v>70</v>
      </c>
      <c r="I48" s="293">
        <v>9</v>
      </c>
      <c r="J48" s="293" t="s">
        <v>99</v>
      </c>
      <c r="K48" s="293" t="s">
        <v>100</v>
      </c>
    </row>
    <row r="50" spans="2:11" x14ac:dyDescent="0.25">
      <c r="B50" s="212"/>
      <c r="E50" s="212"/>
      <c r="I50" s="212"/>
      <c r="J50" s="212"/>
    </row>
    <row r="51" spans="2:11" x14ac:dyDescent="0.25">
      <c r="B51" s="212"/>
      <c r="E51" s="212"/>
      <c r="I51" s="212"/>
      <c r="K51" s="212"/>
    </row>
    <row r="52" spans="2:11" x14ac:dyDescent="0.25">
      <c r="J52" s="212"/>
    </row>
  </sheetData>
  <mergeCells count="15">
    <mergeCell ref="J14:J15"/>
    <mergeCell ref="I14:I15"/>
    <mergeCell ref="A14:A15"/>
    <mergeCell ref="B5:B6"/>
    <mergeCell ref="D5:D6"/>
    <mergeCell ref="I5:I6"/>
    <mergeCell ref="J5:K6"/>
    <mergeCell ref="A5:A6"/>
    <mergeCell ref="G44:H44"/>
    <mergeCell ref="E14:H14"/>
    <mergeCell ref="E15:F15"/>
    <mergeCell ref="G15:H15"/>
    <mergeCell ref="E5:H5"/>
    <mergeCell ref="E6:H6"/>
    <mergeCell ref="G12:H12"/>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22"/>
  <sheetViews>
    <sheetView workbookViewId="0">
      <selection activeCell="K3" sqref="K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7" t="s">
        <v>151</v>
      </c>
      <c r="B3" s="281" t="s">
        <v>152</v>
      </c>
      <c r="C3" s="277"/>
      <c r="D3" s="277"/>
      <c r="E3" s="278"/>
      <c r="F3" s="278"/>
      <c r="G3" s="278"/>
      <c r="H3" s="278"/>
      <c r="I3" s="278"/>
      <c r="J3" s="278"/>
      <c r="K3" s="280" t="s">
        <v>728</v>
      </c>
    </row>
    <row r="4" spans="1:11" ht="12.75" customHeight="1" x14ac:dyDescent="0.25">
      <c r="A4" s="33"/>
      <c r="B4" s="33"/>
      <c r="C4" s="33"/>
      <c r="D4" s="33"/>
      <c r="E4" s="33"/>
      <c r="F4" s="33"/>
      <c r="G4" s="33"/>
      <c r="H4" s="33"/>
      <c r="I4" s="138"/>
      <c r="J4" s="33"/>
      <c r="K4" s="33"/>
    </row>
    <row r="5" spans="1:11" x14ac:dyDescent="0.25">
      <c r="A5" s="347" t="s">
        <v>28</v>
      </c>
      <c r="B5" s="349" t="s">
        <v>130</v>
      </c>
      <c r="C5" s="34"/>
      <c r="D5" s="347" t="s">
        <v>71</v>
      </c>
      <c r="E5" s="351" t="s">
        <v>37</v>
      </c>
      <c r="F5" s="352"/>
      <c r="G5" s="352"/>
      <c r="H5" s="353"/>
      <c r="I5" s="347" t="s">
        <v>31</v>
      </c>
      <c r="J5" s="354" t="s">
        <v>41</v>
      </c>
      <c r="K5" s="355"/>
    </row>
    <row r="6" spans="1:11" x14ac:dyDescent="0.25">
      <c r="A6" s="348"/>
      <c r="B6" s="358"/>
      <c r="C6" s="35"/>
      <c r="D6" s="348"/>
      <c r="E6" s="351" t="s">
        <v>33</v>
      </c>
      <c r="F6" s="352"/>
      <c r="G6" s="352"/>
      <c r="H6" s="353"/>
      <c r="I6" s="348"/>
      <c r="J6" s="356"/>
      <c r="K6" s="357"/>
    </row>
    <row r="7" spans="1:11" ht="12.75" customHeight="1" x14ac:dyDescent="0.25">
      <c r="A7" s="130"/>
      <c r="B7" s="37"/>
      <c r="C7" s="38"/>
      <c r="D7" s="39"/>
      <c r="E7" s="37"/>
      <c r="F7" s="40"/>
      <c r="G7" s="41"/>
      <c r="H7" s="42"/>
      <c r="I7" s="148"/>
      <c r="J7" s="37"/>
      <c r="K7" s="38"/>
    </row>
    <row r="8" spans="1:11" ht="12.75" customHeight="1" x14ac:dyDescent="0.25">
      <c r="A8" s="43"/>
      <c r="B8" s="48"/>
      <c r="C8" s="49"/>
      <c r="D8" s="39"/>
      <c r="E8" s="39"/>
      <c r="F8" s="32"/>
      <c r="G8" s="46"/>
      <c r="H8" s="47"/>
      <c r="I8" s="67"/>
      <c r="J8" s="39"/>
      <c r="K8" s="44"/>
    </row>
    <row r="9" spans="1:11" x14ac:dyDescent="0.25">
      <c r="A9" s="50"/>
      <c r="B9" s="51"/>
      <c r="C9" s="51"/>
      <c r="D9" s="51"/>
      <c r="E9" s="51"/>
      <c r="F9" s="51"/>
      <c r="G9" s="345" t="s">
        <v>131</v>
      </c>
      <c r="H9" s="346"/>
      <c r="I9" s="69">
        <f>SUM(I7:I8)</f>
        <v>0</v>
      </c>
      <c r="J9" s="52"/>
      <c r="K9" s="53"/>
    </row>
    <row r="10" spans="1:11" ht="12.75" customHeight="1" x14ac:dyDescent="0.25">
      <c r="A10" s="3"/>
      <c r="B10" s="3"/>
      <c r="C10" s="3"/>
      <c r="D10" s="3"/>
      <c r="E10" s="3"/>
      <c r="F10" s="3"/>
      <c r="G10" s="3"/>
      <c r="H10" s="3"/>
      <c r="I10" s="22"/>
      <c r="J10" s="32"/>
      <c r="K10" s="44"/>
    </row>
    <row r="11" spans="1:11" x14ac:dyDescent="0.25">
      <c r="A11" s="347" t="s">
        <v>28</v>
      </c>
      <c r="B11" s="30" t="s">
        <v>38</v>
      </c>
      <c r="C11" s="55" t="s">
        <v>34</v>
      </c>
      <c r="D11" s="54" t="s">
        <v>34</v>
      </c>
      <c r="E11" s="351" t="s">
        <v>40</v>
      </c>
      <c r="F11" s="352"/>
      <c r="G11" s="352"/>
      <c r="H11" s="353"/>
      <c r="I11" s="347" t="s">
        <v>31</v>
      </c>
      <c r="J11" s="347" t="s">
        <v>29</v>
      </c>
      <c r="K11" s="55" t="s">
        <v>56</v>
      </c>
    </row>
    <row r="12" spans="1:11" x14ac:dyDescent="0.25">
      <c r="A12" s="348"/>
      <c r="B12" s="56" t="s">
        <v>39</v>
      </c>
      <c r="C12" s="56" t="s">
        <v>36</v>
      </c>
      <c r="D12" s="56" t="s">
        <v>35</v>
      </c>
      <c r="E12" s="351" t="s">
        <v>33</v>
      </c>
      <c r="F12" s="353"/>
      <c r="G12" s="351" t="s">
        <v>32</v>
      </c>
      <c r="H12" s="353"/>
      <c r="I12" s="348"/>
      <c r="J12" s="348"/>
      <c r="K12" s="56" t="s">
        <v>57</v>
      </c>
    </row>
    <row r="13" spans="1:11" ht="12.75" customHeight="1" x14ac:dyDescent="0.25">
      <c r="A13" s="36"/>
      <c r="B13" s="36"/>
      <c r="C13" s="36"/>
      <c r="D13" s="36"/>
      <c r="E13" s="39"/>
      <c r="F13" s="44"/>
      <c r="G13" s="39"/>
      <c r="H13" s="44"/>
      <c r="I13" s="57"/>
      <c r="J13" s="57"/>
      <c r="K13" s="57"/>
    </row>
    <row r="14" spans="1:11" x14ac:dyDescent="0.25">
      <c r="A14" s="43"/>
      <c r="B14" s="58"/>
      <c r="C14" s="59"/>
      <c r="D14" s="59"/>
      <c r="E14" s="143"/>
      <c r="F14" s="61"/>
      <c r="G14" s="60"/>
      <c r="H14" s="61"/>
      <c r="I14" s="71"/>
      <c r="J14" s="71"/>
      <c r="K14" s="70">
        <f>+I14-J14</f>
        <v>0</v>
      </c>
    </row>
    <row r="15" spans="1:11" ht="12.75" customHeight="1" x14ac:dyDescent="0.25">
      <c r="A15" s="43"/>
      <c r="B15" s="58"/>
      <c r="C15" s="36"/>
      <c r="D15" s="36"/>
      <c r="E15" s="39"/>
      <c r="F15" s="44"/>
      <c r="G15" s="39"/>
      <c r="H15" s="44"/>
      <c r="I15" s="83"/>
      <c r="J15" s="83"/>
      <c r="K15" s="83"/>
    </row>
    <row r="16" spans="1:11" x14ac:dyDescent="0.25">
      <c r="A16" s="50"/>
      <c r="B16" s="51"/>
      <c r="C16" s="51"/>
      <c r="D16" s="51"/>
      <c r="E16" s="51"/>
      <c r="F16" s="51"/>
      <c r="G16" s="345" t="s">
        <v>131</v>
      </c>
      <c r="H16" s="346"/>
      <c r="I16" s="73">
        <f>SUM(I14:I15)</f>
        <v>0</v>
      </c>
      <c r="J16" s="73">
        <f>SUM(J14:J15)</f>
        <v>0</v>
      </c>
      <c r="K16" s="73">
        <f>SUM(K14:K15)</f>
        <v>0</v>
      </c>
    </row>
    <row r="17" spans="1:11" ht="12.75" customHeight="1" x14ac:dyDescent="0.25">
      <c r="A17" s="3"/>
      <c r="B17" s="3"/>
      <c r="C17" s="3"/>
      <c r="D17" s="3"/>
      <c r="E17" s="3"/>
      <c r="F17" s="3"/>
      <c r="G17" s="3"/>
      <c r="H17" s="3"/>
      <c r="I17" s="86"/>
      <c r="J17" s="66"/>
      <c r="K17" s="156"/>
    </row>
    <row r="18" spans="1:11" ht="24.95" customHeight="1" x14ac:dyDescent="0.25">
      <c r="A18" s="287" t="s">
        <v>58</v>
      </c>
      <c r="B18" s="287" t="s">
        <v>132</v>
      </c>
      <c r="C18" s="287" t="s">
        <v>30</v>
      </c>
      <c r="D18" s="288" t="s">
        <v>59</v>
      </c>
      <c r="E18" s="287" t="s">
        <v>40</v>
      </c>
      <c r="F18" s="287" t="s">
        <v>62</v>
      </c>
      <c r="G18" s="287" t="s">
        <v>37</v>
      </c>
      <c r="H18" s="287" t="s">
        <v>60</v>
      </c>
      <c r="I18" s="287" t="s">
        <v>61</v>
      </c>
      <c r="J18" s="287" t="s">
        <v>98</v>
      </c>
      <c r="K18" s="287" t="s">
        <v>68</v>
      </c>
    </row>
    <row r="19" spans="1:11" ht="24.95" customHeight="1" x14ac:dyDescent="0.25">
      <c r="A19" s="294">
        <v>0</v>
      </c>
      <c r="B19" s="294"/>
      <c r="C19" s="294">
        <v>0</v>
      </c>
      <c r="D19" s="290">
        <f>+A19+B19-C19</f>
        <v>0</v>
      </c>
      <c r="E19" s="290">
        <f>+I16</f>
        <v>0</v>
      </c>
      <c r="F19" s="291">
        <v>0</v>
      </c>
      <c r="G19" s="290">
        <f>+I9</f>
        <v>0</v>
      </c>
      <c r="H19" s="290">
        <f>+D19-E19-G19</f>
        <v>0</v>
      </c>
      <c r="I19" s="290">
        <f>+J16</f>
        <v>0</v>
      </c>
      <c r="J19" s="296">
        <v>0</v>
      </c>
      <c r="K19" s="290">
        <f>+K16</f>
        <v>0</v>
      </c>
    </row>
    <row r="20" spans="1:11" x14ac:dyDescent="0.25">
      <c r="A20" s="293">
        <v>1</v>
      </c>
      <c r="B20" s="293">
        <v>2</v>
      </c>
      <c r="C20" s="293">
        <v>3</v>
      </c>
      <c r="D20" s="293" t="s">
        <v>42</v>
      </c>
      <c r="E20" s="293">
        <v>5</v>
      </c>
      <c r="F20" s="293" t="s">
        <v>69</v>
      </c>
      <c r="G20" s="293">
        <v>7</v>
      </c>
      <c r="H20" s="293" t="s">
        <v>70</v>
      </c>
      <c r="I20" s="293">
        <v>9</v>
      </c>
      <c r="J20" s="293" t="s">
        <v>99</v>
      </c>
      <c r="K20" s="293" t="s">
        <v>100</v>
      </c>
    </row>
    <row r="22" spans="1:11" x14ac:dyDescent="0.25">
      <c r="B22" s="212"/>
    </row>
  </sheetData>
  <mergeCells count="15">
    <mergeCell ref="J5:K6"/>
    <mergeCell ref="E6:H6"/>
    <mergeCell ref="G16:H16"/>
    <mergeCell ref="G9:H9"/>
    <mergeCell ref="A11:A12"/>
    <mergeCell ref="E11:H11"/>
    <mergeCell ref="I11:I12"/>
    <mergeCell ref="J11:J12"/>
    <mergeCell ref="E12:F12"/>
    <mergeCell ref="G12:H12"/>
    <mergeCell ref="A5:A6"/>
    <mergeCell ref="B5:B6"/>
    <mergeCell ref="D5:D6"/>
    <mergeCell ref="E5:H5"/>
    <mergeCell ref="I5:I6"/>
  </mergeCells>
  <pageMargins left="0.70866141732283472" right="0.70866141732283472" top="0.74803149606299213" bottom="0.74803149606299213" header="0.31496062992125984" footer="0.31496062992125984"/>
  <pageSetup orientation="portrait" horizontalDpi="4294967293" verticalDpi="0" r:id="rId1"/>
  <headerFooter>
    <oddHeader>&amp;R&amp;D</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47"/>
  <sheetViews>
    <sheetView tabSelected="1" zoomScaleSheetLayoutView="100" workbookViewId="0">
      <pane xSplit="2" ySplit="2" topLeftCell="C12" activePane="bottomRight" state="frozen"/>
      <selection pane="topRight" activeCell="C1" sqref="C1"/>
      <selection pane="bottomLeft" activeCell="A3" sqref="A3"/>
      <selection pane="bottomRight" activeCell="C27" sqref="C27:M35"/>
    </sheetView>
  </sheetViews>
  <sheetFormatPr baseColWidth="10" defaultRowHeight="12.75" x14ac:dyDescent="0.2"/>
  <cols>
    <col min="1" max="1" width="12.7109375" style="168" customWidth="1"/>
    <col min="2" max="2" width="27.7109375" style="168" customWidth="1"/>
    <col min="3" max="4" width="17.28515625" style="168" customWidth="1"/>
    <col min="5" max="13" width="16.7109375" style="168" customWidth="1"/>
    <col min="14" max="16384" width="11.42578125" style="168"/>
  </cols>
  <sheetData>
    <row r="1" spans="1:16" ht="30" customHeight="1" x14ac:dyDescent="0.2">
      <c r="A1" s="167"/>
      <c r="B1" s="167"/>
      <c r="D1" s="167"/>
      <c r="E1" s="167" t="s">
        <v>96</v>
      </c>
      <c r="F1" s="167"/>
      <c r="G1" s="167"/>
      <c r="H1" s="167"/>
      <c r="I1" s="167"/>
      <c r="J1" s="167"/>
      <c r="K1" s="169"/>
      <c r="L1" s="169"/>
      <c r="M1" s="280" t="s">
        <v>728</v>
      </c>
    </row>
    <row r="2" spans="1:16" ht="25.5" customHeight="1" x14ac:dyDescent="0.2">
      <c r="A2" s="159" t="s">
        <v>55</v>
      </c>
      <c r="B2" s="159" t="s">
        <v>67</v>
      </c>
      <c r="C2" s="170" t="s">
        <v>139</v>
      </c>
      <c r="D2" s="159" t="s">
        <v>27</v>
      </c>
      <c r="E2" s="159" t="s">
        <v>30</v>
      </c>
      <c r="F2" s="170" t="s">
        <v>59</v>
      </c>
      <c r="G2" s="171" t="s">
        <v>40</v>
      </c>
      <c r="H2" s="170" t="s">
        <v>62</v>
      </c>
      <c r="I2" s="210" t="s">
        <v>37</v>
      </c>
      <c r="J2" s="170" t="s">
        <v>60</v>
      </c>
      <c r="K2" s="172" t="s">
        <v>29</v>
      </c>
      <c r="L2" s="170" t="s">
        <v>98</v>
      </c>
      <c r="M2" s="170" t="s">
        <v>68</v>
      </c>
    </row>
    <row r="3" spans="1:16" ht="25.5" customHeight="1" x14ac:dyDescent="0.2">
      <c r="A3" s="173" t="s">
        <v>8</v>
      </c>
      <c r="B3" s="174" t="s">
        <v>5</v>
      </c>
      <c r="C3" s="175">
        <f>SUM(C4:C7)</f>
        <v>4184996000</v>
      </c>
      <c r="D3" s="175">
        <f>SUM(D4:D7)</f>
        <v>-143576178</v>
      </c>
      <c r="E3" s="175">
        <f>SUM(E4:E7)</f>
        <v>0</v>
      </c>
      <c r="F3" s="175">
        <f>SUM(F4:F7)</f>
        <v>4041419822</v>
      </c>
      <c r="G3" s="175">
        <f>SUM(G4:G7)</f>
        <v>3699135615</v>
      </c>
      <c r="H3" s="176">
        <f>+G3/F3</f>
        <v>0.9153059513548355</v>
      </c>
      <c r="I3" s="175">
        <f>SUM(I4:I7)</f>
        <v>138350261</v>
      </c>
      <c r="J3" s="175">
        <f>SUM(J4:J7)</f>
        <v>203933946</v>
      </c>
      <c r="K3" s="175">
        <f>SUM(K4:K7)</f>
        <v>1956669970</v>
      </c>
      <c r="L3" s="176">
        <f>+K3/F3</f>
        <v>0.48415409835637707</v>
      </c>
      <c r="M3" s="175">
        <f>SUM(M4:M7)</f>
        <v>1742465645</v>
      </c>
    </row>
    <row r="4" spans="1:16" ht="25.5" customHeight="1" x14ac:dyDescent="0.2">
      <c r="A4" s="177" t="s">
        <v>7</v>
      </c>
      <c r="B4" s="178" t="s">
        <v>73</v>
      </c>
      <c r="C4" s="179">
        <f>+DOTACION!A24</f>
        <v>50000000</v>
      </c>
      <c r="D4" s="179">
        <f>+DOTACION!B24</f>
        <v>0</v>
      </c>
      <c r="E4" s="179">
        <f>+DOTACION!C24</f>
        <v>0</v>
      </c>
      <c r="F4" s="179">
        <f>+DOTACION!D24</f>
        <v>50000000</v>
      </c>
      <c r="G4" s="179">
        <f>+DOTACION!E24</f>
        <v>25729200</v>
      </c>
      <c r="H4" s="180">
        <f>+DOTACION!F24</f>
        <v>0.51458400000000004</v>
      </c>
      <c r="I4" s="179">
        <f>+DOTACION!G24</f>
        <v>918900</v>
      </c>
      <c r="J4" s="179">
        <f>+DOTACION!H24</f>
        <v>23351900</v>
      </c>
      <c r="K4" s="181">
        <f>+DOTACION!I24</f>
        <v>17256800</v>
      </c>
      <c r="L4" s="180">
        <f>+DOTACION!J24</f>
        <v>0.345136</v>
      </c>
      <c r="M4" s="179">
        <f>+DOTACION!K24</f>
        <v>8472400</v>
      </c>
    </row>
    <row r="5" spans="1:16" ht="25.5" customHeight="1" x14ac:dyDescent="0.2">
      <c r="A5" s="177" t="s">
        <v>9</v>
      </c>
      <c r="B5" s="178" t="s">
        <v>74</v>
      </c>
      <c r="C5" s="179">
        <f>+'GASTOS DE COMPUTADOR'!A33</f>
        <v>3594000000</v>
      </c>
      <c r="D5" s="179">
        <f>+'GASTOS DE COMPUTADOR'!B33</f>
        <v>0</v>
      </c>
      <c r="E5" s="179">
        <f>+'GASTOS DE COMPUTADOR'!C33</f>
        <v>0</v>
      </c>
      <c r="F5" s="179">
        <f>+'GASTOS DE COMPUTADOR'!D33</f>
        <v>3594000000</v>
      </c>
      <c r="G5" s="179">
        <f>+'GASTOS DE COMPUTADOR'!E33</f>
        <v>3299946923</v>
      </c>
      <c r="H5" s="180">
        <f>+'GASTOS DE COMPUTADOR'!F33</f>
        <v>0.91818222676683359</v>
      </c>
      <c r="I5" s="179">
        <f>+'GASTOS DE COMPUTADOR'!G33</f>
        <v>131271361</v>
      </c>
      <c r="J5" s="179">
        <f>+'GASTOS DE COMPUTADOR'!H33</f>
        <v>162781716</v>
      </c>
      <c r="K5" s="182">
        <f>+'GASTOS DE COMPUTADOR'!I33</f>
        <v>1815752954</v>
      </c>
      <c r="L5" s="180">
        <f>+'GASTOS DE COMPUTADOR'!J33</f>
        <v>0.5052178503060657</v>
      </c>
      <c r="M5" s="182">
        <f>+'GASTOS DE COMPUTADOR'!K33</f>
        <v>1484193969</v>
      </c>
      <c r="N5" s="208"/>
    </row>
    <row r="6" spans="1:16" ht="25.5" customHeight="1" x14ac:dyDescent="0.2">
      <c r="A6" s="177" t="s">
        <v>10</v>
      </c>
      <c r="B6" s="178" t="s">
        <v>75</v>
      </c>
      <c r="C6" s="179">
        <f>+'COM, LUBRICAN, Y LLANTAS'!A24</f>
        <v>84996000</v>
      </c>
      <c r="D6" s="179">
        <f>+'COM, LUBRICAN, Y LLANTAS'!B24</f>
        <v>0</v>
      </c>
      <c r="E6" s="179">
        <f>+'COM, LUBRICAN, Y LLANTAS'!C24</f>
        <v>0</v>
      </c>
      <c r="F6" s="179">
        <f>+'COM, LUBRICAN, Y LLANTAS'!D24</f>
        <v>84996000</v>
      </c>
      <c r="G6" s="179">
        <f>+'COM, LUBRICAN, Y LLANTAS'!E24</f>
        <v>80000000</v>
      </c>
      <c r="H6" s="180">
        <f>+'COM, LUBRICAN, Y LLANTAS'!F24</f>
        <v>0.94122076333003901</v>
      </c>
      <c r="I6" s="179">
        <f>+'COM, LUBRICAN, Y LLANTAS'!G24</f>
        <v>1800000</v>
      </c>
      <c r="J6" s="179">
        <f>+'COM, LUBRICAN, Y LLANTAS'!H24</f>
        <v>3196000</v>
      </c>
      <c r="K6" s="179">
        <f>+'COM, LUBRICAN, Y LLANTAS'!I24</f>
        <v>43627809</v>
      </c>
      <c r="L6" s="180">
        <f>+'COM, LUBRICAN, Y LLANTAS'!J24</f>
        <v>0.5132924961174643</v>
      </c>
      <c r="M6" s="179">
        <f>+'COM, LUBRICAN, Y LLANTAS'!K24</f>
        <v>36372191</v>
      </c>
    </row>
    <row r="7" spans="1:16" ht="25.5" customHeight="1" x14ac:dyDescent="0.2">
      <c r="A7" s="177" t="s">
        <v>11</v>
      </c>
      <c r="B7" s="178" t="s">
        <v>76</v>
      </c>
      <c r="C7" s="179">
        <f>+'MATERIALES Y SUMINISTROS'!A25</f>
        <v>456000000</v>
      </c>
      <c r="D7" s="179">
        <f>+'MATERIALES Y SUMINISTROS'!B25</f>
        <v>-143576178</v>
      </c>
      <c r="E7" s="179">
        <f>+'MATERIALES Y SUMINISTROS'!C25</f>
        <v>0</v>
      </c>
      <c r="F7" s="179">
        <f>+'MATERIALES Y SUMINISTROS'!D25</f>
        <v>312423822</v>
      </c>
      <c r="G7" s="179">
        <f>+'MATERIALES Y SUMINISTROS'!E25</f>
        <v>293459492</v>
      </c>
      <c r="H7" s="180">
        <f>+'MATERIALES Y SUMINISTROS'!F25</f>
        <v>0.93929934702610485</v>
      </c>
      <c r="I7" s="179">
        <f>+'MATERIALES Y SUMINISTROS'!G25</f>
        <v>4360000</v>
      </c>
      <c r="J7" s="179">
        <f>+'MATERIALES Y SUMINISTROS'!H25</f>
        <v>14604330</v>
      </c>
      <c r="K7" s="182">
        <f>+'MATERIALES Y SUMINISTROS'!I25</f>
        <v>80032407</v>
      </c>
      <c r="L7" s="180">
        <f>+'MATERIALES Y SUMINISTROS'!J25</f>
        <v>0.25616614791941184</v>
      </c>
      <c r="M7" s="182">
        <f>+'MATERIALES Y SUMINISTROS'!K25</f>
        <v>213427085</v>
      </c>
    </row>
    <row r="8" spans="1:16" ht="25.5" customHeight="1" x14ac:dyDescent="0.2">
      <c r="A8" s="183" t="s">
        <v>12</v>
      </c>
      <c r="B8" s="184" t="s">
        <v>6</v>
      </c>
      <c r="C8" s="185">
        <f>SUM(C9:C14)+C15+C20+C21+C22+C23</f>
        <v>7935414000</v>
      </c>
      <c r="D8" s="185">
        <f>SUM(D9:D14)+D15+D20+D21+D22+D23</f>
        <v>143576178</v>
      </c>
      <c r="E8" s="185">
        <f>SUM(E9:E14)+E15+E20+E21+E22+E23</f>
        <v>0</v>
      </c>
      <c r="F8" s="185">
        <f>SUM(F9:F14)+F15+F20+F21+F22+F23</f>
        <v>8078990178</v>
      </c>
      <c r="G8" s="185">
        <f>SUM(G9:G14)+G15+G20+G21+G22+G23</f>
        <v>5487427191</v>
      </c>
      <c r="H8" s="186">
        <f>+G8/F8</f>
        <v>0.67922191636559759</v>
      </c>
      <c r="I8" s="185">
        <f>SUM(I9:I14)+I15+I20+I21+I22+I23</f>
        <v>1262777803</v>
      </c>
      <c r="J8" s="185">
        <f>SUM(J9:J14)+J15+J20+J21+J22+J23</f>
        <v>1328785184</v>
      </c>
      <c r="K8" s="185">
        <f>SUM(K9:K14)+K15+K20+K21+K22+K23</f>
        <v>2778345779</v>
      </c>
      <c r="L8" s="186">
        <f>+K8/F8</f>
        <v>0.34389765524975491</v>
      </c>
      <c r="M8" s="185">
        <f>SUM(M9:M14)+M15+M20+M21+M22+M23</f>
        <v>2709081412</v>
      </c>
    </row>
    <row r="9" spans="1:16" ht="25.5" customHeight="1" x14ac:dyDescent="0.2">
      <c r="A9" s="177" t="s">
        <v>135</v>
      </c>
      <c r="B9" s="178" t="s">
        <v>136</v>
      </c>
      <c r="C9" s="179">
        <f>+ARRENDAMIENTOS!A24</f>
        <v>358000000</v>
      </c>
      <c r="D9" s="179">
        <f>+ARRENDAMIENTOS!B24</f>
        <v>0</v>
      </c>
      <c r="E9" s="179">
        <f>+ARRENDAMIENTOS!C24</f>
        <v>0</v>
      </c>
      <c r="F9" s="179">
        <f>+ARRENDAMIENTOS!D24</f>
        <v>358000000</v>
      </c>
      <c r="G9" s="179">
        <f>+ARRENDAMIENTOS!E24</f>
        <v>81172632</v>
      </c>
      <c r="H9" s="180">
        <f>+ARRENDAMIENTOS!F24</f>
        <v>0.22673919553072625</v>
      </c>
      <c r="I9" s="179">
        <f>+ARRENDAMIENTOS!G24</f>
        <v>79614760</v>
      </c>
      <c r="J9" s="179">
        <f>+ARRENDAMIENTOS!H24</f>
        <v>197212608</v>
      </c>
      <c r="K9" s="179">
        <f>+ARRENDAMIENTOS!I24</f>
        <v>81172632</v>
      </c>
      <c r="L9" s="180">
        <f>+ARRENDAMIENTOS!J24</f>
        <v>0.22673919553072625</v>
      </c>
      <c r="M9" s="179">
        <f>+ARRENDAMIENTOS!K24</f>
        <v>0</v>
      </c>
      <c r="P9" s="208"/>
    </row>
    <row r="10" spans="1:16" ht="25.5" customHeight="1" x14ac:dyDescent="0.2">
      <c r="A10" s="177" t="s">
        <v>155</v>
      </c>
      <c r="B10" s="178" t="s">
        <v>156</v>
      </c>
      <c r="C10" s="179">
        <f>+VIATICOS!A24</f>
        <v>10000000</v>
      </c>
      <c r="D10" s="179">
        <f>+VIATICOS!B24</f>
        <v>8826178</v>
      </c>
      <c r="E10" s="179">
        <v>0</v>
      </c>
      <c r="F10" s="179">
        <f>+VIATICOS!D24</f>
        <v>18826178</v>
      </c>
      <c r="G10" s="179">
        <f>+VIATICOS!E24</f>
        <v>18396512</v>
      </c>
      <c r="H10" s="180">
        <f>+VIATICOS!F24</f>
        <v>0.97717720505989059</v>
      </c>
      <c r="I10" s="179">
        <f>+VIATICOS!G24</f>
        <v>0</v>
      </c>
      <c r="J10" s="179">
        <f>+VIATICOS!H24</f>
        <v>429666</v>
      </c>
      <c r="K10" s="179">
        <f>+VIATICOS!I24</f>
        <v>18396512</v>
      </c>
      <c r="L10" s="180">
        <f>+VIATICOS!J24</f>
        <v>0.97717720505989059</v>
      </c>
      <c r="M10" s="179">
        <f>+VIATICOS!K24</f>
        <v>0</v>
      </c>
      <c r="P10" s="208"/>
    </row>
    <row r="11" spans="1:16" ht="25.5" customHeight="1" x14ac:dyDescent="0.2">
      <c r="A11" s="177" t="s">
        <v>13</v>
      </c>
      <c r="B11" s="178" t="s">
        <v>77</v>
      </c>
      <c r="C11" s="179">
        <f>+'GASTOS DE TRANS, Y COMUNICA'!A54</f>
        <v>1626204000</v>
      </c>
      <c r="D11" s="179">
        <f>+'GASTOS DE TRANS, Y COMUNICA'!B54</f>
        <v>0</v>
      </c>
      <c r="E11" s="179">
        <f>+'GASTOS DE TRANS, Y COMUNICA'!C54</f>
        <v>0</v>
      </c>
      <c r="F11" s="179">
        <f>+'GASTOS DE TRANS, Y COMUNICA'!D54</f>
        <v>1626204000</v>
      </c>
      <c r="G11" s="179">
        <f>+'GASTOS DE TRANS, Y COMUNICA'!E54</f>
        <v>668008711</v>
      </c>
      <c r="H11" s="180">
        <f>+'GASTOS DE TRANS, Y COMUNICA'!F54</f>
        <v>0.41077792884533554</v>
      </c>
      <c r="I11" s="179">
        <f>+'GASTOS DE TRANS, Y COMUNICA'!G54</f>
        <v>350453040</v>
      </c>
      <c r="J11" s="179">
        <f>+'GASTOS DE TRANS, Y COMUNICA'!H54</f>
        <v>607742249</v>
      </c>
      <c r="K11" s="179">
        <f>+'GASTOS DE TRANS, Y COMUNICA'!I54</f>
        <v>266695874</v>
      </c>
      <c r="L11" s="180">
        <f>+'GASTOS DE TRANS, Y COMUNICA'!J54</f>
        <v>0.16399902718232154</v>
      </c>
      <c r="M11" s="179">
        <f>+'GASTOS DE TRANS, Y COMUNICA'!K54</f>
        <v>401312837</v>
      </c>
      <c r="P11" s="208"/>
    </row>
    <row r="12" spans="1:16" ht="25.5" customHeight="1" x14ac:dyDescent="0.2">
      <c r="A12" s="177" t="s">
        <v>14</v>
      </c>
      <c r="B12" s="178" t="s">
        <v>78</v>
      </c>
      <c r="C12" s="179">
        <f>+'IMPRESOS Y PUBLICACIÓN'!A27</f>
        <v>84000000</v>
      </c>
      <c r="D12" s="179">
        <f>+'IMPRESOS Y PUBLICACIÓN'!B27</f>
        <v>0</v>
      </c>
      <c r="E12" s="179">
        <f>+'IMPRESOS Y PUBLICACIÓN'!C27</f>
        <v>0</v>
      </c>
      <c r="F12" s="179">
        <f>+'IMPRESOS Y PUBLICACIÓN'!D27</f>
        <v>84000000</v>
      </c>
      <c r="G12" s="179">
        <f>+'IMPRESOS Y PUBLICACIÓN'!E27</f>
        <v>13048198</v>
      </c>
      <c r="H12" s="180">
        <f>+'IMPRESOS Y PUBLICACIÓN'!F27</f>
        <v>0.15533569047619047</v>
      </c>
      <c r="I12" s="179">
        <f>+'IMPRESOS Y PUBLICACIÓN'!G27</f>
        <v>25328800</v>
      </c>
      <c r="J12" s="179">
        <f>+'IMPRESOS Y PUBLICACIÓN'!H27</f>
        <v>45623002</v>
      </c>
      <c r="K12" s="179">
        <f>+'IMPRESOS Y PUBLICACIÓN'!I27</f>
        <v>12229962</v>
      </c>
      <c r="L12" s="180">
        <f>+'IMPRESOS Y PUBLICACIÓN'!J27</f>
        <v>0.14559478571428572</v>
      </c>
      <c r="M12" s="179">
        <f>+'IMPRESOS Y PUBLICACIÓN'!K27</f>
        <v>818236</v>
      </c>
      <c r="P12" s="208"/>
    </row>
    <row r="13" spans="1:16" ht="25.5" customHeight="1" x14ac:dyDescent="0.2">
      <c r="A13" s="177" t="s">
        <v>15</v>
      </c>
      <c r="B13" s="178" t="s">
        <v>79</v>
      </c>
      <c r="C13" s="179">
        <f>+'MANTENIMIENTO ENTIDAD'!A38</f>
        <v>2707000000</v>
      </c>
      <c r="D13" s="179">
        <f>+'MANTENIMIENTO ENTIDAD'!B38</f>
        <v>0</v>
      </c>
      <c r="E13" s="179">
        <f>+'MANTENIMIENTO ENTIDAD'!C38</f>
        <v>0</v>
      </c>
      <c r="F13" s="179">
        <f>+'MANTENIMIENTO ENTIDAD'!D38</f>
        <v>2707000000</v>
      </c>
      <c r="G13" s="179">
        <f>+'MANTENIMIENTO ENTIDAD'!E38</f>
        <v>2497220962</v>
      </c>
      <c r="H13" s="180">
        <f>+'MANTENIMIENTO ENTIDAD'!F38</f>
        <v>0.92250497303287771</v>
      </c>
      <c r="I13" s="179">
        <f>+'MANTENIMIENTO ENTIDAD'!G38</f>
        <v>138918780</v>
      </c>
      <c r="J13" s="179">
        <f>+'MANTENIMIENTO ENTIDAD'!H38</f>
        <v>70860258</v>
      </c>
      <c r="K13" s="179">
        <f>+'MANTENIMIENTO ENTIDAD'!I38</f>
        <v>1147153924</v>
      </c>
      <c r="L13" s="180">
        <f>+'MANTENIMIENTO ENTIDAD'!J38</f>
        <v>0.42377315256741782</v>
      </c>
      <c r="M13" s="179">
        <f>+'MANTENIMIENTO ENTIDAD'!K38</f>
        <v>1350067038</v>
      </c>
      <c r="P13" s="208"/>
    </row>
    <row r="14" spans="1:16" ht="25.5" customHeight="1" x14ac:dyDescent="0.2">
      <c r="A14" s="177" t="s">
        <v>16</v>
      </c>
      <c r="B14" s="178" t="s">
        <v>80</v>
      </c>
      <c r="C14" s="179">
        <f>+'SEGUROS ENTIDAD'!A23</f>
        <v>843416000</v>
      </c>
      <c r="D14" s="179">
        <f>+'SEGUROS ENTIDAD'!B23</f>
        <v>0</v>
      </c>
      <c r="E14" s="179">
        <f>+'SEGUROS ENTIDAD'!C23</f>
        <v>0</v>
      </c>
      <c r="F14" s="179">
        <f>+'SEGUROS ENTIDAD'!D23</f>
        <v>843416000</v>
      </c>
      <c r="G14" s="179">
        <f>+'SEGUROS ENTIDAD'!E23</f>
        <v>609809156</v>
      </c>
      <c r="H14" s="180">
        <f>+'SEGUROS ENTIDAD'!F23</f>
        <v>0.72302298747000293</v>
      </c>
      <c r="I14" s="179">
        <f>+'SEGUROS ENTIDAD'!G23</f>
        <v>76431507</v>
      </c>
      <c r="J14" s="179">
        <f>+'SEGUROS ENTIDAD'!H23</f>
        <v>157175337</v>
      </c>
      <c r="K14" s="179">
        <f>+'SEGUROS ENTIDAD'!I23</f>
        <v>569615926</v>
      </c>
      <c r="L14" s="180">
        <f>+'SEGUROS ENTIDAD'!J23</f>
        <v>0.67536770229637566</v>
      </c>
      <c r="M14" s="179">
        <f>+'SEGUROS ENTIDAD'!K23</f>
        <v>40193230</v>
      </c>
      <c r="P14" s="208"/>
    </row>
    <row r="15" spans="1:16" ht="25.5" customHeight="1" x14ac:dyDescent="0.2">
      <c r="A15" s="183" t="s">
        <v>18</v>
      </c>
      <c r="B15" s="184" t="s">
        <v>51</v>
      </c>
      <c r="C15" s="185">
        <f>SUM(C16:C19)</f>
        <v>800000000</v>
      </c>
      <c r="D15" s="185">
        <f>SUM(D16:D19)</f>
        <v>0</v>
      </c>
      <c r="E15" s="185">
        <f>SUM(E16:E19)</f>
        <v>0</v>
      </c>
      <c r="F15" s="185">
        <f>SUM(F16:F19)</f>
        <v>800000000</v>
      </c>
      <c r="G15" s="185">
        <f>SUM(G16:G19)</f>
        <v>452289949</v>
      </c>
      <c r="H15" s="186">
        <f>+G15/F15</f>
        <v>0.56536243625000004</v>
      </c>
      <c r="I15" s="185">
        <f>SUM(I16:I19)</f>
        <v>330710051</v>
      </c>
      <c r="J15" s="185">
        <f>SUM(J16:J19)</f>
        <v>17000000</v>
      </c>
      <c r="K15" s="185">
        <f>SUM(K16:K19)</f>
        <v>452266449</v>
      </c>
      <c r="L15" s="186">
        <f>+K15/F15</f>
        <v>0.56533306125000005</v>
      </c>
      <c r="M15" s="185">
        <f>SUM(M16:M19)</f>
        <v>23500</v>
      </c>
    </row>
    <row r="16" spans="1:16" ht="25.5" customHeight="1" x14ac:dyDescent="0.2">
      <c r="A16" s="177" t="s">
        <v>17</v>
      </c>
      <c r="B16" s="187" t="s">
        <v>81</v>
      </c>
      <c r="C16" s="179">
        <f>+ENERGIA!A58</f>
        <v>437393000</v>
      </c>
      <c r="D16" s="179">
        <f>+ENERGIA!B58</f>
        <v>-17000000</v>
      </c>
      <c r="E16" s="179">
        <f>+ENERGIA!C58</f>
        <v>0</v>
      </c>
      <c r="F16" s="179">
        <f>+ENERGIA!D58</f>
        <v>420393000</v>
      </c>
      <c r="G16" s="179">
        <f>+ENERGIA!E58</f>
        <v>258261758</v>
      </c>
      <c r="H16" s="180">
        <f>+ENERGIA!F58</f>
        <v>0.61433410641946939</v>
      </c>
      <c r="I16" s="179">
        <f>+ENERGIA!G58</f>
        <v>162131242</v>
      </c>
      <c r="J16" s="179">
        <f>+ENERGIA!H58</f>
        <v>0</v>
      </c>
      <c r="K16" s="179">
        <f>+ENERGIA!I58</f>
        <v>258238258</v>
      </c>
      <c r="L16" s="180">
        <f>+ENERGIA!J58</f>
        <v>0.61427820634501529</v>
      </c>
      <c r="M16" s="179">
        <f>+ENERGIA!K58</f>
        <v>23500</v>
      </c>
    </row>
    <row r="17" spans="1:13" ht="25.5" customHeight="1" x14ac:dyDescent="0.2">
      <c r="A17" s="177" t="s">
        <v>19</v>
      </c>
      <c r="B17" s="187" t="s">
        <v>82</v>
      </c>
      <c r="C17" s="179">
        <f>+ACUEDUCTO!A34</f>
        <v>133412000</v>
      </c>
      <c r="D17" s="179">
        <f>+ACUEDUCTO!B34</f>
        <v>0</v>
      </c>
      <c r="E17" s="179">
        <f>+ACUEDUCTO!C34</f>
        <v>0</v>
      </c>
      <c r="F17" s="179">
        <f>+ACUEDUCTO!D34</f>
        <v>133412000</v>
      </c>
      <c r="G17" s="179">
        <f>+ACUEDUCTO!E34</f>
        <v>40004707</v>
      </c>
      <c r="H17" s="180">
        <f>+ACUEDUCTO!F34</f>
        <v>0.2998583860522292</v>
      </c>
      <c r="I17" s="179">
        <f>+ACUEDUCTO!G34</f>
        <v>93407293</v>
      </c>
      <c r="J17" s="179">
        <f>+ACUEDUCTO!H34</f>
        <v>0</v>
      </c>
      <c r="K17" s="179">
        <f>+ACUEDUCTO!I34</f>
        <v>40004707</v>
      </c>
      <c r="L17" s="180">
        <f>+ACUEDUCTO!J34</f>
        <v>0.2998583860522292</v>
      </c>
      <c r="M17" s="179">
        <f>+ACUEDUCTO!K34</f>
        <v>0</v>
      </c>
    </row>
    <row r="18" spans="1:13" ht="25.5" customHeight="1" x14ac:dyDescent="0.2">
      <c r="A18" s="177" t="s">
        <v>20</v>
      </c>
      <c r="B18" s="187" t="s">
        <v>83</v>
      </c>
      <c r="C18" s="179">
        <f>+ASEO!A31</f>
        <v>17000000</v>
      </c>
      <c r="D18" s="179">
        <f>+ASEO!B31</f>
        <v>17000000</v>
      </c>
      <c r="E18" s="179">
        <f>+ASEO!C31</f>
        <v>0</v>
      </c>
      <c r="F18" s="179">
        <f>+ASEO!D31</f>
        <v>34000000</v>
      </c>
      <c r="G18" s="179">
        <f>+ASEO!E31</f>
        <v>16278454</v>
      </c>
      <c r="H18" s="180">
        <f>+ASEO!F31</f>
        <v>0.47877805882352942</v>
      </c>
      <c r="I18" s="179">
        <f>+ASEO!G31</f>
        <v>721546</v>
      </c>
      <c r="J18" s="179">
        <f>+ASEO!H31</f>
        <v>17000000</v>
      </c>
      <c r="K18" s="179">
        <f>+ASEO!I31</f>
        <v>16278454</v>
      </c>
      <c r="L18" s="180">
        <f>+ASEO!J31</f>
        <v>0.47877805882352942</v>
      </c>
      <c r="M18" s="179">
        <f>+ASEO!K31</f>
        <v>0</v>
      </c>
    </row>
    <row r="19" spans="1:13" ht="25.5" customHeight="1" x14ac:dyDescent="0.2">
      <c r="A19" s="177" t="s">
        <v>21</v>
      </c>
      <c r="B19" s="187" t="s">
        <v>84</v>
      </c>
      <c r="C19" s="179">
        <f>+TELEFONO!A30</f>
        <v>212195000</v>
      </c>
      <c r="D19" s="179">
        <f>+TELEFONO!B30</f>
        <v>0</v>
      </c>
      <c r="E19" s="179">
        <f>+TELEFONO!C30</f>
        <v>0</v>
      </c>
      <c r="F19" s="179">
        <f>+TELEFONO!D30</f>
        <v>212195000</v>
      </c>
      <c r="G19" s="179">
        <f>+TELEFONO!E30</f>
        <v>137745030</v>
      </c>
      <c r="H19" s="180">
        <f>+TELEFONO!F30</f>
        <v>0.64914361789863095</v>
      </c>
      <c r="I19" s="179">
        <f>+TELEFONO!G30</f>
        <v>74449970</v>
      </c>
      <c r="J19" s="179">
        <f>+TELEFONO!H30</f>
        <v>0</v>
      </c>
      <c r="K19" s="179">
        <f>+TELEFONO!I30</f>
        <v>137745030</v>
      </c>
      <c r="L19" s="180">
        <f>+TELEFONO!J30</f>
        <v>0.64914361789863095</v>
      </c>
      <c r="M19" s="179">
        <f>+TELEFONO!K30</f>
        <v>0</v>
      </c>
    </row>
    <row r="20" spans="1:13" ht="25.5" customHeight="1" x14ac:dyDescent="0.2">
      <c r="A20" s="177" t="s">
        <v>128</v>
      </c>
      <c r="B20" s="187" t="s">
        <v>127</v>
      </c>
      <c r="C20" s="179">
        <f>+CAPACITACIÓN!A23</f>
        <v>354083000</v>
      </c>
      <c r="D20" s="179">
        <f>+CAPACITACIÓN!B23</f>
        <v>0</v>
      </c>
      <c r="E20" s="179">
        <f>+CAPACITACIÓN!C23</f>
        <v>0</v>
      </c>
      <c r="F20" s="179">
        <f>+CAPACITACIÓN!D23</f>
        <v>354083000</v>
      </c>
      <c r="G20" s="179">
        <f>+CAPACITACIÓN!E23</f>
        <v>291788000</v>
      </c>
      <c r="H20" s="180">
        <f>+CAPACITACIÓN!F23</f>
        <v>0.82406667363301822</v>
      </c>
      <c r="I20" s="179">
        <f>+CAPACITACIÓN!G23</f>
        <v>62212000</v>
      </c>
      <c r="J20" s="179">
        <f>+CAPACITACIÓN!H23</f>
        <v>83000</v>
      </c>
      <c r="K20" s="179">
        <f>+CAPACITACIÓN!I23</f>
        <v>0</v>
      </c>
      <c r="L20" s="180">
        <f>+CAPACITACIÓN!J23</f>
        <v>0</v>
      </c>
      <c r="M20" s="179">
        <f>+CAPACITACIÓN!K23</f>
        <v>291788000</v>
      </c>
    </row>
    <row r="21" spans="1:13" ht="25.5" customHeight="1" x14ac:dyDescent="0.2">
      <c r="A21" s="177" t="s">
        <v>22</v>
      </c>
      <c r="B21" s="187" t="s">
        <v>86</v>
      </c>
      <c r="C21" s="179">
        <f>+BIENESTAR!A78</f>
        <v>652711000</v>
      </c>
      <c r="D21" s="179">
        <f>+BIENESTAR!B78</f>
        <v>0</v>
      </c>
      <c r="E21" s="179">
        <f>+BIENESTAR!C78</f>
        <v>0</v>
      </c>
      <c r="F21" s="179">
        <f>+BIENESTAR!D78</f>
        <v>652711000</v>
      </c>
      <c r="G21" s="179">
        <f>+BIENESTAR!E78</f>
        <v>540194613</v>
      </c>
      <c r="H21" s="180">
        <f>+BIENESTAR!F78</f>
        <v>0.82761683654787499</v>
      </c>
      <c r="I21" s="179">
        <f>+BIENESTAR!G78</f>
        <v>69108865</v>
      </c>
      <c r="J21" s="179">
        <f>+BIENESTAR!H78</f>
        <v>43407522</v>
      </c>
      <c r="K21" s="179">
        <f>+BIENESTAR!I78</f>
        <v>128576787</v>
      </c>
      <c r="L21" s="180">
        <f>+BIENESTAR!J78</f>
        <v>0.19698884651859705</v>
      </c>
      <c r="M21" s="179">
        <f>+BIENESTAR!K78</f>
        <v>411617826</v>
      </c>
    </row>
    <row r="22" spans="1:13" ht="25.5" customHeight="1" x14ac:dyDescent="0.2">
      <c r="A22" s="177" t="s">
        <v>23</v>
      </c>
      <c r="B22" s="187" t="s">
        <v>87</v>
      </c>
      <c r="C22" s="179">
        <f>+PROMOCIÓN!A25</f>
        <v>200000000</v>
      </c>
      <c r="D22" s="179">
        <f>+PROMOCIÓN!B25</f>
        <v>0</v>
      </c>
      <c r="E22" s="179">
        <f>+PROMOCIÓN!C25</f>
        <v>0</v>
      </c>
      <c r="F22" s="179">
        <f>+PROMOCIÓN!D25</f>
        <v>200000000</v>
      </c>
      <c r="G22" s="179">
        <f>+PROMOCIÓN!E25</f>
        <v>90000000</v>
      </c>
      <c r="H22" s="180">
        <f>+PROMOCIÓN!F25</f>
        <v>0.45</v>
      </c>
      <c r="I22" s="179">
        <f>+PROMOCIÓN!G25</f>
        <v>90000000</v>
      </c>
      <c r="J22" s="179">
        <f>+PROMOCIÓN!H25</f>
        <v>20000000</v>
      </c>
      <c r="K22" s="179">
        <f>+PROMOCIÓN!I25</f>
        <v>28794255</v>
      </c>
      <c r="L22" s="180">
        <f>+PROMOCIÓN!J25</f>
        <v>0.14397127500000001</v>
      </c>
      <c r="M22" s="179">
        <f>+PROMOCIÓN!K25</f>
        <v>61205745</v>
      </c>
    </row>
    <row r="23" spans="1:13" ht="25.5" customHeight="1" x14ac:dyDescent="0.2">
      <c r="A23" s="177" t="s">
        <v>24</v>
      </c>
      <c r="B23" s="187" t="s">
        <v>88</v>
      </c>
      <c r="C23" s="179">
        <f>+'SALUD OCU.'!A26</f>
        <v>300000000</v>
      </c>
      <c r="D23" s="179">
        <f>+'SALUD OCU.'!B26</f>
        <v>134750000</v>
      </c>
      <c r="E23" s="179">
        <f>+'SALUD OCU.'!C26</f>
        <v>0</v>
      </c>
      <c r="F23" s="179">
        <f>+'SALUD OCU.'!D26</f>
        <v>434750000</v>
      </c>
      <c r="G23" s="179">
        <f>+'SALUD OCU.'!E26</f>
        <v>225498458</v>
      </c>
      <c r="H23" s="180">
        <f>+'SALUD OCU.'!F26</f>
        <v>0.51868535480161015</v>
      </c>
      <c r="I23" s="179">
        <f>+'SALUD OCU.'!G26</f>
        <v>40000000</v>
      </c>
      <c r="J23" s="179">
        <f>+'SALUD OCU.'!H26</f>
        <v>169251542</v>
      </c>
      <c r="K23" s="179">
        <f>+'SALUD OCU.'!I26</f>
        <v>73443458</v>
      </c>
      <c r="L23" s="180">
        <f>+'SALUD OCU.'!J26</f>
        <v>0.16893262334675099</v>
      </c>
      <c r="M23" s="179">
        <f>+'SALUD OCU.'!K26</f>
        <v>152055000</v>
      </c>
    </row>
    <row r="24" spans="1:13" ht="25.5" customHeight="1" x14ac:dyDescent="0.2">
      <c r="A24" s="183" t="s">
        <v>138</v>
      </c>
      <c r="B24" s="184" t="s">
        <v>137</v>
      </c>
      <c r="C24" s="185">
        <f>SUM(C25:C26)</f>
        <v>208120000</v>
      </c>
      <c r="D24" s="185">
        <f>SUM(D25:D26)</f>
        <v>486328236</v>
      </c>
      <c r="E24" s="185">
        <f>SUM(E25:E26)</f>
        <v>0</v>
      </c>
      <c r="F24" s="185">
        <f>SUM(F25:F26)</f>
        <v>694448236</v>
      </c>
      <c r="G24" s="185">
        <f>SUM(G25:G26)</f>
        <v>497832094</v>
      </c>
      <c r="H24" s="186">
        <f>+G24/F24</f>
        <v>0.7168743013410146</v>
      </c>
      <c r="I24" s="185">
        <f>SUM(I25:I26)</f>
        <v>4678396</v>
      </c>
      <c r="J24" s="185">
        <f>SUM(J25:J26)</f>
        <v>191937746</v>
      </c>
      <c r="K24" s="185">
        <f>SUM(K25:K26)</f>
        <v>497832094</v>
      </c>
      <c r="L24" s="186">
        <f>+K24/F24</f>
        <v>0.7168743013410146</v>
      </c>
      <c r="M24" s="185">
        <f>SUM(M25:M26)</f>
        <v>0</v>
      </c>
    </row>
    <row r="25" spans="1:13" ht="25.5" customHeight="1" x14ac:dyDescent="0.2">
      <c r="A25" s="177" t="s">
        <v>90</v>
      </c>
      <c r="B25" s="187" t="s">
        <v>91</v>
      </c>
      <c r="C25" s="179">
        <f>+SENTENCIAS!A23</f>
        <v>206000000</v>
      </c>
      <c r="D25" s="179">
        <f>+SENTENCIAS!B23</f>
        <v>486328236</v>
      </c>
      <c r="E25" s="179">
        <f>+SENTENCIAS!C23</f>
        <v>0</v>
      </c>
      <c r="F25" s="179">
        <f>+SENTENCIAS!D23</f>
        <v>692328236</v>
      </c>
      <c r="G25" s="179">
        <f>+SENTENCIAS!E23</f>
        <v>496815240</v>
      </c>
      <c r="H25" s="180">
        <f>+SENTENCIAS!F23</f>
        <v>0.71760071909012824</v>
      </c>
      <c r="I25" s="179">
        <f>+SENTENCIAS!G23</f>
        <v>4000000</v>
      </c>
      <c r="J25" s="182">
        <f>+SENTENCIAS!H23</f>
        <v>191512996</v>
      </c>
      <c r="K25" s="179">
        <f>+SENTENCIAS!I23</f>
        <v>496815240</v>
      </c>
      <c r="L25" s="180">
        <f>+SENTENCIAS!J23</f>
        <v>0.71760071909012824</v>
      </c>
      <c r="M25" s="179">
        <f>+SENTENCIAS!K23</f>
        <v>0</v>
      </c>
    </row>
    <row r="26" spans="1:13" ht="25.5" customHeight="1" x14ac:dyDescent="0.2">
      <c r="A26" s="177" t="s">
        <v>25</v>
      </c>
      <c r="B26" s="187" t="s">
        <v>89</v>
      </c>
      <c r="C26" s="179">
        <f>+'IMPUESTOS, TASAS'!A24</f>
        <v>2120000</v>
      </c>
      <c r="D26" s="179">
        <f>+'IMPUESTOS, TASAS'!B24</f>
        <v>0</v>
      </c>
      <c r="E26" s="179">
        <f>+'IMPUESTOS, TASAS'!C24</f>
        <v>0</v>
      </c>
      <c r="F26" s="179">
        <f>+'IMPUESTOS, TASAS'!D24</f>
        <v>2120000</v>
      </c>
      <c r="G26" s="179">
        <f>+'IMPUESTOS, TASAS'!E24</f>
        <v>1016854</v>
      </c>
      <c r="H26" s="180">
        <f>+'IMPUESTOS, TASAS'!F24</f>
        <v>0.47964811320754719</v>
      </c>
      <c r="I26" s="179">
        <f>+'IMPUESTOS, TASAS'!G24</f>
        <v>678396</v>
      </c>
      <c r="J26" s="182">
        <f>+'IMPUESTOS, TASAS'!H24</f>
        <v>424750</v>
      </c>
      <c r="K26" s="179">
        <f>+'IMPUESTOS, TASAS'!I24</f>
        <v>1016854</v>
      </c>
      <c r="L26" s="180">
        <f>+'IMPUESTOS, TASAS'!J24</f>
        <v>0.47964811320754719</v>
      </c>
      <c r="M26" s="179">
        <f>+'IMPUESTOS, TASAS'!K24</f>
        <v>0</v>
      </c>
    </row>
    <row r="27" spans="1:13" ht="25.5" customHeight="1" x14ac:dyDescent="0.2">
      <c r="A27" s="188" t="s">
        <v>119</v>
      </c>
      <c r="B27" s="189" t="s">
        <v>65</v>
      </c>
      <c r="C27" s="190">
        <f>+C3+C8+C24</f>
        <v>12328530000</v>
      </c>
      <c r="D27" s="190">
        <f>+D3+D8+D24</f>
        <v>486328236</v>
      </c>
      <c r="E27" s="190">
        <f>+E3+E8+E24</f>
        <v>0</v>
      </c>
      <c r="F27" s="190">
        <f>+F3+F8+F24</f>
        <v>12814858236</v>
      </c>
      <c r="G27" s="190">
        <f>+G3+G8+G24</f>
        <v>9684394900</v>
      </c>
      <c r="H27" s="191">
        <f>+G27/F27</f>
        <v>0.75571611653059256</v>
      </c>
      <c r="I27" s="190">
        <f>+I3+I8+I24</f>
        <v>1405806460</v>
      </c>
      <c r="J27" s="190">
        <f>+J3+J8+J24</f>
        <v>1724656876</v>
      </c>
      <c r="K27" s="190">
        <f>+K3+K8+K24</f>
        <v>5232847843</v>
      </c>
      <c r="L27" s="191">
        <f>+K27/F27</f>
        <v>0.4083422341965266</v>
      </c>
      <c r="M27" s="192">
        <f>+M3+M8+M24</f>
        <v>4451547057</v>
      </c>
    </row>
    <row r="28" spans="1:13" ht="25.5" customHeight="1" x14ac:dyDescent="0.2">
      <c r="A28" s="193" t="s">
        <v>120</v>
      </c>
      <c r="B28" s="194" t="s">
        <v>63</v>
      </c>
      <c r="C28" s="195">
        <f>SUM(C29:C33)</f>
        <v>85080455000</v>
      </c>
      <c r="D28" s="195">
        <f>SUM(D29:D33)</f>
        <v>-486328236</v>
      </c>
      <c r="E28" s="195">
        <f>SUM(E29:E33)</f>
        <v>0</v>
      </c>
      <c r="F28" s="195">
        <f>SUM(F29:F33)</f>
        <v>84594126764</v>
      </c>
      <c r="G28" s="195">
        <f>SUM(G29:G33)</f>
        <v>50445093093</v>
      </c>
      <c r="H28" s="196">
        <f>+G28/F28</f>
        <v>0.59631909474911071</v>
      </c>
      <c r="I28" s="195">
        <f>SUM(I29:I33)</f>
        <v>38715507</v>
      </c>
      <c r="J28" s="195">
        <f>SUM(J29:J33)</f>
        <v>34110318164</v>
      </c>
      <c r="K28" s="195">
        <f>SUM(K29:K33)</f>
        <v>50435779375</v>
      </c>
      <c r="L28" s="196">
        <f>+K28/F28</f>
        <v>0.59620899587633691</v>
      </c>
      <c r="M28" s="195">
        <f>SUM(M29:M33)</f>
        <v>9313718</v>
      </c>
    </row>
    <row r="29" spans="1:13" ht="25.5" customHeight="1" x14ac:dyDescent="0.2">
      <c r="A29" s="193" t="s">
        <v>121</v>
      </c>
      <c r="B29" s="178" t="s">
        <v>93</v>
      </c>
      <c r="C29" s="197">
        <f>+NOMINA!A35</f>
        <v>62534631000</v>
      </c>
      <c r="D29" s="197">
        <f>+NOMINA!B35</f>
        <v>-486328236</v>
      </c>
      <c r="E29" s="197">
        <f>+NOMINA!C35</f>
        <v>0</v>
      </c>
      <c r="F29" s="197">
        <f>+NOMINA!D35</f>
        <v>62048302764</v>
      </c>
      <c r="G29" s="197">
        <f>+NOMINA!E35</f>
        <v>39775599405</v>
      </c>
      <c r="H29" s="198">
        <f>+NOMINA!F35</f>
        <v>0.64104250451919742</v>
      </c>
      <c r="I29" s="197">
        <f>+NOMINA!G35</f>
        <v>0</v>
      </c>
      <c r="J29" s="197">
        <f>+NOMINA!H35</f>
        <v>22272703359</v>
      </c>
      <c r="K29" s="197">
        <f>+NOMINA!I35</f>
        <v>39775535687</v>
      </c>
      <c r="L29" s="198">
        <f>+NOMINA!J35</f>
        <v>0.64104147760956154</v>
      </c>
      <c r="M29" s="197">
        <f>+NOMINA!K35</f>
        <v>63718</v>
      </c>
    </row>
    <row r="30" spans="1:13" ht="25.5" customHeight="1" x14ac:dyDescent="0.2">
      <c r="A30" s="193" t="s">
        <v>123</v>
      </c>
      <c r="B30" s="178" t="s">
        <v>94</v>
      </c>
      <c r="C30" s="197">
        <f>+HONORARIOS!A31</f>
        <v>562489000</v>
      </c>
      <c r="D30" s="197">
        <f>+HONORARIOS!B31</f>
        <v>0</v>
      </c>
      <c r="E30" s="197">
        <f>+HONORARIOS!C31</f>
        <v>0</v>
      </c>
      <c r="F30" s="197">
        <f>+HONORARIOS!D31</f>
        <v>562489000</v>
      </c>
      <c r="G30" s="197">
        <f>+HONORARIOS!E31</f>
        <v>342047000</v>
      </c>
      <c r="H30" s="198">
        <f>+HONORARIOS!F31</f>
        <v>0.60809544719985631</v>
      </c>
      <c r="I30" s="197">
        <f>+HONORARIOS!G31</f>
        <v>36066000</v>
      </c>
      <c r="J30" s="197">
        <f>+HONORARIOS!H31</f>
        <v>184376000</v>
      </c>
      <c r="K30" s="197">
        <f>+HONORARIOS!I31</f>
        <v>342047000</v>
      </c>
      <c r="L30" s="198">
        <f>+HONORARIOS!J31</f>
        <v>0.60809544719985631</v>
      </c>
      <c r="M30" s="197">
        <f>+HONORARIOS!K31</f>
        <v>0</v>
      </c>
    </row>
    <row r="31" spans="1:13" ht="25.5" customHeight="1" x14ac:dyDescent="0.2">
      <c r="A31" s="193" t="s">
        <v>149</v>
      </c>
      <c r="B31" s="178" t="s">
        <v>150</v>
      </c>
      <c r="C31" s="197">
        <f>+'R.S.T.'!A20</f>
        <v>27192000</v>
      </c>
      <c r="D31" s="197">
        <f>+'R.S.T.'!B20</f>
        <v>0</v>
      </c>
      <c r="E31" s="197">
        <f>+'R.S.T.'!C20</f>
        <v>0</v>
      </c>
      <c r="F31" s="197">
        <f>+'R.S.T.'!D20</f>
        <v>27192000</v>
      </c>
      <c r="G31" s="197">
        <f>+'R.S.T.'!E20</f>
        <v>26916667</v>
      </c>
      <c r="H31" s="198">
        <f>+'R.S.T.'!F20</f>
        <v>0.98987448514268905</v>
      </c>
      <c r="I31" s="197">
        <f>+'R.S.T.'!G20</f>
        <v>0</v>
      </c>
      <c r="J31" s="197">
        <f>+'R.S.T.'!H20</f>
        <v>275333</v>
      </c>
      <c r="K31" s="197">
        <f>+'R.S.T.'!I20</f>
        <v>17666667</v>
      </c>
      <c r="L31" s="198">
        <f>+'R.S.T.'!J20</f>
        <v>0.64970090467784647</v>
      </c>
      <c r="M31" s="197">
        <f>+'R.S.T.'!K20</f>
        <v>9250000</v>
      </c>
    </row>
    <row r="32" spans="1:13" ht="25.5" customHeight="1" x14ac:dyDescent="0.2">
      <c r="A32" s="193" t="s">
        <v>157</v>
      </c>
      <c r="B32" s="178" t="s">
        <v>159</v>
      </c>
      <c r="C32" s="197">
        <f>+'OTROS GASTOS PERSONAL'!A19</f>
        <v>249391000</v>
      </c>
      <c r="D32" s="197">
        <f>+'OTROS GASTOS PERSONAL'!B19</f>
        <v>0</v>
      </c>
      <c r="E32" s="197">
        <f>+'OTROS GASTOS PERSONAL'!C19</f>
        <v>0</v>
      </c>
      <c r="F32" s="197">
        <f>+'OTROS GASTOS PERSONAL'!D19</f>
        <v>249391000</v>
      </c>
      <c r="G32" s="197">
        <f>+'OTROS GASTOS PERSONAL'!E19</f>
        <v>0</v>
      </c>
      <c r="H32" s="198">
        <f>+'OTROS GASTOS PERSONAL'!F19</f>
        <v>0</v>
      </c>
      <c r="I32" s="197">
        <f>+'OTROS GASTOS PERSONAL'!G19</f>
        <v>0</v>
      </c>
      <c r="J32" s="197">
        <f>+'OTROS GASTOS PERSONAL'!H19</f>
        <v>249391000</v>
      </c>
      <c r="K32" s="197">
        <f>+'OTROS GASTOS PERSONAL'!I19</f>
        <v>0</v>
      </c>
      <c r="L32" s="197">
        <f>+'OTROS GASTOS PERSONAL'!J19</f>
        <v>0</v>
      </c>
      <c r="M32" s="197">
        <f>+'OTROS GASTOS PERSONAL'!K19</f>
        <v>0</v>
      </c>
    </row>
    <row r="33" spans="1:14" ht="25.5" customHeight="1" x14ac:dyDescent="0.2">
      <c r="A33" s="193" t="s">
        <v>122</v>
      </c>
      <c r="B33" s="178" t="s">
        <v>64</v>
      </c>
      <c r="C33" s="197">
        <f>+APORTES!A47</f>
        <v>21706752000</v>
      </c>
      <c r="D33" s="197">
        <f>+APORTES!B47</f>
        <v>0</v>
      </c>
      <c r="E33" s="197">
        <f>+APORTES!C47</f>
        <v>0</v>
      </c>
      <c r="F33" s="197">
        <f>+APORTES!D47</f>
        <v>21706752000</v>
      </c>
      <c r="G33" s="197">
        <f>+APORTES!E47</f>
        <v>10300530021</v>
      </c>
      <c r="H33" s="198">
        <f>+APORTES!F47</f>
        <v>0.47453115145923258</v>
      </c>
      <c r="I33" s="197">
        <f>+APORTES!G47</f>
        <v>2649507</v>
      </c>
      <c r="J33" s="197">
        <f>+APORTES!H47</f>
        <v>11403572472</v>
      </c>
      <c r="K33" s="197">
        <f>+APORTES!I47</f>
        <v>10300530021</v>
      </c>
      <c r="L33" s="198">
        <f>+APORTES!J47</f>
        <v>0.47453115145923258</v>
      </c>
      <c r="M33" s="197">
        <f>+APORTES!K47</f>
        <v>0</v>
      </c>
    </row>
    <row r="34" spans="1:14" ht="25.5" customHeight="1" x14ac:dyDescent="0.2">
      <c r="A34" s="193" t="s">
        <v>151</v>
      </c>
      <c r="B34" s="178" t="s">
        <v>152</v>
      </c>
      <c r="C34" s="197">
        <f>+PASIVOS!A19</f>
        <v>0</v>
      </c>
      <c r="D34" s="197">
        <f>+PASIVOS!B19</f>
        <v>0</v>
      </c>
      <c r="E34" s="197">
        <f>+PASIVOS!C19</f>
        <v>0</v>
      </c>
      <c r="F34" s="197">
        <f>+PASIVOS!D19</f>
        <v>0</v>
      </c>
      <c r="G34" s="197">
        <f>+PASIVOS!E19</f>
        <v>0</v>
      </c>
      <c r="H34" s="180">
        <f>+PASIVOS!F19</f>
        <v>0</v>
      </c>
      <c r="I34" s="197">
        <f>+PASIVOS!G19</f>
        <v>0</v>
      </c>
      <c r="J34" s="197">
        <f>+PASIVOS!H19</f>
        <v>0</v>
      </c>
      <c r="K34" s="197">
        <f>+PASIVOS!I19</f>
        <v>0</v>
      </c>
      <c r="L34" s="180">
        <f>+PASIVOS!J19</f>
        <v>0</v>
      </c>
      <c r="M34" s="197">
        <f>+PASIVOS!K19</f>
        <v>0</v>
      </c>
    </row>
    <row r="35" spans="1:14" ht="25.5" customHeight="1" x14ac:dyDescent="0.2">
      <c r="A35" s="199" t="s">
        <v>124</v>
      </c>
      <c r="B35" s="200" t="s">
        <v>66</v>
      </c>
      <c r="C35" s="201">
        <f>+C27+C28+C34</f>
        <v>97408985000</v>
      </c>
      <c r="D35" s="201">
        <f>+D27+D28+D34</f>
        <v>0</v>
      </c>
      <c r="E35" s="201">
        <f>+E27+E28+E34</f>
        <v>0</v>
      </c>
      <c r="F35" s="201">
        <f>+F27+F28+F34</f>
        <v>97408985000</v>
      </c>
      <c r="G35" s="202">
        <f>+G27+G28+G34</f>
        <v>60129487993</v>
      </c>
      <c r="H35" s="203">
        <f>+G35/F35</f>
        <v>0.61728892866505081</v>
      </c>
      <c r="I35" s="204">
        <f>+I27+I28+I34</f>
        <v>1444521967</v>
      </c>
      <c r="J35" s="201">
        <f>+J27+J28+J34</f>
        <v>35834975040</v>
      </c>
      <c r="K35" s="205">
        <f>+K27+K28+K34</f>
        <v>55668627218</v>
      </c>
      <c r="L35" s="203">
        <f>+K35/F35</f>
        <v>0.5714937612582659</v>
      </c>
      <c r="M35" s="201">
        <f>+M27+M28+M34</f>
        <v>4460860775</v>
      </c>
    </row>
    <row r="37" spans="1:14" x14ac:dyDescent="0.2">
      <c r="C37" s="208"/>
      <c r="D37" s="208"/>
      <c r="E37" s="208"/>
      <c r="F37" s="208"/>
      <c r="G37" s="208"/>
      <c r="H37" s="208"/>
      <c r="I37" s="208"/>
      <c r="J37" s="208"/>
      <c r="K37" s="208"/>
      <c r="L37" s="208"/>
      <c r="M37" s="208"/>
      <c r="N37" s="208"/>
    </row>
    <row r="38" spans="1:14" x14ac:dyDescent="0.2">
      <c r="C38" s="208"/>
      <c r="D38" s="208"/>
      <c r="E38" s="208"/>
      <c r="F38" s="208"/>
      <c r="G38" s="208"/>
      <c r="H38" s="208"/>
      <c r="I38" s="208"/>
      <c r="J38" s="208"/>
      <c r="K38" s="208"/>
      <c r="L38" s="208"/>
      <c r="M38" s="208"/>
      <c r="N38" s="208"/>
    </row>
    <row r="39" spans="1:14" x14ac:dyDescent="0.2">
      <c r="C39" s="208"/>
      <c r="D39" s="208"/>
      <c r="E39" s="208"/>
      <c r="F39" s="208"/>
      <c r="G39" s="208"/>
      <c r="H39" s="208"/>
      <c r="I39" s="208"/>
      <c r="J39" s="208"/>
      <c r="K39" s="208"/>
      <c r="L39" s="208"/>
      <c r="M39" s="208"/>
      <c r="N39" s="208"/>
    </row>
    <row r="41" spans="1:14" x14ac:dyDescent="0.2">
      <c r="C41" s="208"/>
      <c r="D41" s="208"/>
      <c r="E41" s="208"/>
      <c r="F41" s="208"/>
      <c r="G41" s="208"/>
      <c r="H41" s="208"/>
      <c r="I41" s="208"/>
      <c r="J41" s="208"/>
      <c r="K41" s="208"/>
      <c r="L41" s="208"/>
      <c r="M41" s="208"/>
    </row>
    <row r="44" spans="1:14" x14ac:dyDescent="0.2">
      <c r="M44" s="208"/>
    </row>
    <row r="47" spans="1:14" x14ac:dyDescent="0.2">
      <c r="J47" s="168" t="s">
        <v>129</v>
      </c>
    </row>
  </sheetData>
  <phoneticPr fontId="0" type="noConversion"/>
  <printOptions horizontalCentered="1" verticalCentered="1"/>
  <pageMargins left="0.19685039370078741" right="0.19685039370078741" top="0.19685039370078741" bottom="0.19685039370078741" header="0" footer="0"/>
  <pageSetup scale="60" orientation="landscape" horizontalDpi="4294967293" r:id="rId1"/>
  <headerFooter alignWithMargins="0">
    <oddHeader>&amp;R&amp;D</oddHead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36"/>
  <sheetViews>
    <sheetView workbookViewId="0"/>
  </sheetViews>
  <sheetFormatPr baseColWidth="10" defaultRowHeight="15" x14ac:dyDescent="0.25"/>
  <cols>
    <col min="1" max="1" width="12.7109375" style="3" customWidth="1"/>
    <col min="2" max="2" width="44.42578125" style="3" customWidth="1"/>
    <col min="3" max="8" width="16.7109375" style="3" customWidth="1"/>
    <col min="9" max="16384" width="11.42578125" style="3"/>
  </cols>
  <sheetData>
    <row r="1" spans="1:8" x14ac:dyDescent="0.25">
      <c r="A1" s="1"/>
      <c r="B1" s="2" t="s">
        <v>95</v>
      </c>
      <c r="C1" s="1"/>
      <c r="D1" s="1"/>
      <c r="E1" s="1"/>
      <c r="F1" s="1"/>
      <c r="G1" s="1"/>
      <c r="H1" s="1"/>
    </row>
    <row r="2" spans="1:8" x14ac:dyDescent="0.25">
      <c r="A2" s="1"/>
      <c r="B2" s="2" t="s">
        <v>43</v>
      </c>
      <c r="C2" s="1"/>
      <c r="D2" s="1"/>
      <c r="E2" s="1"/>
      <c r="F2" s="1"/>
      <c r="G2" s="1"/>
      <c r="H2" s="1"/>
    </row>
    <row r="3" spans="1:8" x14ac:dyDescent="0.25">
      <c r="A3" s="1"/>
      <c r="B3" s="2" t="s">
        <v>44</v>
      </c>
      <c r="C3" s="1"/>
      <c r="D3" s="1"/>
      <c r="E3" s="1"/>
      <c r="F3" s="1"/>
      <c r="G3" s="1"/>
      <c r="H3" s="1"/>
    </row>
    <row r="4" spans="1:8" ht="20.100000000000001" customHeight="1" x14ac:dyDescent="0.25">
      <c r="A4" s="1"/>
      <c r="B4" s="1"/>
      <c r="C4" s="161" t="s">
        <v>144</v>
      </c>
      <c r="H4" s="1"/>
    </row>
    <row r="5" spans="1:8" ht="30" customHeight="1" x14ac:dyDescent="0.25">
      <c r="A5" s="5" t="s">
        <v>55</v>
      </c>
      <c r="B5" s="5" t="s">
        <v>67</v>
      </c>
      <c r="C5" s="6" t="s">
        <v>139</v>
      </c>
      <c r="D5" s="6" t="s">
        <v>140</v>
      </c>
      <c r="E5" s="6" t="s">
        <v>141</v>
      </c>
      <c r="F5" s="6" t="s">
        <v>143</v>
      </c>
      <c r="G5" s="6" t="s">
        <v>142</v>
      </c>
      <c r="H5" s="6" t="s">
        <v>143</v>
      </c>
    </row>
    <row r="6" spans="1:8" ht="24.95" customHeight="1" x14ac:dyDescent="0.25">
      <c r="A6" s="7" t="s">
        <v>8</v>
      </c>
      <c r="B6" s="8" t="s">
        <v>5</v>
      </c>
      <c r="C6" s="23">
        <f t="shared" ref="C6:H6" si="0">SUM(C7:C10)</f>
        <v>4184996000</v>
      </c>
      <c r="D6" s="23">
        <f t="shared" si="0"/>
        <v>1017020184.09</v>
      </c>
      <c r="E6" s="23">
        <f t="shared" si="0"/>
        <v>836999200</v>
      </c>
      <c r="F6" s="23">
        <f t="shared" si="0"/>
        <v>3347996800</v>
      </c>
      <c r="G6" s="23">
        <f t="shared" si="0"/>
        <v>1046249000</v>
      </c>
      <c r="H6" s="23">
        <f t="shared" si="0"/>
        <v>3138747000</v>
      </c>
    </row>
    <row r="7" spans="1:8" ht="24.95" customHeight="1" x14ac:dyDescent="0.25">
      <c r="A7" s="9" t="s">
        <v>7</v>
      </c>
      <c r="B7" s="10" t="s">
        <v>73</v>
      </c>
      <c r="C7" s="24">
        <f>+DOTACION!A24</f>
        <v>50000000</v>
      </c>
      <c r="D7" s="24">
        <v>266514177</v>
      </c>
      <c r="E7" s="24">
        <f t="shared" ref="E7:E21" si="1">+C7*20%</f>
        <v>10000000</v>
      </c>
      <c r="F7" s="24">
        <f>+C7-E7</f>
        <v>40000000</v>
      </c>
      <c r="G7" s="24">
        <f>+C7*25%</f>
        <v>12500000</v>
      </c>
      <c r="H7" s="24">
        <f>+C7-G7</f>
        <v>37500000</v>
      </c>
    </row>
    <row r="8" spans="1:8" ht="24.95" customHeight="1" x14ac:dyDescent="0.25">
      <c r="A8" s="9" t="s">
        <v>9</v>
      </c>
      <c r="B8" s="10" t="s">
        <v>74</v>
      </c>
      <c r="C8" s="24">
        <f>+'GASTOS DE COMPUTADOR'!A33</f>
        <v>3594000000</v>
      </c>
      <c r="D8" s="24">
        <v>541863215.74000001</v>
      </c>
      <c r="E8" s="162">
        <f t="shared" si="1"/>
        <v>718800000</v>
      </c>
      <c r="F8" s="24">
        <f t="shared" ref="F8:F34" si="2">+C8-E8</f>
        <v>2875200000</v>
      </c>
      <c r="G8" s="24">
        <f t="shared" ref="G8:G22" si="3">+C8*25%</f>
        <v>898500000</v>
      </c>
      <c r="H8" s="24">
        <f>+C8-G8</f>
        <v>2695500000</v>
      </c>
    </row>
    <row r="9" spans="1:8" ht="24.95" customHeight="1" x14ac:dyDescent="0.25">
      <c r="A9" s="9" t="s">
        <v>10</v>
      </c>
      <c r="B9" s="10" t="s">
        <v>75</v>
      </c>
      <c r="C9" s="24">
        <f>+'COM, LUBRICAN, Y LLANTAS'!A24</f>
        <v>84996000</v>
      </c>
      <c r="D9" s="24">
        <v>57133301</v>
      </c>
      <c r="E9" s="24">
        <f t="shared" si="1"/>
        <v>16999200</v>
      </c>
      <c r="F9" s="24">
        <f t="shared" si="2"/>
        <v>67996800</v>
      </c>
      <c r="G9" s="24">
        <f t="shared" si="3"/>
        <v>21249000</v>
      </c>
      <c r="H9" s="24">
        <f>+C9-G9</f>
        <v>63747000</v>
      </c>
    </row>
    <row r="10" spans="1:8" ht="24.95" customHeight="1" x14ac:dyDescent="0.25">
      <c r="A10" s="9" t="s">
        <v>11</v>
      </c>
      <c r="B10" s="10" t="s">
        <v>76</v>
      </c>
      <c r="C10" s="24">
        <f>+'MATERIALES Y SUMINISTROS'!A25</f>
        <v>456000000</v>
      </c>
      <c r="D10" s="24">
        <v>151509490.34999999</v>
      </c>
      <c r="E10" s="24">
        <f t="shared" si="1"/>
        <v>91200000</v>
      </c>
      <c r="F10" s="24">
        <f t="shared" si="2"/>
        <v>364800000</v>
      </c>
      <c r="G10" s="24">
        <f t="shared" si="3"/>
        <v>114000000</v>
      </c>
      <c r="H10" s="24">
        <f>+C10-G10</f>
        <v>342000000</v>
      </c>
    </row>
    <row r="11" spans="1:8" ht="24.95" customHeight="1" x14ac:dyDescent="0.25">
      <c r="A11" s="12" t="s">
        <v>12</v>
      </c>
      <c r="B11" s="13" t="s">
        <v>6</v>
      </c>
      <c r="C11" s="25" t="e">
        <f t="shared" ref="C11:H11" si="4">SUM(C12:C16)+C17+C23+C24+C25+C26</f>
        <v>#REF!</v>
      </c>
      <c r="D11" s="14">
        <f t="shared" si="4"/>
        <v>2003074199.3400002</v>
      </c>
      <c r="E11" s="25" t="e">
        <f t="shared" si="4"/>
        <v>#REF!</v>
      </c>
      <c r="F11" s="25" t="e">
        <f t="shared" si="4"/>
        <v>#REF!</v>
      </c>
      <c r="G11" s="25" t="e">
        <f t="shared" si="4"/>
        <v>#REF!</v>
      </c>
      <c r="H11" s="25" t="e">
        <f t="shared" si="4"/>
        <v>#REF!</v>
      </c>
    </row>
    <row r="12" spans="1:8" ht="24.95" customHeight="1" x14ac:dyDescent="0.25">
      <c r="A12" s="9" t="s">
        <v>135</v>
      </c>
      <c r="B12" s="10" t="s">
        <v>136</v>
      </c>
      <c r="C12" s="24">
        <f>+ARRENDAMIENTOS!A24</f>
        <v>358000000</v>
      </c>
      <c r="D12" s="24">
        <v>27363048</v>
      </c>
      <c r="E12" s="24">
        <f t="shared" si="1"/>
        <v>71600000</v>
      </c>
      <c r="F12" s="24">
        <f t="shared" si="2"/>
        <v>286400000</v>
      </c>
      <c r="G12" s="24">
        <f t="shared" si="3"/>
        <v>89500000</v>
      </c>
      <c r="H12" s="24">
        <f>+C12-G12</f>
        <v>268500000</v>
      </c>
    </row>
    <row r="13" spans="1:8" ht="24.95" customHeight="1" x14ac:dyDescent="0.25">
      <c r="A13" s="9" t="s">
        <v>13</v>
      </c>
      <c r="B13" s="10" t="s">
        <v>77</v>
      </c>
      <c r="C13" s="24">
        <f>+'GASTOS DE TRANS, Y COMUNICA'!A54</f>
        <v>1626204000</v>
      </c>
      <c r="D13" s="11">
        <v>593143381.74000001</v>
      </c>
      <c r="E13" s="24">
        <f t="shared" si="1"/>
        <v>325240800</v>
      </c>
      <c r="F13" s="24">
        <f t="shared" si="2"/>
        <v>1300963200</v>
      </c>
      <c r="G13" s="24">
        <f t="shared" si="3"/>
        <v>406551000</v>
      </c>
      <c r="H13" s="24">
        <f>+C13-G13</f>
        <v>1219653000</v>
      </c>
    </row>
    <row r="14" spans="1:8" ht="24.95" customHeight="1" x14ac:dyDescent="0.25">
      <c r="A14" s="9" t="s">
        <v>14</v>
      </c>
      <c r="B14" s="10" t="s">
        <v>78</v>
      </c>
      <c r="C14" s="24">
        <f>+'IMPRESOS Y PUBLICACIÓN'!A27</f>
        <v>84000000</v>
      </c>
      <c r="D14" s="24">
        <v>107003600</v>
      </c>
      <c r="E14" s="24">
        <f t="shared" si="1"/>
        <v>16800000</v>
      </c>
      <c r="F14" s="24">
        <f t="shared" si="2"/>
        <v>67200000</v>
      </c>
      <c r="G14" s="24">
        <f t="shared" si="3"/>
        <v>21000000</v>
      </c>
      <c r="H14" s="24">
        <f>+C14-G14</f>
        <v>63000000</v>
      </c>
    </row>
    <row r="15" spans="1:8" ht="24.95" customHeight="1" x14ac:dyDescent="0.25">
      <c r="A15" s="9" t="s">
        <v>15</v>
      </c>
      <c r="B15" s="10" t="s">
        <v>79</v>
      </c>
      <c r="C15" s="24">
        <f>+'MANTENIMIENTO ENTIDAD'!A38</f>
        <v>2707000000</v>
      </c>
      <c r="D15" s="11">
        <v>704880523.60000002</v>
      </c>
      <c r="E15" s="24">
        <f t="shared" si="1"/>
        <v>541400000</v>
      </c>
      <c r="F15" s="24">
        <f t="shared" si="2"/>
        <v>2165600000</v>
      </c>
      <c r="G15" s="24">
        <f t="shared" si="3"/>
        <v>676750000</v>
      </c>
      <c r="H15" s="24">
        <f>+C15-G15</f>
        <v>2030250000</v>
      </c>
    </row>
    <row r="16" spans="1:8" ht="24.95" customHeight="1" x14ac:dyDescent="0.25">
      <c r="A16" s="9" t="s">
        <v>16</v>
      </c>
      <c r="B16" s="10" t="s">
        <v>80</v>
      </c>
      <c r="C16" s="24">
        <f>+'SEGUROS ENTIDAD'!A23</f>
        <v>843416000</v>
      </c>
      <c r="D16" s="24">
        <v>6160723</v>
      </c>
      <c r="E16" s="24">
        <f t="shared" si="1"/>
        <v>168683200</v>
      </c>
      <c r="F16" s="24">
        <f t="shared" si="2"/>
        <v>674732800</v>
      </c>
      <c r="G16" s="24">
        <f t="shared" si="3"/>
        <v>210854000</v>
      </c>
      <c r="H16" s="24">
        <f>+C16-G16</f>
        <v>632562000</v>
      </c>
    </row>
    <row r="17" spans="1:8" ht="24.95" customHeight="1" x14ac:dyDescent="0.25">
      <c r="A17" s="12" t="s">
        <v>18</v>
      </c>
      <c r="B17" s="13" t="s">
        <v>51</v>
      </c>
      <c r="C17" s="25" t="e">
        <f t="shared" ref="C17:H17" si="5">SUM(C18:C22)</f>
        <v>#REF!</v>
      </c>
      <c r="D17" s="25">
        <f t="shared" si="5"/>
        <v>0</v>
      </c>
      <c r="E17" s="25" t="e">
        <f t="shared" si="5"/>
        <v>#REF!</v>
      </c>
      <c r="F17" s="25" t="e">
        <f t="shared" si="5"/>
        <v>#REF!</v>
      </c>
      <c r="G17" s="25" t="e">
        <f t="shared" si="5"/>
        <v>#REF!</v>
      </c>
      <c r="H17" s="25" t="e">
        <f t="shared" si="5"/>
        <v>#REF!</v>
      </c>
    </row>
    <row r="18" spans="1:8" ht="24.95" customHeight="1" x14ac:dyDescent="0.25">
      <c r="A18" s="9" t="s">
        <v>17</v>
      </c>
      <c r="B18" s="15" t="s">
        <v>81</v>
      </c>
      <c r="C18" s="24">
        <f>+ENERGIA!A58</f>
        <v>437393000</v>
      </c>
      <c r="D18" s="24">
        <v>0</v>
      </c>
      <c r="E18" s="24">
        <f t="shared" si="1"/>
        <v>87478600</v>
      </c>
      <c r="F18" s="24">
        <f t="shared" si="2"/>
        <v>349914400</v>
      </c>
      <c r="G18" s="24">
        <f t="shared" si="3"/>
        <v>109348250</v>
      </c>
      <c r="H18" s="24">
        <f t="shared" ref="H18:H26" si="6">+C18-G18</f>
        <v>328044750</v>
      </c>
    </row>
    <row r="19" spans="1:8" ht="24.95" customHeight="1" x14ac:dyDescent="0.25">
      <c r="A19" s="9" t="s">
        <v>19</v>
      </c>
      <c r="B19" s="15" t="s">
        <v>82</v>
      </c>
      <c r="C19" s="24">
        <f>+ACUEDUCTO!A34</f>
        <v>133412000</v>
      </c>
      <c r="D19" s="24">
        <v>0</v>
      </c>
      <c r="E19" s="24">
        <f t="shared" si="1"/>
        <v>26682400</v>
      </c>
      <c r="F19" s="24">
        <f t="shared" si="2"/>
        <v>106729600</v>
      </c>
      <c r="G19" s="24">
        <f t="shared" si="3"/>
        <v>33353000</v>
      </c>
      <c r="H19" s="24">
        <f t="shared" si="6"/>
        <v>100059000</v>
      </c>
    </row>
    <row r="20" spans="1:8" ht="24.95" customHeight="1" x14ac:dyDescent="0.25">
      <c r="A20" s="9" t="s">
        <v>20</v>
      </c>
      <c r="B20" s="15" t="s">
        <v>83</v>
      </c>
      <c r="C20" s="24">
        <f>+ASEO!A31</f>
        <v>17000000</v>
      </c>
      <c r="D20" s="24">
        <v>0</v>
      </c>
      <c r="E20" s="24">
        <f t="shared" si="1"/>
        <v>3400000</v>
      </c>
      <c r="F20" s="24">
        <f t="shared" si="2"/>
        <v>13600000</v>
      </c>
      <c r="G20" s="24">
        <f t="shared" si="3"/>
        <v>4250000</v>
      </c>
      <c r="H20" s="24">
        <f t="shared" si="6"/>
        <v>12750000</v>
      </c>
    </row>
    <row r="21" spans="1:8" ht="24.95" customHeight="1" x14ac:dyDescent="0.25">
      <c r="A21" s="9" t="s">
        <v>21</v>
      </c>
      <c r="B21" s="15" t="s">
        <v>84</v>
      </c>
      <c r="C21" s="24">
        <f>+TELEFONO!A30</f>
        <v>212195000</v>
      </c>
      <c r="D21" s="24">
        <v>0</v>
      </c>
      <c r="E21" s="24">
        <f t="shared" si="1"/>
        <v>42439000</v>
      </c>
      <c r="F21" s="24">
        <f t="shared" si="2"/>
        <v>169756000</v>
      </c>
      <c r="G21" s="24">
        <f t="shared" si="3"/>
        <v>53048750</v>
      </c>
      <c r="H21" s="24">
        <f t="shared" si="6"/>
        <v>159146250</v>
      </c>
    </row>
    <row r="22" spans="1:8" ht="24.95" customHeight="1" x14ac:dyDescent="0.25">
      <c r="A22" s="9" t="s">
        <v>26</v>
      </c>
      <c r="B22" s="15" t="s">
        <v>85</v>
      </c>
      <c r="C22" s="24" t="e">
        <f>+#REF!</f>
        <v>#REF!</v>
      </c>
      <c r="D22" s="24">
        <v>0</v>
      </c>
      <c r="E22" s="24" t="e">
        <f>+C22*20%</f>
        <v>#REF!</v>
      </c>
      <c r="F22" s="24" t="e">
        <f t="shared" si="2"/>
        <v>#REF!</v>
      </c>
      <c r="G22" s="24" t="e">
        <f t="shared" si="3"/>
        <v>#REF!</v>
      </c>
      <c r="H22" s="24" t="e">
        <f t="shared" si="6"/>
        <v>#REF!</v>
      </c>
    </row>
    <row r="23" spans="1:8" ht="24.95" customHeight="1" x14ac:dyDescent="0.25">
      <c r="A23" s="9" t="s">
        <v>128</v>
      </c>
      <c r="B23" s="15" t="s">
        <v>127</v>
      </c>
      <c r="C23" s="24">
        <f>+CAPACITACIÓN!A23</f>
        <v>354083000</v>
      </c>
      <c r="D23" s="24">
        <v>0</v>
      </c>
      <c r="E23" s="24">
        <f>+C23*20%</f>
        <v>70816600</v>
      </c>
      <c r="F23" s="24">
        <f t="shared" si="2"/>
        <v>283266400</v>
      </c>
      <c r="G23" s="24">
        <f>+C23*25%</f>
        <v>88520750</v>
      </c>
      <c r="H23" s="24">
        <f t="shared" si="6"/>
        <v>265562250</v>
      </c>
    </row>
    <row r="24" spans="1:8" ht="24.95" customHeight="1" x14ac:dyDescent="0.25">
      <c r="A24" s="9" t="s">
        <v>22</v>
      </c>
      <c r="B24" s="15" t="s">
        <v>86</v>
      </c>
      <c r="C24" s="24">
        <f>+BIENESTAR!A78</f>
        <v>652711000</v>
      </c>
      <c r="D24" s="24">
        <v>411570406</v>
      </c>
      <c r="E24" s="24">
        <f>+C24*20%</f>
        <v>130542200</v>
      </c>
      <c r="F24" s="24">
        <f t="shared" si="2"/>
        <v>522168800</v>
      </c>
      <c r="G24" s="24">
        <f>+C24*25%</f>
        <v>163177750</v>
      </c>
      <c r="H24" s="24">
        <f t="shared" si="6"/>
        <v>489533250</v>
      </c>
    </row>
    <row r="25" spans="1:8" ht="24.95" customHeight="1" x14ac:dyDescent="0.25">
      <c r="A25" s="9" t="s">
        <v>23</v>
      </c>
      <c r="B25" s="15" t="s">
        <v>87</v>
      </c>
      <c r="C25" s="24">
        <f>+PROMOCIÓN!A25</f>
        <v>200000000</v>
      </c>
      <c r="D25" s="24">
        <v>10638608</v>
      </c>
      <c r="E25" s="162">
        <f>+C25*20%</f>
        <v>40000000</v>
      </c>
      <c r="F25" s="24">
        <f t="shared" si="2"/>
        <v>160000000</v>
      </c>
      <c r="G25" s="24">
        <f>+C25*25%</f>
        <v>50000000</v>
      </c>
      <c r="H25" s="24">
        <f t="shared" si="6"/>
        <v>150000000</v>
      </c>
    </row>
    <row r="26" spans="1:8" ht="24.95" customHeight="1" x14ac:dyDescent="0.25">
      <c r="A26" s="9" t="s">
        <v>24</v>
      </c>
      <c r="B26" s="15" t="s">
        <v>88</v>
      </c>
      <c r="C26" s="24">
        <f>+'SALUD OCU.'!A26</f>
        <v>300000000</v>
      </c>
      <c r="D26" s="24">
        <v>142313909</v>
      </c>
      <c r="E26" s="24">
        <f>+C26*20%</f>
        <v>60000000</v>
      </c>
      <c r="F26" s="24">
        <f t="shared" si="2"/>
        <v>240000000</v>
      </c>
      <c r="G26" s="24">
        <f>+C26*25%</f>
        <v>75000000</v>
      </c>
      <c r="H26" s="24">
        <f t="shared" si="6"/>
        <v>225000000</v>
      </c>
    </row>
    <row r="27" spans="1:8" ht="24.95" customHeight="1" x14ac:dyDescent="0.25">
      <c r="A27" s="12" t="s">
        <v>138</v>
      </c>
      <c r="B27" s="13" t="s">
        <v>137</v>
      </c>
      <c r="C27" s="25">
        <f t="shared" ref="C27:H27" si="7">SUM(C28:C29)</f>
        <v>208120000</v>
      </c>
      <c r="D27" s="25">
        <f t="shared" si="7"/>
        <v>0</v>
      </c>
      <c r="E27" s="25">
        <f t="shared" si="7"/>
        <v>424000</v>
      </c>
      <c r="F27" s="25">
        <f t="shared" si="7"/>
        <v>207696000</v>
      </c>
      <c r="G27" s="25">
        <f t="shared" si="7"/>
        <v>530000</v>
      </c>
      <c r="H27" s="25">
        <f t="shared" si="7"/>
        <v>207590000</v>
      </c>
    </row>
    <row r="28" spans="1:8" ht="24.95" customHeight="1" x14ac:dyDescent="0.25">
      <c r="A28" s="9" t="s">
        <v>90</v>
      </c>
      <c r="B28" s="15" t="s">
        <v>91</v>
      </c>
      <c r="C28" s="24">
        <f>+SENTENCIAS!A23</f>
        <v>206000000</v>
      </c>
      <c r="D28" s="24">
        <v>0</v>
      </c>
      <c r="E28" s="24">
        <v>0</v>
      </c>
      <c r="F28" s="24">
        <f t="shared" si="2"/>
        <v>206000000</v>
      </c>
      <c r="G28" s="24">
        <v>0</v>
      </c>
      <c r="H28" s="24">
        <f>+C28-G28</f>
        <v>206000000</v>
      </c>
    </row>
    <row r="29" spans="1:8" ht="24.95" customHeight="1" x14ac:dyDescent="0.25">
      <c r="A29" s="9" t="s">
        <v>25</v>
      </c>
      <c r="B29" s="15" t="s">
        <v>89</v>
      </c>
      <c r="C29" s="24">
        <f>+'IMPUESTOS, TASAS'!A24</f>
        <v>2120000</v>
      </c>
      <c r="D29" s="24">
        <v>0</v>
      </c>
      <c r="E29" s="24">
        <f>+C29*20%</f>
        <v>424000</v>
      </c>
      <c r="F29" s="24">
        <f t="shared" si="2"/>
        <v>1696000</v>
      </c>
      <c r="G29" s="24">
        <f>+C29*25%</f>
        <v>530000</v>
      </c>
      <c r="H29" s="24">
        <f>+C29-G29</f>
        <v>1590000</v>
      </c>
    </row>
    <row r="30" spans="1:8" ht="24.95" customHeight="1" x14ac:dyDescent="0.25">
      <c r="A30" s="16" t="s">
        <v>119</v>
      </c>
      <c r="B30" s="17" t="s">
        <v>65</v>
      </c>
      <c r="C30" s="26" t="e">
        <f t="shared" ref="C30:H30" si="8">+C6+C11+C27</f>
        <v>#REF!</v>
      </c>
      <c r="D30" s="157">
        <f t="shared" si="8"/>
        <v>3020094383.4300003</v>
      </c>
      <c r="E30" s="26" t="e">
        <f t="shared" si="8"/>
        <v>#REF!</v>
      </c>
      <c r="F30" s="26" t="e">
        <f t="shared" si="8"/>
        <v>#REF!</v>
      </c>
      <c r="G30" s="157" t="e">
        <f t="shared" si="8"/>
        <v>#REF!</v>
      </c>
      <c r="H30" s="26" t="e">
        <f t="shared" si="8"/>
        <v>#REF!</v>
      </c>
    </row>
    <row r="31" spans="1:8" ht="24.95" customHeight="1" x14ac:dyDescent="0.25">
      <c r="A31" s="18" t="s">
        <v>120</v>
      </c>
      <c r="B31" s="19" t="s">
        <v>63</v>
      </c>
      <c r="C31" s="27">
        <f t="shared" ref="C31:H31" si="9">SUM(C32:C34)</f>
        <v>84803872000</v>
      </c>
      <c r="D31" s="27">
        <f t="shared" si="9"/>
        <v>71050067</v>
      </c>
      <c r="E31" s="27">
        <f t="shared" si="9"/>
        <v>3482153120</v>
      </c>
      <c r="F31" s="27">
        <f t="shared" si="9"/>
        <v>81321718880</v>
      </c>
      <c r="G31" s="27">
        <f t="shared" si="9"/>
        <v>3510277570</v>
      </c>
      <c r="H31" s="27">
        <f t="shared" si="9"/>
        <v>81293594430</v>
      </c>
    </row>
    <row r="32" spans="1:8" ht="24.95" customHeight="1" x14ac:dyDescent="0.25">
      <c r="A32" s="18" t="s">
        <v>121</v>
      </c>
      <c r="B32" s="10" t="s">
        <v>145</v>
      </c>
      <c r="C32" s="28">
        <f>+NOMINA!A35</f>
        <v>62534631000</v>
      </c>
      <c r="D32" s="28">
        <v>0</v>
      </c>
      <c r="E32" s="28">
        <f>+C32*4%</f>
        <v>2501385240</v>
      </c>
      <c r="F32" s="28">
        <f t="shared" si="2"/>
        <v>60033245760</v>
      </c>
      <c r="G32" s="28">
        <f>+C32*4%</f>
        <v>2501385240</v>
      </c>
      <c r="H32" s="28">
        <f>+C32-G32</f>
        <v>60033245760</v>
      </c>
    </row>
    <row r="33" spans="1:8" ht="24.95" customHeight="1" x14ac:dyDescent="0.25">
      <c r="A33" s="18" t="s">
        <v>123</v>
      </c>
      <c r="B33" s="10" t="s">
        <v>94</v>
      </c>
      <c r="C33" s="28">
        <f>+HONORARIOS!A31</f>
        <v>562489000</v>
      </c>
      <c r="D33" s="28">
        <v>30786667</v>
      </c>
      <c r="E33" s="28">
        <f>+C33*20%</f>
        <v>112497800</v>
      </c>
      <c r="F33" s="28">
        <f t="shared" si="2"/>
        <v>449991200</v>
      </c>
      <c r="G33" s="28">
        <f>+C33*25%</f>
        <v>140622250</v>
      </c>
      <c r="H33" s="28">
        <f>+C33-G33</f>
        <v>421866750</v>
      </c>
    </row>
    <row r="34" spans="1:8" ht="24.95" customHeight="1" x14ac:dyDescent="0.25">
      <c r="A34" s="18" t="s">
        <v>122</v>
      </c>
      <c r="B34" s="10" t="s">
        <v>146</v>
      </c>
      <c r="C34" s="28">
        <f>+APORTES!A47</f>
        <v>21706752000</v>
      </c>
      <c r="D34" s="28">
        <v>40263400</v>
      </c>
      <c r="E34" s="28">
        <f>+C34*4%</f>
        <v>868270080</v>
      </c>
      <c r="F34" s="28">
        <f t="shared" si="2"/>
        <v>20838481920</v>
      </c>
      <c r="G34" s="28">
        <f>+C34*4%</f>
        <v>868270080</v>
      </c>
      <c r="H34" s="28">
        <f>+C34-G34</f>
        <v>20838481920</v>
      </c>
    </row>
    <row r="35" spans="1:8" ht="24.95" customHeight="1" x14ac:dyDescent="0.25">
      <c r="A35" s="20" t="s">
        <v>124</v>
      </c>
      <c r="B35" s="21" t="s">
        <v>66</v>
      </c>
      <c r="C35" s="29" t="e">
        <f t="shared" ref="C35:H35" si="10">+C30+C31</f>
        <v>#REF!</v>
      </c>
      <c r="D35" s="160">
        <f t="shared" si="10"/>
        <v>3091144450.4300003</v>
      </c>
      <c r="E35" s="29" t="e">
        <f t="shared" si="10"/>
        <v>#REF!</v>
      </c>
      <c r="F35" s="29" t="e">
        <f t="shared" si="10"/>
        <v>#REF!</v>
      </c>
      <c r="G35" s="160" t="e">
        <f t="shared" si="10"/>
        <v>#REF!</v>
      </c>
      <c r="H35" s="29" t="e">
        <f t="shared" si="10"/>
        <v>#REF!</v>
      </c>
    </row>
    <row r="36" spans="1:8" x14ac:dyDescent="0.25">
      <c r="B36" s="2" t="s">
        <v>147</v>
      </c>
      <c r="H36" s="145"/>
    </row>
  </sheetData>
  <printOptions horizontalCentered="1" verticalCentered="1"/>
  <pageMargins left="0.39370078740157483" right="0.39370078740157483" top="0.19685039370078741" bottom="0.19685039370078741" header="0" footer="0"/>
  <pageSetup scale="65" orientation="landscape" horizontalDpi="4294967293" verticalDpi="0" r:id="rId1"/>
  <drawing r:id="rId2"/>
  <legacyDrawing r:id="rId3"/>
  <oleObjects>
    <mc:AlternateContent xmlns:mc="http://schemas.openxmlformats.org/markup-compatibility/2006">
      <mc:Choice Requires="x14">
        <oleObject progId="PBrush" shapeId="137217" r:id="rId4">
          <objectPr defaultSize="0" autoPict="0" r:id="rId5">
            <anchor moveWithCells="1" sizeWithCells="1">
              <from>
                <xdr:col>0</xdr:col>
                <xdr:colOff>133350</xdr:colOff>
                <xdr:row>0</xdr:row>
                <xdr:rowOff>38100</xdr:rowOff>
              </from>
              <to>
                <xdr:col>0</xdr:col>
                <xdr:colOff>733425</xdr:colOff>
                <xdr:row>3</xdr:row>
                <xdr:rowOff>95250</xdr:rowOff>
              </to>
            </anchor>
          </objectPr>
        </oleObject>
      </mc:Choice>
      <mc:Fallback>
        <oleObject progId="PBrush" shapeId="13721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5"/>
  <sheetViews>
    <sheetView workbookViewId="0">
      <selection activeCell="J16" sqref="J16:J17"/>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7" t="s">
        <v>103</v>
      </c>
      <c r="B3" s="281" t="s">
        <v>72</v>
      </c>
      <c r="C3" s="277"/>
      <c r="D3" s="277"/>
      <c r="E3" s="278"/>
      <c r="F3" s="278"/>
      <c r="G3" s="278"/>
      <c r="H3" s="278"/>
      <c r="I3" s="278"/>
      <c r="J3" s="279"/>
      <c r="K3" s="280" t="s">
        <v>728</v>
      </c>
    </row>
    <row r="4" spans="1:11" ht="12.75" customHeight="1" x14ac:dyDescent="0.25">
      <c r="A4" s="3"/>
      <c r="B4" s="3"/>
      <c r="C4" s="3"/>
      <c r="D4" s="3"/>
      <c r="E4" s="3"/>
      <c r="F4" s="3"/>
      <c r="G4" s="3"/>
      <c r="H4" s="3"/>
      <c r="I4" s="3"/>
      <c r="J4" s="32"/>
      <c r="K4" s="33"/>
    </row>
    <row r="5" spans="1:11" x14ac:dyDescent="0.25">
      <c r="A5" s="347" t="s">
        <v>28</v>
      </c>
      <c r="B5" s="349" t="s">
        <v>130</v>
      </c>
      <c r="C5" s="34"/>
      <c r="D5" s="347" t="s">
        <v>71</v>
      </c>
      <c r="E5" s="351" t="s">
        <v>37</v>
      </c>
      <c r="F5" s="352"/>
      <c r="G5" s="352"/>
      <c r="H5" s="353"/>
      <c r="I5" s="347" t="s">
        <v>31</v>
      </c>
      <c r="J5" s="354" t="s">
        <v>41</v>
      </c>
      <c r="K5" s="355"/>
    </row>
    <row r="6" spans="1:11" x14ac:dyDescent="0.25">
      <c r="A6" s="348"/>
      <c r="B6" s="358"/>
      <c r="C6" s="35"/>
      <c r="D6" s="348"/>
      <c r="E6" s="351" t="s">
        <v>33</v>
      </c>
      <c r="F6" s="352"/>
      <c r="G6" s="352"/>
      <c r="H6" s="353"/>
      <c r="I6" s="348"/>
      <c r="J6" s="356"/>
      <c r="K6" s="357"/>
    </row>
    <row r="7" spans="1:11" ht="12.75" customHeight="1" x14ac:dyDescent="0.25">
      <c r="A7" s="36"/>
      <c r="B7" s="37"/>
      <c r="C7" s="38"/>
      <c r="D7" s="39"/>
      <c r="E7" s="37"/>
      <c r="F7" s="40"/>
      <c r="G7" s="41"/>
      <c r="H7" s="42"/>
      <c r="I7" s="38"/>
      <c r="J7" s="37"/>
      <c r="K7" s="38"/>
    </row>
    <row r="8" spans="1:11" ht="12.75" customHeight="1" x14ac:dyDescent="0.25">
      <c r="A8" s="130">
        <v>43172</v>
      </c>
      <c r="B8" s="39" t="s">
        <v>172</v>
      </c>
      <c r="C8" s="44"/>
      <c r="D8" s="45">
        <v>741</v>
      </c>
      <c r="E8" s="39" t="s">
        <v>344</v>
      </c>
      <c r="F8" s="32"/>
      <c r="G8" s="46"/>
      <c r="H8" s="47"/>
      <c r="I8" s="315">
        <v>1800000</v>
      </c>
      <c r="J8" s="39"/>
      <c r="K8" s="44"/>
    </row>
    <row r="9" spans="1:11" ht="12.75" customHeight="1" x14ac:dyDescent="0.25">
      <c r="A9" s="130"/>
      <c r="B9" s="39"/>
      <c r="C9" s="44"/>
      <c r="D9" s="45"/>
      <c r="E9" s="39"/>
      <c r="F9" s="32"/>
      <c r="G9" s="46"/>
      <c r="H9" s="47"/>
      <c r="I9" s="315"/>
      <c r="J9" s="39"/>
      <c r="K9" s="44"/>
    </row>
    <row r="10" spans="1:11" ht="12.75" customHeight="1" x14ac:dyDescent="0.25">
      <c r="A10" s="43"/>
      <c r="B10" s="48"/>
      <c r="C10" s="49"/>
      <c r="D10" s="39"/>
      <c r="E10" s="39"/>
      <c r="F10" s="32"/>
      <c r="G10" s="46"/>
      <c r="H10" s="47"/>
      <c r="I10" s="68"/>
      <c r="J10" s="39"/>
      <c r="K10" s="44"/>
    </row>
    <row r="11" spans="1:11" x14ac:dyDescent="0.25">
      <c r="A11" s="50"/>
      <c r="B11" s="51"/>
      <c r="C11" s="51"/>
      <c r="D11" s="51"/>
      <c r="E11" s="51"/>
      <c r="F11" s="51"/>
      <c r="G11" s="345" t="s">
        <v>131</v>
      </c>
      <c r="H11" s="346"/>
      <c r="I11" s="69">
        <f>SUM(I8:I10)</f>
        <v>1800000</v>
      </c>
      <c r="J11" s="52"/>
      <c r="K11" s="53"/>
    </row>
    <row r="12" spans="1:11" ht="12.75" customHeight="1" x14ac:dyDescent="0.25">
      <c r="A12" s="3"/>
      <c r="B12" s="3"/>
      <c r="C12" s="3"/>
      <c r="D12" s="3"/>
      <c r="E12" s="3"/>
      <c r="F12" s="3"/>
      <c r="G12" s="3"/>
      <c r="H12" s="3"/>
      <c r="I12" s="86"/>
      <c r="J12" s="32"/>
      <c r="K12" s="44"/>
    </row>
    <row r="13" spans="1:11" x14ac:dyDescent="0.25">
      <c r="A13" s="347" t="s">
        <v>28</v>
      </c>
      <c r="B13" s="30" t="s">
        <v>38</v>
      </c>
      <c r="C13" s="55" t="s">
        <v>34</v>
      </c>
      <c r="D13" s="54" t="s">
        <v>34</v>
      </c>
      <c r="E13" s="351" t="s">
        <v>40</v>
      </c>
      <c r="F13" s="352"/>
      <c r="G13" s="352"/>
      <c r="H13" s="353"/>
      <c r="I13" s="347" t="s">
        <v>31</v>
      </c>
      <c r="J13" s="347" t="s">
        <v>29</v>
      </c>
      <c r="K13" s="55" t="s">
        <v>56</v>
      </c>
    </row>
    <row r="14" spans="1:11" x14ac:dyDescent="0.25">
      <c r="A14" s="348"/>
      <c r="B14" s="56" t="s">
        <v>39</v>
      </c>
      <c r="C14" s="56" t="s">
        <v>36</v>
      </c>
      <c r="D14" s="56" t="s">
        <v>35</v>
      </c>
      <c r="E14" s="351" t="s">
        <v>33</v>
      </c>
      <c r="F14" s="353"/>
      <c r="G14" s="351" t="s">
        <v>32</v>
      </c>
      <c r="H14" s="353"/>
      <c r="I14" s="348"/>
      <c r="J14" s="348"/>
      <c r="K14" s="56" t="s">
        <v>57</v>
      </c>
    </row>
    <row r="15" spans="1:11" ht="12.75" customHeight="1" x14ac:dyDescent="0.25">
      <c r="A15" s="36"/>
      <c r="B15" s="36"/>
      <c r="C15" s="36"/>
      <c r="D15" s="36"/>
      <c r="E15" s="39"/>
      <c r="F15" s="44"/>
      <c r="G15" s="39"/>
      <c r="H15" s="44"/>
      <c r="I15" s="57"/>
      <c r="J15" s="57"/>
      <c r="K15" s="57"/>
    </row>
    <row r="16" spans="1:11" x14ac:dyDescent="0.25">
      <c r="A16" s="78">
        <v>43186</v>
      </c>
      <c r="B16" s="79" t="s">
        <v>377</v>
      </c>
      <c r="C16" s="80">
        <v>750</v>
      </c>
      <c r="D16" s="80">
        <v>672</v>
      </c>
      <c r="E16" s="81" t="s">
        <v>363</v>
      </c>
      <c r="F16" s="76"/>
      <c r="G16" s="77" t="s">
        <v>378</v>
      </c>
      <c r="H16" s="76"/>
      <c r="I16" s="88">
        <v>60000000</v>
      </c>
      <c r="J16" s="88">
        <v>43627809</v>
      </c>
      <c r="K16" s="70">
        <f>+I16-J16</f>
        <v>16372191</v>
      </c>
    </row>
    <row r="17" spans="1:11" x14ac:dyDescent="0.25">
      <c r="A17" s="78">
        <v>43217</v>
      </c>
      <c r="B17" s="79" t="s">
        <v>440</v>
      </c>
      <c r="C17" s="80">
        <v>731</v>
      </c>
      <c r="D17" s="80">
        <v>809</v>
      </c>
      <c r="E17" s="87" t="s">
        <v>324</v>
      </c>
      <c r="F17" s="76"/>
      <c r="G17" s="77" t="s">
        <v>441</v>
      </c>
      <c r="H17" s="76"/>
      <c r="I17" s="88">
        <v>20000000</v>
      </c>
      <c r="J17" s="70">
        <v>0</v>
      </c>
      <c r="K17" s="70">
        <f>+I17-J17</f>
        <v>20000000</v>
      </c>
    </row>
    <row r="18" spans="1:11" x14ac:dyDescent="0.25">
      <c r="A18" s="78"/>
      <c r="B18" s="79"/>
      <c r="C18" s="80"/>
      <c r="D18" s="80"/>
      <c r="E18"/>
      <c r="F18" s="76"/>
      <c r="G18"/>
      <c r="H18" s="76"/>
      <c r="I18" s="71"/>
      <c r="J18" s="67"/>
      <c r="K18" s="70">
        <f>+I18-J18</f>
        <v>0</v>
      </c>
    </row>
    <row r="19" spans="1:11" x14ac:dyDescent="0.25">
      <c r="A19" s="78"/>
      <c r="B19" s="79"/>
      <c r="C19" s="80"/>
      <c r="D19" s="80"/>
      <c r="E19" s="39"/>
      <c r="F19" s="76"/>
      <c r="G19" s="77"/>
      <c r="H19" s="76"/>
      <c r="I19" s="71"/>
      <c r="J19" s="67"/>
      <c r="K19" s="70"/>
    </row>
    <row r="20" spans="1:11" ht="12.75" customHeight="1" x14ac:dyDescent="0.25">
      <c r="A20" s="43"/>
      <c r="B20" s="58"/>
      <c r="C20" s="36"/>
      <c r="D20" s="36"/>
      <c r="E20" s="39"/>
      <c r="F20" s="44"/>
      <c r="G20" s="39"/>
      <c r="H20" s="44"/>
      <c r="I20" s="83"/>
      <c r="J20" s="83"/>
      <c r="K20" s="83"/>
    </row>
    <row r="21" spans="1:11" x14ac:dyDescent="0.25">
      <c r="A21" s="50"/>
      <c r="B21" s="51"/>
      <c r="C21" s="51"/>
      <c r="D21" s="51"/>
      <c r="E21" s="51"/>
      <c r="F21" s="51"/>
      <c r="G21" s="345" t="s">
        <v>131</v>
      </c>
      <c r="H21" s="346"/>
      <c r="I21" s="73">
        <f>SUM(I16:I20)</f>
        <v>80000000</v>
      </c>
      <c r="J21" s="73">
        <f>SUM(J16:J20)</f>
        <v>43627809</v>
      </c>
      <c r="K21" s="73">
        <f>SUM(K16:K20)</f>
        <v>36372191</v>
      </c>
    </row>
    <row r="22" spans="1:11" ht="12.75" customHeight="1" x14ac:dyDescent="0.25">
      <c r="A22" s="3"/>
      <c r="B22" s="3"/>
      <c r="C22" s="3"/>
      <c r="D22" s="3"/>
      <c r="E22" s="3"/>
      <c r="F22" s="3"/>
      <c r="G22" s="3"/>
      <c r="H22" s="3"/>
      <c r="I22" s="22"/>
      <c r="J22" s="82"/>
      <c r="K22" s="51"/>
    </row>
    <row r="23" spans="1:11" ht="24.95" customHeight="1" x14ac:dyDescent="0.25">
      <c r="A23" s="287" t="s">
        <v>58</v>
      </c>
      <c r="B23" s="287" t="s">
        <v>132</v>
      </c>
      <c r="C23" s="287" t="s">
        <v>30</v>
      </c>
      <c r="D23" s="288" t="s">
        <v>59</v>
      </c>
      <c r="E23" s="287" t="s">
        <v>40</v>
      </c>
      <c r="F23" s="287" t="s">
        <v>62</v>
      </c>
      <c r="G23" s="287" t="s">
        <v>37</v>
      </c>
      <c r="H23" s="287" t="s">
        <v>60</v>
      </c>
      <c r="I23" s="287" t="s">
        <v>61</v>
      </c>
      <c r="J23" s="287" t="s">
        <v>98</v>
      </c>
      <c r="K23" s="287" t="s">
        <v>68</v>
      </c>
    </row>
    <row r="24" spans="1:11" ht="24.95" customHeight="1" x14ac:dyDescent="0.25">
      <c r="A24" s="294">
        <v>84996000</v>
      </c>
      <c r="B24" s="294"/>
      <c r="C24" s="294">
        <v>0</v>
      </c>
      <c r="D24" s="290">
        <f>+A24+B24-C24</f>
        <v>84996000</v>
      </c>
      <c r="E24" s="290">
        <f>+I21</f>
        <v>80000000</v>
      </c>
      <c r="F24" s="291">
        <f>+E24/D24</f>
        <v>0.94122076333003901</v>
      </c>
      <c r="G24" s="290">
        <f>+I11</f>
        <v>1800000</v>
      </c>
      <c r="H24" s="290">
        <f>+D24-E24-G24</f>
        <v>3196000</v>
      </c>
      <c r="I24" s="290">
        <f>+J21</f>
        <v>43627809</v>
      </c>
      <c r="J24" s="296">
        <f>+I24/D24</f>
        <v>0.5132924961174643</v>
      </c>
      <c r="K24" s="290">
        <f>+K21</f>
        <v>36372191</v>
      </c>
    </row>
    <row r="25" spans="1:11" x14ac:dyDescent="0.25">
      <c r="A25" s="293">
        <v>1</v>
      </c>
      <c r="B25" s="293">
        <v>2</v>
      </c>
      <c r="C25" s="293">
        <v>3</v>
      </c>
      <c r="D25" s="293" t="s">
        <v>42</v>
      </c>
      <c r="E25" s="293">
        <v>5</v>
      </c>
      <c r="F25" s="293" t="s">
        <v>69</v>
      </c>
      <c r="G25" s="293">
        <v>7</v>
      </c>
      <c r="H25" s="293" t="s">
        <v>70</v>
      </c>
      <c r="I25" s="293">
        <v>9</v>
      </c>
      <c r="J25" s="293" t="s">
        <v>99</v>
      </c>
      <c r="K25" s="293" t="s">
        <v>100</v>
      </c>
    </row>
  </sheetData>
  <mergeCells count="15">
    <mergeCell ref="G21:H21"/>
    <mergeCell ref="E13:H13"/>
    <mergeCell ref="E14:F14"/>
    <mergeCell ref="G14:H14"/>
    <mergeCell ref="E5:H5"/>
    <mergeCell ref="E6:H6"/>
    <mergeCell ref="G11:H11"/>
    <mergeCell ref="J13:J14"/>
    <mergeCell ref="I13:I14"/>
    <mergeCell ref="A13:A14"/>
    <mergeCell ref="B5:B6"/>
    <mergeCell ref="D5:D6"/>
    <mergeCell ref="I5:I6"/>
    <mergeCell ref="J5:K6"/>
    <mergeCell ref="A5:A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zoomScaleNormal="100" workbookViewId="0">
      <selection activeCell="B25" sqref="B25"/>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7" t="s">
        <v>105</v>
      </c>
      <c r="B3" s="281" t="s">
        <v>125</v>
      </c>
      <c r="C3" s="277"/>
      <c r="D3" s="277"/>
      <c r="E3" s="278"/>
      <c r="F3" s="278"/>
      <c r="G3" s="278"/>
      <c r="H3" s="278"/>
      <c r="I3" s="278"/>
      <c r="J3" s="279"/>
      <c r="K3" s="280" t="s">
        <v>728</v>
      </c>
    </row>
    <row r="4" spans="1:11" ht="12.75" customHeight="1" x14ac:dyDescent="0.25">
      <c r="A4" s="3"/>
      <c r="B4" s="3"/>
      <c r="C4" s="3"/>
      <c r="D4" s="3"/>
      <c r="E4" s="3"/>
      <c r="F4" s="3"/>
      <c r="G4" s="3"/>
      <c r="H4" s="3"/>
      <c r="I4" s="3"/>
      <c r="J4" s="32"/>
      <c r="K4" s="33"/>
    </row>
    <row r="5" spans="1:11" x14ac:dyDescent="0.25">
      <c r="A5" s="347" t="s">
        <v>28</v>
      </c>
      <c r="B5" s="349" t="s">
        <v>130</v>
      </c>
      <c r="C5" s="34"/>
      <c r="D5" s="347" t="s">
        <v>71</v>
      </c>
      <c r="E5" s="351" t="s">
        <v>37</v>
      </c>
      <c r="F5" s="352"/>
      <c r="G5" s="352"/>
      <c r="H5" s="353"/>
      <c r="I5" s="347" t="s">
        <v>31</v>
      </c>
      <c r="J5" s="354" t="s">
        <v>41</v>
      </c>
      <c r="K5" s="355"/>
    </row>
    <row r="6" spans="1:11" x14ac:dyDescent="0.25">
      <c r="A6" s="348"/>
      <c r="B6" s="358"/>
      <c r="C6" s="35"/>
      <c r="D6" s="348"/>
      <c r="E6" s="351" t="s">
        <v>33</v>
      </c>
      <c r="F6" s="352"/>
      <c r="G6" s="352"/>
      <c r="H6" s="353"/>
      <c r="I6" s="348"/>
      <c r="J6" s="356"/>
      <c r="K6" s="357"/>
    </row>
    <row r="7" spans="1:11" ht="12.75" customHeight="1" x14ac:dyDescent="0.25">
      <c r="A7" s="36"/>
      <c r="B7" s="37"/>
      <c r="C7" s="38"/>
      <c r="D7" s="39"/>
      <c r="E7" s="37"/>
      <c r="F7" s="40"/>
      <c r="G7" s="41"/>
      <c r="H7" s="42"/>
      <c r="I7" s="38"/>
      <c r="J7" s="37"/>
      <c r="K7" s="38"/>
    </row>
    <row r="8" spans="1:11" ht="12.75" customHeight="1" x14ac:dyDescent="0.25">
      <c r="A8" s="130">
        <v>43172</v>
      </c>
      <c r="B8" s="39" t="s">
        <v>172</v>
      </c>
      <c r="C8" s="44"/>
      <c r="D8" s="45">
        <v>741</v>
      </c>
      <c r="E8" s="39" t="s">
        <v>344</v>
      </c>
      <c r="F8" s="32"/>
      <c r="G8" s="46"/>
      <c r="H8" s="47"/>
      <c r="I8" s="315">
        <f>5000000-320000-320000</f>
        <v>4360000</v>
      </c>
      <c r="J8" s="39" t="s">
        <v>179</v>
      </c>
      <c r="K8" s="44"/>
    </row>
    <row r="9" spans="1:11" ht="12.75" customHeight="1" x14ac:dyDescent="0.25">
      <c r="A9" s="43"/>
      <c r="B9" s="39"/>
      <c r="C9" s="44"/>
      <c r="D9" s="45"/>
      <c r="E9" s="39"/>
      <c r="F9" s="32"/>
      <c r="G9" s="46"/>
      <c r="H9" s="47"/>
      <c r="I9" s="67"/>
      <c r="J9" s="39"/>
      <c r="K9" s="44"/>
    </row>
    <row r="10" spans="1:11" x14ac:dyDescent="0.25">
      <c r="A10" s="50"/>
      <c r="B10" s="51"/>
      <c r="C10" s="51"/>
      <c r="D10" s="51"/>
      <c r="E10" s="51"/>
      <c r="F10" s="51"/>
      <c r="G10" s="345" t="s">
        <v>131</v>
      </c>
      <c r="H10" s="346"/>
      <c r="I10" s="69">
        <f>SUM(I8:I9)</f>
        <v>4360000</v>
      </c>
      <c r="J10" s="52"/>
      <c r="K10" s="53"/>
    </row>
    <row r="11" spans="1:11" ht="12.75" customHeight="1" x14ac:dyDescent="0.25">
      <c r="A11" s="3"/>
      <c r="B11" s="3"/>
      <c r="C11" s="3"/>
      <c r="D11" s="3"/>
      <c r="E11" s="3"/>
      <c r="F11" s="3"/>
      <c r="G11" s="3"/>
      <c r="H11" s="3"/>
      <c r="I11" s="22"/>
      <c r="J11" s="32"/>
      <c r="K11" s="44"/>
    </row>
    <row r="12" spans="1:11" x14ac:dyDescent="0.25">
      <c r="A12" s="347" t="s">
        <v>28</v>
      </c>
      <c r="B12" s="30" t="s">
        <v>38</v>
      </c>
      <c r="C12" s="55" t="s">
        <v>34</v>
      </c>
      <c r="D12" s="54" t="s">
        <v>34</v>
      </c>
      <c r="E12" s="351" t="s">
        <v>40</v>
      </c>
      <c r="F12" s="352"/>
      <c r="G12" s="352"/>
      <c r="H12" s="353"/>
      <c r="I12" s="347" t="s">
        <v>31</v>
      </c>
      <c r="J12" s="347" t="s">
        <v>29</v>
      </c>
      <c r="K12" s="55" t="s">
        <v>56</v>
      </c>
    </row>
    <row r="13" spans="1:11" x14ac:dyDescent="0.25">
      <c r="A13" s="348"/>
      <c r="B13" s="56" t="s">
        <v>39</v>
      </c>
      <c r="C13" s="56" t="s">
        <v>36</v>
      </c>
      <c r="D13" s="56" t="s">
        <v>35</v>
      </c>
      <c r="E13" s="351" t="s">
        <v>33</v>
      </c>
      <c r="F13" s="353"/>
      <c r="G13" s="351" t="s">
        <v>32</v>
      </c>
      <c r="H13" s="353"/>
      <c r="I13" s="348"/>
      <c r="J13" s="348"/>
      <c r="K13" s="56" t="s">
        <v>57</v>
      </c>
    </row>
    <row r="14" spans="1:11" ht="12.75" customHeight="1" x14ac:dyDescent="0.25">
      <c r="A14" s="36"/>
      <c r="B14" s="36"/>
      <c r="C14" s="36"/>
      <c r="D14" s="36"/>
      <c r="E14" s="39"/>
      <c r="F14" s="85"/>
      <c r="G14" s="39"/>
      <c r="H14" s="44"/>
      <c r="I14" s="57"/>
      <c r="J14" s="57"/>
      <c r="K14" s="57"/>
    </row>
    <row r="15" spans="1:11" x14ac:dyDescent="0.25">
      <c r="A15" s="78">
        <v>43186</v>
      </c>
      <c r="B15" s="237" t="s">
        <v>374</v>
      </c>
      <c r="C15" s="238">
        <v>740</v>
      </c>
      <c r="D15" s="239">
        <v>771</v>
      </c>
      <c r="E15" s="39" t="s">
        <v>375</v>
      </c>
      <c r="F15" s="76"/>
      <c r="G15" s="77" t="s">
        <v>376</v>
      </c>
      <c r="H15" s="76"/>
      <c r="I15" s="67">
        <v>188269467</v>
      </c>
      <c r="J15" s="71">
        <v>75175382</v>
      </c>
      <c r="K15" s="70">
        <f t="shared" ref="K15:K19" si="0">+I15-J15</f>
        <v>113094085</v>
      </c>
    </row>
    <row r="16" spans="1:11" x14ac:dyDescent="0.25">
      <c r="A16" s="78">
        <v>43241</v>
      </c>
      <c r="B16" s="237" t="s">
        <v>461</v>
      </c>
      <c r="C16" s="80">
        <v>764</v>
      </c>
      <c r="D16" s="80">
        <v>834</v>
      </c>
      <c r="E16" s="77" t="s">
        <v>382</v>
      </c>
      <c r="F16" s="76"/>
      <c r="G16" s="77" t="s">
        <v>462</v>
      </c>
      <c r="H16" s="76"/>
      <c r="I16" s="71">
        <v>2898387</v>
      </c>
      <c r="J16" s="71">
        <v>2898387</v>
      </c>
      <c r="K16" s="70">
        <f t="shared" si="0"/>
        <v>0</v>
      </c>
    </row>
    <row r="17" spans="1:11" x14ac:dyDescent="0.25">
      <c r="A17" s="78">
        <v>43241</v>
      </c>
      <c r="B17" s="237" t="s">
        <v>468</v>
      </c>
      <c r="C17" s="80">
        <v>741</v>
      </c>
      <c r="D17" s="80">
        <v>836</v>
      </c>
      <c r="E17" s="77" t="s">
        <v>469</v>
      </c>
      <c r="F17" s="76"/>
      <c r="G17" s="77" t="s">
        <v>470</v>
      </c>
      <c r="H17" s="76"/>
      <c r="I17" s="71">
        <v>320000</v>
      </c>
      <c r="J17" s="71">
        <v>320000</v>
      </c>
      <c r="K17" s="70">
        <f t="shared" si="0"/>
        <v>0</v>
      </c>
    </row>
    <row r="18" spans="1:11" x14ac:dyDescent="0.25">
      <c r="A18" s="78">
        <v>43265</v>
      </c>
      <c r="B18" s="237" t="s">
        <v>461</v>
      </c>
      <c r="C18" s="80">
        <v>815</v>
      </c>
      <c r="D18" s="80">
        <v>889</v>
      </c>
      <c r="E18" s="77" t="s">
        <v>506</v>
      </c>
      <c r="F18" s="76"/>
      <c r="G18" s="77" t="s">
        <v>462</v>
      </c>
      <c r="H18" s="76"/>
      <c r="I18" s="71">
        <v>1318638</v>
      </c>
      <c r="J18" s="71">
        <v>1318638</v>
      </c>
      <c r="K18" s="70">
        <f t="shared" si="0"/>
        <v>0</v>
      </c>
    </row>
    <row r="19" spans="1:11" x14ac:dyDescent="0.25">
      <c r="A19" s="78">
        <v>43326</v>
      </c>
      <c r="B19" s="237" t="s">
        <v>630</v>
      </c>
      <c r="C19" s="80">
        <v>838</v>
      </c>
      <c r="D19" s="80">
        <v>993</v>
      </c>
      <c r="E19" s="77" t="s">
        <v>539</v>
      </c>
      <c r="F19" s="76"/>
      <c r="G19" s="77" t="s">
        <v>631</v>
      </c>
      <c r="H19" s="76"/>
      <c r="I19" s="71">
        <v>100333000</v>
      </c>
      <c r="J19" s="71">
        <v>0</v>
      </c>
      <c r="K19" s="70">
        <f t="shared" si="0"/>
        <v>100333000</v>
      </c>
    </row>
    <row r="20" spans="1:11" x14ac:dyDescent="0.25">
      <c r="A20" s="78">
        <v>43361</v>
      </c>
      <c r="B20" s="237" t="s">
        <v>468</v>
      </c>
      <c r="C20" s="80">
        <v>741</v>
      </c>
      <c r="D20" s="80">
        <v>1386</v>
      </c>
      <c r="E20" s="77" t="s">
        <v>729</v>
      </c>
      <c r="F20" s="76"/>
      <c r="G20" s="77" t="s">
        <v>470</v>
      </c>
      <c r="H20" s="76"/>
      <c r="I20" s="71">
        <v>320000</v>
      </c>
      <c r="J20" s="71">
        <v>320000</v>
      </c>
      <c r="K20" s="70"/>
    </row>
    <row r="21" spans="1:11" x14ac:dyDescent="0.25">
      <c r="A21" s="78"/>
      <c r="B21" s="237"/>
      <c r="C21" s="80"/>
      <c r="D21" s="80"/>
      <c r="E21" s="77"/>
      <c r="F21" s="76"/>
      <c r="G21" s="77"/>
      <c r="H21" s="76"/>
      <c r="I21" s="71"/>
      <c r="J21" s="71"/>
      <c r="K21" s="70"/>
    </row>
    <row r="22" spans="1:11" x14ac:dyDescent="0.25">
      <c r="A22" s="50"/>
      <c r="B22" s="51"/>
      <c r="C22" s="51"/>
      <c r="D22" s="51"/>
      <c r="E22" s="51"/>
      <c r="F22" s="51"/>
      <c r="G22" s="345" t="s">
        <v>131</v>
      </c>
      <c r="H22" s="346"/>
      <c r="I22" s="73">
        <f>SUM(I15:I21)</f>
        <v>293459492</v>
      </c>
      <c r="J22" s="65">
        <f>SUM(J15:J21)</f>
        <v>80032407</v>
      </c>
      <c r="K22" s="65">
        <f>SUM(K15:K21)</f>
        <v>213427085</v>
      </c>
    </row>
    <row r="23" spans="1:11" ht="12.75" customHeight="1" x14ac:dyDescent="0.25">
      <c r="A23" s="3"/>
      <c r="B23" s="3"/>
      <c r="C23" s="3"/>
      <c r="D23" s="3"/>
      <c r="E23" s="3"/>
      <c r="F23" s="3"/>
      <c r="G23" s="3"/>
      <c r="H23" s="3"/>
      <c r="I23" s="22"/>
      <c r="J23" s="82"/>
      <c r="K23" s="153"/>
    </row>
    <row r="24" spans="1:11" ht="24.95" customHeight="1" x14ac:dyDescent="0.25">
      <c r="A24" s="287" t="s">
        <v>58</v>
      </c>
      <c r="B24" s="287" t="s">
        <v>132</v>
      </c>
      <c r="C24" s="287" t="s">
        <v>30</v>
      </c>
      <c r="D24" s="288" t="s">
        <v>59</v>
      </c>
      <c r="E24" s="287" t="s">
        <v>40</v>
      </c>
      <c r="F24" s="287" t="s">
        <v>62</v>
      </c>
      <c r="G24" s="287" t="s">
        <v>37</v>
      </c>
      <c r="H24" s="287" t="s">
        <v>60</v>
      </c>
      <c r="I24" s="287" t="s">
        <v>61</v>
      </c>
      <c r="J24" s="287" t="s">
        <v>98</v>
      </c>
      <c r="K24" s="287" t="s">
        <v>68</v>
      </c>
    </row>
    <row r="25" spans="1:11" ht="24.95" customHeight="1" x14ac:dyDescent="0.25">
      <c r="A25" s="289">
        <v>456000000</v>
      </c>
      <c r="B25" s="289">
        <f>-8826178-134750000</f>
        <v>-143576178</v>
      </c>
      <c r="C25" s="289">
        <v>0</v>
      </c>
      <c r="D25" s="290">
        <f>+A25+B25-C25</f>
        <v>312423822</v>
      </c>
      <c r="E25" s="290">
        <f>+I22</f>
        <v>293459492</v>
      </c>
      <c r="F25" s="291">
        <f>+E25/D25</f>
        <v>0.93929934702610485</v>
      </c>
      <c r="G25" s="290">
        <f>+I10</f>
        <v>4360000</v>
      </c>
      <c r="H25" s="290">
        <f>+D25-E25-G25</f>
        <v>14604330</v>
      </c>
      <c r="I25" s="295">
        <f>+J22</f>
        <v>80032407</v>
      </c>
      <c r="J25" s="296">
        <f>+I25/D25</f>
        <v>0.25616614791941184</v>
      </c>
      <c r="K25" s="295">
        <f>+K22</f>
        <v>213427085</v>
      </c>
    </row>
    <row r="26" spans="1:11" x14ac:dyDescent="0.25">
      <c r="A26" s="293">
        <v>1</v>
      </c>
      <c r="B26" s="293">
        <v>2</v>
      </c>
      <c r="C26" s="293">
        <v>3</v>
      </c>
      <c r="D26" s="293" t="s">
        <v>42</v>
      </c>
      <c r="E26" s="293">
        <v>5</v>
      </c>
      <c r="F26" s="293" t="s">
        <v>69</v>
      </c>
      <c r="G26" s="293">
        <v>7</v>
      </c>
      <c r="H26" s="293" t="s">
        <v>70</v>
      </c>
      <c r="I26" s="293">
        <v>9</v>
      </c>
      <c r="J26" s="293" t="s">
        <v>99</v>
      </c>
      <c r="K26" s="293" t="s">
        <v>100</v>
      </c>
    </row>
  </sheetData>
  <mergeCells count="15">
    <mergeCell ref="J12:J13"/>
    <mergeCell ref="I12:I13"/>
    <mergeCell ref="A12:A13"/>
    <mergeCell ref="B5:B6"/>
    <mergeCell ref="D5:D6"/>
    <mergeCell ref="I5:I6"/>
    <mergeCell ref="J5:K6"/>
    <mergeCell ref="A5:A6"/>
    <mergeCell ref="G22:H22"/>
    <mergeCell ref="E12:H12"/>
    <mergeCell ref="E13:F13"/>
    <mergeCell ref="G13:H13"/>
    <mergeCell ref="E5:H5"/>
    <mergeCell ref="E6:H6"/>
    <mergeCell ref="G10:H10"/>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5"/>
  <sheetViews>
    <sheetView workbookViewId="0">
      <selection activeCell="M16" sqref="M16"/>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7" t="s">
        <v>133</v>
      </c>
      <c r="B3" s="281" t="s">
        <v>134</v>
      </c>
      <c r="C3" s="277"/>
      <c r="D3" s="277"/>
      <c r="E3" s="278"/>
      <c r="F3" s="278"/>
      <c r="G3" s="278"/>
      <c r="H3" s="278"/>
      <c r="I3" s="278"/>
      <c r="J3" s="279"/>
      <c r="K3" s="280" t="s">
        <v>728</v>
      </c>
    </row>
    <row r="4" spans="1:11" ht="12.75" customHeight="1" x14ac:dyDescent="0.25">
      <c r="A4" s="3"/>
      <c r="B4" s="3"/>
      <c r="C4" s="3"/>
      <c r="D4" s="3"/>
      <c r="E4" s="3"/>
      <c r="F4" s="3"/>
      <c r="G4" s="3"/>
      <c r="H4" s="3"/>
      <c r="I4" s="3"/>
      <c r="J4" s="32"/>
      <c r="K4" s="33"/>
    </row>
    <row r="5" spans="1:11" x14ac:dyDescent="0.25">
      <c r="A5" s="347" t="s">
        <v>28</v>
      </c>
      <c r="B5" s="349" t="s">
        <v>130</v>
      </c>
      <c r="C5" s="34"/>
      <c r="D5" s="347" t="s">
        <v>71</v>
      </c>
      <c r="E5" s="351" t="s">
        <v>37</v>
      </c>
      <c r="F5" s="352"/>
      <c r="G5" s="352"/>
      <c r="H5" s="353"/>
      <c r="I5" s="347" t="s">
        <v>31</v>
      </c>
      <c r="J5" s="354" t="s">
        <v>41</v>
      </c>
      <c r="K5" s="355"/>
    </row>
    <row r="6" spans="1:11" ht="15.75" customHeight="1" x14ac:dyDescent="0.25">
      <c r="A6" s="348"/>
      <c r="B6" s="358"/>
      <c r="C6" s="35"/>
      <c r="D6" s="348"/>
      <c r="E6" s="351" t="s">
        <v>33</v>
      </c>
      <c r="F6" s="352"/>
      <c r="G6" s="352"/>
      <c r="H6" s="353"/>
      <c r="I6" s="348"/>
      <c r="J6" s="356"/>
      <c r="K6" s="357"/>
    </row>
    <row r="7" spans="1:11" x14ac:dyDescent="0.25">
      <c r="A7" s="43"/>
      <c r="B7" s="89"/>
      <c r="C7" s="90"/>
      <c r="D7" s="45"/>
      <c r="E7" s="91"/>
      <c r="F7" s="92"/>
      <c r="G7" s="92"/>
      <c r="H7" s="93"/>
      <c r="I7" s="67"/>
      <c r="J7" s="94"/>
      <c r="K7" s="44"/>
    </row>
    <row r="8" spans="1:11" x14ac:dyDescent="0.25">
      <c r="A8" s="43">
        <v>43159</v>
      </c>
      <c r="B8" s="89" t="s">
        <v>172</v>
      </c>
      <c r="C8" s="90"/>
      <c r="D8" s="45">
        <v>728</v>
      </c>
      <c r="E8" s="91" t="s">
        <v>322</v>
      </c>
      <c r="F8" s="92"/>
      <c r="G8" s="92"/>
      <c r="H8" s="93"/>
      <c r="I8" s="67">
        <f>150000000-75830216</f>
        <v>74169784</v>
      </c>
      <c r="J8" s="94"/>
      <c r="K8" s="44"/>
    </row>
    <row r="9" spans="1:11" x14ac:dyDescent="0.25">
      <c r="A9" s="43">
        <v>43362</v>
      </c>
      <c r="B9" s="89" t="s">
        <v>172</v>
      </c>
      <c r="C9" s="90"/>
      <c r="D9" s="45">
        <v>1325</v>
      </c>
      <c r="E9" s="91" t="s">
        <v>733</v>
      </c>
      <c r="F9" s="92"/>
      <c r="G9" s="92"/>
      <c r="H9" s="93"/>
      <c r="I9" s="67">
        <v>5444976</v>
      </c>
      <c r="J9" s="94"/>
      <c r="K9" s="44"/>
    </row>
    <row r="10" spans="1:11" ht="12.75" customHeight="1" x14ac:dyDescent="0.25">
      <c r="A10" s="43"/>
      <c r="B10" s="48"/>
      <c r="C10" s="49"/>
      <c r="D10" s="39"/>
      <c r="E10" s="39"/>
      <c r="F10" s="32"/>
      <c r="G10" s="46"/>
      <c r="H10" s="47"/>
      <c r="I10" s="68"/>
      <c r="J10" s="39"/>
      <c r="K10" s="44"/>
    </row>
    <row r="11" spans="1:11" x14ac:dyDescent="0.25">
      <c r="A11" s="50"/>
      <c r="B11" s="51"/>
      <c r="C11" s="51"/>
      <c r="D11" s="51"/>
      <c r="E11" s="51"/>
      <c r="F11" s="51"/>
      <c r="G11" s="345" t="s">
        <v>131</v>
      </c>
      <c r="H11" s="346"/>
      <c r="I11" s="69">
        <f>SUM(I7:I10)</f>
        <v>79614760</v>
      </c>
      <c r="J11" s="52"/>
      <c r="K11" s="53"/>
    </row>
    <row r="12" spans="1:11" ht="12.75" customHeight="1" x14ac:dyDescent="0.25">
      <c r="A12" s="3"/>
      <c r="B12" s="3"/>
      <c r="C12" s="3"/>
      <c r="D12" s="3"/>
      <c r="E12" s="3"/>
      <c r="F12" s="3"/>
      <c r="G12" s="3"/>
      <c r="H12" s="3"/>
      <c r="I12" s="22"/>
      <c r="J12" s="32"/>
      <c r="K12" s="44"/>
    </row>
    <row r="13" spans="1:11" x14ac:dyDescent="0.25">
      <c r="A13" s="347" t="s">
        <v>28</v>
      </c>
      <c r="B13" s="30" t="s">
        <v>38</v>
      </c>
      <c r="C13" s="55" t="s">
        <v>34</v>
      </c>
      <c r="D13" s="54" t="s">
        <v>34</v>
      </c>
      <c r="E13" s="351" t="s">
        <v>40</v>
      </c>
      <c r="F13" s="352"/>
      <c r="G13" s="352"/>
      <c r="H13" s="353"/>
      <c r="I13" s="347" t="s">
        <v>31</v>
      </c>
      <c r="J13" s="347" t="s">
        <v>29</v>
      </c>
      <c r="K13" s="55" t="s">
        <v>56</v>
      </c>
    </row>
    <row r="14" spans="1:11" x14ac:dyDescent="0.25">
      <c r="A14" s="348"/>
      <c r="B14" s="56" t="s">
        <v>39</v>
      </c>
      <c r="C14" s="56" t="s">
        <v>36</v>
      </c>
      <c r="D14" s="56" t="s">
        <v>35</v>
      </c>
      <c r="E14" s="351" t="s">
        <v>33</v>
      </c>
      <c r="F14" s="353"/>
      <c r="G14" s="351" t="s">
        <v>32</v>
      </c>
      <c r="H14" s="353"/>
      <c r="I14" s="348"/>
      <c r="J14" s="348"/>
      <c r="K14" s="56" t="s">
        <v>57</v>
      </c>
    </row>
    <row r="15" spans="1:11" ht="12.75" customHeight="1" x14ac:dyDescent="0.25">
      <c r="A15" s="43"/>
      <c r="B15" s="36"/>
      <c r="C15" s="59"/>
      <c r="D15" s="45"/>
      <c r="E15" s="39"/>
      <c r="F15" s="44"/>
      <c r="G15" s="39"/>
      <c r="H15" s="44"/>
      <c r="I15" s="62"/>
      <c r="J15" s="62"/>
      <c r="K15" s="62">
        <f>+I15-J15</f>
        <v>0</v>
      </c>
    </row>
    <row r="16" spans="1:11" x14ac:dyDescent="0.25">
      <c r="A16" s="43">
        <v>43122</v>
      </c>
      <c r="B16" s="58" t="s">
        <v>180</v>
      </c>
      <c r="C16" s="59">
        <v>424</v>
      </c>
      <c r="D16" s="45">
        <v>405</v>
      </c>
      <c r="E16" s="39" t="s">
        <v>181</v>
      </c>
      <c r="F16" s="61"/>
      <c r="G16" s="60" t="s">
        <v>209</v>
      </c>
      <c r="H16" s="61"/>
      <c r="I16" s="62">
        <v>3561611</v>
      </c>
      <c r="J16" s="62">
        <v>3561611</v>
      </c>
      <c r="K16" s="62">
        <f>+I16-J16</f>
        <v>0</v>
      </c>
    </row>
    <row r="17" spans="1:11" x14ac:dyDescent="0.25">
      <c r="A17" s="43">
        <v>43152</v>
      </c>
      <c r="B17" s="58" t="s">
        <v>297</v>
      </c>
      <c r="C17" s="59">
        <v>726</v>
      </c>
      <c r="D17" s="45">
        <v>730</v>
      </c>
      <c r="E17" s="39" t="s">
        <v>298</v>
      </c>
      <c r="F17" s="61"/>
      <c r="G17" s="60" t="s">
        <v>209</v>
      </c>
      <c r="H17" s="61"/>
      <c r="I17" s="62">
        <v>1780805</v>
      </c>
      <c r="J17" s="62">
        <v>1780805</v>
      </c>
      <c r="K17" s="62">
        <f>+I17-J17</f>
        <v>0</v>
      </c>
    </row>
    <row r="18" spans="1:11" x14ac:dyDescent="0.25">
      <c r="A18" s="43">
        <v>43362</v>
      </c>
      <c r="B18" s="58" t="s">
        <v>730</v>
      </c>
      <c r="C18" s="59">
        <v>728</v>
      </c>
      <c r="D18" s="45">
        <v>1418</v>
      </c>
      <c r="E18" s="39" t="s">
        <v>731</v>
      </c>
      <c r="F18" s="61"/>
      <c r="G18" s="60" t="s">
        <v>732</v>
      </c>
      <c r="H18" s="61"/>
      <c r="I18" s="62">
        <v>75830216</v>
      </c>
      <c r="J18" s="62">
        <v>75830216</v>
      </c>
      <c r="K18" s="62">
        <f>+I18-J18</f>
        <v>0</v>
      </c>
    </row>
    <row r="19" spans="1:11" x14ac:dyDescent="0.25">
      <c r="A19" s="43"/>
      <c r="B19" s="58"/>
      <c r="C19" s="59"/>
      <c r="D19" s="45"/>
      <c r="E19" s="39"/>
      <c r="F19" s="61"/>
      <c r="G19" s="60"/>
      <c r="H19" s="61"/>
      <c r="I19" s="62"/>
      <c r="J19" s="62"/>
      <c r="K19" s="62">
        <f>+I19-J19</f>
        <v>0</v>
      </c>
    </row>
    <row r="20" spans="1:11" ht="12.75" customHeight="1" x14ac:dyDescent="0.25">
      <c r="A20" s="43"/>
      <c r="B20" s="58"/>
      <c r="C20" s="59"/>
      <c r="D20" s="45"/>
      <c r="E20" s="39"/>
      <c r="F20" s="44"/>
      <c r="G20" s="39"/>
      <c r="H20" s="44"/>
      <c r="I20" s="64"/>
      <c r="J20" s="64"/>
      <c r="K20" s="64"/>
    </row>
    <row r="21" spans="1:11" x14ac:dyDescent="0.25">
      <c r="A21" s="50"/>
      <c r="B21" s="51"/>
      <c r="C21" s="51"/>
      <c r="D21" s="51"/>
      <c r="E21" s="51"/>
      <c r="F21" s="51"/>
      <c r="G21" s="345" t="s">
        <v>131</v>
      </c>
      <c r="H21" s="346"/>
      <c r="I21" s="65">
        <f>SUM(I15:I20)</f>
        <v>81172632</v>
      </c>
      <c r="J21" s="65">
        <f>SUM(J15:J20)</f>
        <v>81172632</v>
      </c>
      <c r="K21" s="65">
        <f>SUM(K15:K20)</f>
        <v>0</v>
      </c>
    </row>
    <row r="22" spans="1:11" ht="12.75" customHeight="1" x14ac:dyDescent="0.25">
      <c r="A22" s="3"/>
      <c r="B22" s="3"/>
      <c r="C22" s="3"/>
      <c r="D22" s="3"/>
      <c r="E22" s="3"/>
      <c r="F22" s="3"/>
      <c r="G22" s="3"/>
      <c r="H22" s="3"/>
      <c r="I22" s="86"/>
      <c r="J22" s="86"/>
      <c r="K22" s="51"/>
    </row>
    <row r="23" spans="1:11" ht="24.95" customHeight="1" x14ac:dyDescent="0.25">
      <c r="A23" s="287" t="s">
        <v>58</v>
      </c>
      <c r="B23" s="287" t="s">
        <v>132</v>
      </c>
      <c r="C23" s="287" t="s">
        <v>30</v>
      </c>
      <c r="D23" s="288" t="s">
        <v>59</v>
      </c>
      <c r="E23" s="287" t="s">
        <v>40</v>
      </c>
      <c r="F23" s="287" t="s">
        <v>62</v>
      </c>
      <c r="G23" s="287" t="s">
        <v>37</v>
      </c>
      <c r="H23" s="287" t="s">
        <v>60</v>
      </c>
      <c r="I23" s="287" t="s">
        <v>61</v>
      </c>
      <c r="J23" s="287" t="s">
        <v>98</v>
      </c>
      <c r="K23" s="287" t="s">
        <v>68</v>
      </c>
    </row>
    <row r="24" spans="1:11" ht="24.95" customHeight="1" x14ac:dyDescent="0.25">
      <c r="A24" s="294">
        <v>358000000</v>
      </c>
      <c r="B24" s="294"/>
      <c r="C24" s="294">
        <v>0</v>
      </c>
      <c r="D24" s="290">
        <f>+A24+B24-C24</f>
        <v>358000000</v>
      </c>
      <c r="E24" s="290">
        <f>+I21</f>
        <v>81172632</v>
      </c>
      <c r="F24" s="291">
        <f>+E24/D24</f>
        <v>0.22673919553072625</v>
      </c>
      <c r="G24" s="290">
        <f>+I11</f>
        <v>79614760</v>
      </c>
      <c r="H24" s="290">
        <f>+D24-E24-G24</f>
        <v>197212608</v>
      </c>
      <c r="I24" s="290">
        <f>+J21</f>
        <v>81172632</v>
      </c>
      <c r="J24" s="296">
        <f>+I24/D24</f>
        <v>0.22673919553072625</v>
      </c>
      <c r="K24" s="290">
        <f>+K21</f>
        <v>0</v>
      </c>
    </row>
    <row r="25" spans="1:11" x14ac:dyDescent="0.25">
      <c r="A25" s="293">
        <v>1</v>
      </c>
      <c r="B25" s="293">
        <v>2</v>
      </c>
      <c r="C25" s="293">
        <v>3</v>
      </c>
      <c r="D25" s="293" t="s">
        <v>42</v>
      </c>
      <c r="E25" s="293">
        <v>5</v>
      </c>
      <c r="F25" s="293" t="s">
        <v>69</v>
      </c>
      <c r="G25" s="293">
        <v>7</v>
      </c>
      <c r="H25" s="293" t="s">
        <v>70</v>
      </c>
      <c r="I25" s="293">
        <v>9</v>
      </c>
      <c r="J25" s="293" t="s">
        <v>99</v>
      </c>
      <c r="K25" s="293" t="s">
        <v>100</v>
      </c>
    </row>
  </sheetData>
  <mergeCells count="15">
    <mergeCell ref="J5:K6"/>
    <mergeCell ref="E6:H6"/>
    <mergeCell ref="G21:H21"/>
    <mergeCell ref="G11:H11"/>
    <mergeCell ref="A13:A14"/>
    <mergeCell ref="E13:H13"/>
    <mergeCell ref="I13:I14"/>
    <mergeCell ref="J13:J14"/>
    <mergeCell ref="E14:F14"/>
    <mergeCell ref="G14:H14"/>
    <mergeCell ref="A5:A6"/>
    <mergeCell ref="B5:B6"/>
    <mergeCell ref="D5:D6"/>
    <mergeCell ref="E5:H5"/>
    <mergeCell ref="I5:I6"/>
  </mergeCells>
  <printOptions horizontalCentered="1" verticalCentered="1"/>
  <pageMargins left="0.19685039370078741" right="0.19685039370078741" top="0.39370078740157483" bottom="0.39370078740157483" header="0" footer="0"/>
  <pageSetup scale="80" orientation="landscape" r:id="rId1"/>
  <headerFooter>
    <oddHeader>&amp;R&amp;D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7"/>
  <sheetViews>
    <sheetView workbookViewId="0">
      <selection activeCell="J15" sqref="J15:J19"/>
    </sheetView>
  </sheetViews>
  <sheetFormatPr baseColWidth="10" defaultRowHeight="15" x14ac:dyDescent="0.25"/>
  <cols>
    <col min="1" max="2" width="15.7109375" style="31" customWidth="1"/>
    <col min="3" max="3" width="14.7109375" style="31" customWidth="1"/>
    <col min="4" max="9" width="15.7109375" style="31" customWidth="1"/>
    <col min="10" max="10" width="15.7109375" style="212" customWidth="1"/>
    <col min="11" max="11" width="15.7109375" style="31" customWidth="1"/>
    <col min="12" max="16384" width="11.42578125" style="31"/>
  </cols>
  <sheetData>
    <row r="1" spans="1:11" ht="12.75" customHeight="1" x14ac:dyDescent="0.25">
      <c r="A1" s="2" t="s">
        <v>97</v>
      </c>
      <c r="B1" s="2"/>
      <c r="C1" s="2"/>
      <c r="D1" s="2"/>
      <c r="E1" s="3"/>
      <c r="F1" s="2"/>
      <c r="G1" s="3"/>
      <c r="H1" s="3"/>
      <c r="I1" s="3"/>
      <c r="J1" s="145"/>
      <c r="K1" s="3"/>
    </row>
    <row r="2" spans="1:11" ht="12.75" customHeight="1" x14ac:dyDescent="0.25">
      <c r="A2" s="3"/>
      <c r="B2" s="3"/>
      <c r="C2" s="3"/>
      <c r="D2" s="3"/>
      <c r="E2" s="3"/>
      <c r="F2" s="3"/>
      <c r="G2" s="3"/>
      <c r="H2" s="3"/>
      <c r="I2" s="3"/>
      <c r="J2" s="145"/>
      <c r="K2" s="4"/>
    </row>
    <row r="3" spans="1:11" ht="15" customHeight="1" x14ac:dyDescent="0.25">
      <c r="A3" s="282" t="s">
        <v>153</v>
      </c>
      <c r="B3" s="283" t="s">
        <v>154</v>
      </c>
      <c r="C3" s="282"/>
      <c r="D3" s="282"/>
      <c r="E3" s="284"/>
      <c r="F3" s="284"/>
      <c r="G3" s="284"/>
      <c r="H3" s="284"/>
      <c r="I3" s="284"/>
      <c r="J3" s="285"/>
      <c r="K3" s="280" t="s">
        <v>728</v>
      </c>
    </row>
    <row r="4" spans="1:11" ht="12.75" customHeight="1" x14ac:dyDescent="0.25">
      <c r="A4" s="3"/>
      <c r="B4" s="3"/>
      <c r="C4" s="3"/>
      <c r="D4" s="3"/>
      <c r="E4" s="3"/>
      <c r="F4" s="3"/>
      <c r="G4" s="3"/>
      <c r="H4" s="3"/>
      <c r="I4" s="3"/>
      <c r="J4" s="155"/>
      <c r="K4" s="33"/>
    </row>
    <row r="5" spans="1:11" x14ac:dyDescent="0.25">
      <c r="A5" s="347" t="s">
        <v>28</v>
      </c>
      <c r="B5" s="349" t="s">
        <v>130</v>
      </c>
      <c r="C5" s="34"/>
      <c r="D5" s="347" t="s">
        <v>71</v>
      </c>
      <c r="E5" s="351" t="s">
        <v>37</v>
      </c>
      <c r="F5" s="352"/>
      <c r="G5" s="352"/>
      <c r="H5" s="353"/>
      <c r="I5" s="347" t="s">
        <v>31</v>
      </c>
      <c r="J5" s="354" t="s">
        <v>41</v>
      </c>
      <c r="K5" s="355"/>
    </row>
    <row r="6" spans="1:11" x14ac:dyDescent="0.25">
      <c r="A6" s="348"/>
      <c r="B6" s="358"/>
      <c r="C6" s="35"/>
      <c r="D6" s="348"/>
      <c r="E6" s="351" t="s">
        <v>33</v>
      </c>
      <c r="F6" s="352"/>
      <c r="G6" s="352"/>
      <c r="H6" s="353"/>
      <c r="I6" s="348"/>
      <c r="J6" s="356"/>
      <c r="K6" s="357"/>
    </row>
    <row r="7" spans="1:11" x14ac:dyDescent="0.25">
      <c r="A7" s="240"/>
      <c r="B7" s="132"/>
      <c r="C7" s="127"/>
      <c r="D7" s="114"/>
      <c r="E7" s="60"/>
      <c r="F7" s="101"/>
      <c r="G7" s="101"/>
      <c r="H7" s="102"/>
      <c r="I7" s="222"/>
      <c r="J7" s="81"/>
      <c r="K7" s="55"/>
    </row>
    <row r="8" spans="1:11" x14ac:dyDescent="0.25">
      <c r="A8" s="240"/>
      <c r="B8" s="132"/>
      <c r="C8" s="127"/>
      <c r="D8" s="114"/>
      <c r="E8" s="60"/>
      <c r="F8" s="101"/>
      <c r="G8" s="101"/>
      <c r="H8" s="102"/>
      <c r="I8" s="222"/>
      <c r="J8" s="81"/>
      <c r="K8" s="100"/>
    </row>
    <row r="9" spans="1:11" x14ac:dyDescent="0.25">
      <c r="A9" s="96"/>
      <c r="B9" s="39"/>
      <c r="C9" s="84"/>
      <c r="D9" s="97"/>
      <c r="E9" s="48"/>
      <c r="F9" s="32"/>
      <c r="G9" s="46"/>
      <c r="H9" s="47"/>
      <c r="I9" s="67"/>
      <c r="J9" s="211"/>
      <c r="K9" s="36"/>
    </row>
    <row r="10" spans="1:11" x14ac:dyDescent="0.25">
      <c r="A10" s="50"/>
      <c r="B10" s="50"/>
      <c r="C10" s="98"/>
      <c r="D10" s="99"/>
      <c r="E10" s="51"/>
      <c r="F10" s="51"/>
      <c r="G10" s="345" t="s">
        <v>131</v>
      </c>
      <c r="H10" s="346"/>
      <c r="I10" s="69">
        <f>SUM(I7:I9)</f>
        <v>0</v>
      </c>
      <c r="J10" s="214"/>
      <c r="K10" s="223"/>
    </row>
    <row r="11" spans="1:11" ht="12.75" customHeight="1" x14ac:dyDescent="0.25">
      <c r="A11" s="3"/>
      <c r="B11" s="3"/>
      <c r="C11" s="3"/>
      <c r="D11" s="3"/>
      <c r="E11" s="3"/>
      <c r="F11" s="3"/>
      <c r="G11" s="3"/>
      <c r="H11" s="3"/>
      <c r="I11" s="47"/>
      <c r="J11" s="155"/>
      <c r="K11" s="44"/>
    </row>
    <row r="12" spans="1:11" x14ac:dyDescent="0.25">
      <c r="A12" s="347" t="s">
        <v>28</v>
      </c>
      <c r="B12" s="30" t="s">
        <v>38</v>
      </c>
      <c r="C12" s="55" t="s">
        <v>34</v>
      </c>
      <c r="D12" s="54" t="s">
        <v>34</v>
      </c>
      <c r="E12" s="351" t="s">
        <v>40</v>
      </c>
      <c r="F12" s="352"/>
      <c r="G12" s="352"/>
      <c r="H12" s="353"/>
      <c r="I12" s="347" t="s">
        <v>31</v>
      </c>
      <c r="J12" s="359" t="s">
        <v>29</v>
      </c>
      <c r="K12" s="55" t="s">
        <v>56</v>
      </c>
    </row>
    <row r="13" spans="1:11" x14ac:dyDescent="0.25">
      <c r="A13" s="348"/>
      <c r="B13" s="56" t="s">
        <v>39</v>
      </c>
      <c r="C13" s="56" t="s">
        <v>36</v>
      </c>
      <c r="D13" s="56" t="s">
        <v>35</v>
      </c>
      <c r="E13" s="351" t="s">
        <v>33</v>
      </c>
      <c r="F13" s="353"/>
      <c r="G13" s="351" t="s">
        <v>32</v>
      </c>
      <c r="H13" s="353"/>
      <c r="I13" s="348"/>
      <c r="J13" s="360"/>
      <c r="K13" s="56" t="s">
        <v>57</v>
      </c>
    </row>
    <row r="14" spans="1:11" x14ac:dyDescent="0.25">
      <c r="A14" s="78"/>
      <c r="B14" s="81"/>
      <c r="C14" s="59"/>
      <c r="D14" s="59"/>
      <c r="E14" s="81"/>
      <c r="F14" s="85"/>
      <c r="G14" s="104"/>
      <c r="H14" s="76"/>
      <c r="I14" s="71"/>
      <c r="J14" s="71"/>
      <c r="K14" s="88">
        <f t="shared" ref="K14:K16" si="0">+I14-J14</f>
        <v>0</v>
      </c>
    </row>
    <row r="15" spans="1:11" x14ac:dyDescent="0.25">
      <c r="A15" s="78">
        <v>43195</v>
      </c>
      <c r="B15" s="104" t="s">
        <v>383</v>
      </c>
      <c r="C15" s="59">
        <v>761</v>
      </c>
      <c r="D15" s="59">
        <v>780</v>
      </c>
      <c r="E15" s="81" t="s">
        <v>384</v>
      </c>
      <c r="F15" s="85"/>
      <c r="G15" s="104" t="s">
        <v>385</v>
      </c>
      <c r="H15" s="76"/>
      <c r="I15" s="71">
        <f>18826178-3326178</f>
        <v>15500000</v>
      </c>
      <c r="J15" s="71">
        <v>15500000</v>
      </c>
      <c r="K15" s="88">
        <f t="shared" si="0"/>
        <v>0</v>
      </c>
    </row>
    <row r="16" spans="1:11" x14ac:dyDescent="0.25">
      <c r="A16" s="78">
        <v>43348</v>
      </c>
      <c r="B16" s="81" t="s">
        <v>703</v>
      </c>
      <c r="C16" s="59">
        <v>946</v>
      </c>
      <c r="D16" s="59">
        <v>1075</v>
      </c>
      <c r="E16" s="81" t="s">
        <v>704</v>
      </c>
      <c r="F16" s="85"/>
      <c r="G16" s="104" t="s">
        <v>705</v>
      </c>
      <c r="H16" s="76"/>
      <c r="I16" s="71">
        <v>865186</v>
      </c>
      <c r="J16" s="71">
        <v>865186</v>
      </c>
      <c r="K16" s="88">
        <f t="shared" si="0"/>
        <v>0</v>
      </c>
    </row>
    <row r="17" spans="1:11" x14ac:dyDescent="0.25">
      <c r="A17" s="78">
        <v>43348</v>
      </c>
      <c r="B17" s="81" t="s">
        <v>703</v>
      </c>
      <c r="C17" s="80">
        <v>946</v>
      </c>
      <c r="D17" s="80">
        <v>1076</v>
      </c>
      <c r="E17" s="32" t="s">
        <v>704</v>
      </c>
      <c r="F17" s="85"/>
      <c r="G17" s="104" t="s">
        <v>706</v>
      </c>
      <c r="H17" s="76"/>
      <c r="I17" s="71">
        <v>865186</v>
      </c>
      <c r="J17" s="71">
        <v>865186</v>
      </c>
      <c r="K17" s="88">
        <f>+I17-J17</f>
        <v>0</v>
      </c>
    </row>
    <row r="18" spans="1:11" x14ac:dyDescent="0.25">
      <c r="A18" s="78">
        <v>43362</v>
      </c>
      <c r="B18" s="81" t="s">
        <v>703</v>
      </c>
      <c r="C18" s="80">
        <v>946</v>
      </c>
      <c r="D18" s="80">
        <v>1410</v>
      </c>
      <c r="E18" s="32" t="s">
        <v>734</v>
      </c>
      <c r="F18" s="85"/>
      <c r="G18" s="104" t="s">
        <v>705</v>
      </c>
      <c r="H18" s="76"/>
      <c r="I18" s="71">
        <v>583070</v>
      </c>
      <c r="J18" s="71">
        <v>583070</v>
      </c>
      <c r="K18" s="88">
        <f t="shared" ref="K18:K19" si="1">+I18-J18</f>
        <v>0</v>
      </c>
    </row>
    <row r="19" spans="1:11" x14ac:dyDescent="0.25">
      <c r="A19" s="78">
        <v>43362</v>
      </c>
      <c r="B19" s="81" t="s">
        <v>703</v>
      </c>
      <c r="C19" s="80">
        <v>946</v>
      </c>
      <c r="D19" s="80">
        <v>1411</v>
      </c>
      <c r="E19" s="32" t="s">
        <v>735</v>
      </c>
      <c r="F19" s="85"/>
      <c r="G19" s="104" t="s">
        <v>706</v>
      </c>
      <c r="H19" s="76"/>
      <c r="I19" s="71">
        <v>583070</v>
      </c>
      <c r="J19" s="71">
        <v>583070</v>
      </c>
      <c r="K19" s="88">
        <f t="shared" si="1"/>
        <v>0</v>
      </c>
    </row>
    <row r="20" spans="1:11" x14ac:dyDescent="0.25">
      <c r="A20" s="105"/>
      <c r="B20" s="106"/>
      <c r="C20" s="97"/>
      <c r="D20" s="97"/>
      <c r="E20" s="32"/>
      <c r="F20" s="49"/>
      <c r="G20" s="32"/>
      <c r="H20" s="49"/>
      <c r="I20" s="70"/>
      <c r="J20" s="83"/>
      <c r="K20" s="70"/>
    </row>
    <row r="21" spans="1:11" ht="12.75" customHeight="1" x14ac:dyDescent="0.25">
      <c r="A21" s="50"/>
      <c r="B21" s="51"/>
      <c r="C21" s="51"/>
      <c r="D21" s="51"/>
      <c r="E21" s="51"/>
      <c r="F21" s="51"/>
      <c r="G21" s="345" t="s">
        <v>131</v>
      </c>
      <c r="H21" s="346"/>
      <c r="I21" s="73">
        <f>SUM(I14:I20)</f>
        <v>18396512</v>
      </c>
      <c r="J21" s="73">
        <f>SUM(J14:J20)</f>
        <v>18396512</v>
      </c>
      <c r="K21" s="73">
        <f>SUM(K14:K20)</f>
        <v>0</v>
      </c>
    </row>
    <row r="22" spans="1:11" ht="24.95" customHeight="1" x14ac:dyDescent="0.25">
      <c r="A22" s="51"/>
      <c r="B22" s="51"/>
      <c r="C22" s="51"/>
      <c r="D22" s="51"/>
      <c r="E22" s="51"/>
      <c r="F22" s="51"/>
      <c r="G22" s="51"/>
      <c r="H22" s="51"/>
      <c r="I22" s="255"/>
      <c r="J22" s="156"/>
      <c r="K22" s="156"/>
    </row>
    <row r="23" spans="1:11" ht="24.95" customHeight="1" x14ac:dyDescent="0.25">
      <c r="A23" s="287" t="s">
        <v>58</v>
      </c>
      <c r="B23" s="287" t="s">
        <v>132</v>
      </c>
      <c r="C23" s="287" t="s">
        <v>30</v>
      </c>
      <c r="D23" s="288" t="s">
        <v>59</v>
      </c>
      <c r="E23" s="287" t="s">
        <v>40</v>
      </c>
      <c r="F23" s="287" t="s">
        <v>62</v>
      </c>
      <c r="G23" s="287" t="s">
        <v>37</v>
      </c>
      <c r="H23" s="287" t="s">
        <v>60</v>
      </c>
      <c r="I23" s="287" t="s">
        <v>61</v>
      </c>
      <c r="J23" s="297" t="s">
        <v>98</v>
      </c>
      <c r="K23" s="287" t="s">
        <v>68</v>
      </c>
    </row>
    <row r="24" spans="1:11" x14ac:dyDescent="0.25">
      <c r="A24" s="294">
        <v>10000000</v>
      </c>
      <c r="B24" s="294">
        <v>8826178</v>
      </c>
      <c r="C24" s="294">
        <v>0</v>
      </c>
      <c r="D24" s="290">
        <f>+A24+B24-C24</f>
        <v>18826178</v>
      </c>
      <c r="E24" s="290">
        <f>+I21</f>
        <v>18396512</v>
      </c>
      <c r="F24" s="291">
        <f>+E24/D24</f>
        <v>0.97717720505989059</v>
      </c>
      <c r="G24" s="290">
        <f>+I10</f>
        <v>0</v>
      </c>
      <c r="H24" s="290">
        <f>+D24-E24-G24</f>
        <v>429666</v>
      </c>
      <c r="I24" s="295">
        <f>+J21</f>
        <v>18396512</v>
      </c>
      <c r="J24" s="296">
        <f>+I24/D24</f>
        <v>0.97717720505989059</v>
      </c>
      <c r="K24" s="295">
        <f>+K21</f>
        <v>0</v>
      </c>
    </row>
    <row r="25" spans="1:11" x14ac:dyDescent="0.25">
      <c r="A25" s="293">
        <v>1</v>
      </c>
      <c r="B25" s="293">
        <v>2</v>
      </c>
      <c r="C25" s="293">
        <v>3</v>
      </c>
      <c r="D25" s="293" t="s">
        <v>42</v>
      </c>
      <c r="E25" s="293">
        <v>5</v>
      </c>
      <c r="F25" s="293" t="s">
        <v>69</v>
      </c>
      <c r="G25" s="293">
        <v>7</v>
      </c>
      <c r="H25" s="293" t="s">
        <v>70</v>
      </c>
      <c r="I25" s="293">
        <v>9</v>
      </c>
      <c r="J25" s="298" t="s">
        <v>99</v>
      </c>
      <c r="K25" s="293" t="s">
        <v>100</v>
      </c>
    </row>
    <row r="27" spans="1:11" x14ac:dyDescent="0.25">
      <c r="B27" s="212"/>
      <c r="E27" s="212"/>
      <c r="G27" s="212"/>
    </row>
  </sheetData>
  <mergeCells count="15">
    <mergeCell ref="A5:A6"/>
    <mergeCell ref="B5:B6"/>
    <mergeCell ref="D5:D6"/>
    <mergeCell ref="E5:H5"/>
    <mergeCell ref="I5:I6"/>
    <mergeCell ref="J5:K6"/>
    <mergeCell ref="E6:H6"/>
    <mergeCell ref="J12:J13"/>
    <mergeCell ref="E13:F13"/>
    <mergeCell ref="G13:H13"/>
    <mergeCell ref="G21:H21"/>
    <mergeCell ref="G10:H10"/>
    <mergeCell ref="A12:A13"/>
    <mergeCell ref="E12:H12"/>
    <mergeCell ref="I12:I13"/>
  </mergeCells>
  <printOptions horizontalCentered="1" verticalCentered="1"/>
  <pageMargins left="0.19685039370078741" right="0.19685039370078741" top="0.39370078740157483" bottom="0.39370078740157483" header="0.31496062992125984" footer="0.31496062992125984"/>
  <pageSetup scale="80"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7"/>
  <sheetViews>
    <sheetView topLeftCell="A28" workbookViewId="0">
      <selection activeCell="J20" sqref="J20:J49"/>
    </sheetView>
  </sheetViews>
  <sheetFormatPr baseColWidth="10" defaultRowHeight="15" x14ac:dyDescent="0.25"/>
  <cols>
    <col min="1" max="2" width="15.7109375" style="31" customWidth="1"/>
    <col min="3" max="3" width="14.7109375" style="31" customWidth="1"/>
    <col min="4" max="9" width="15.7109375" style="31" customWidth="1"/>
    <col min="10" max="10" width="15.7109375" style="212" customWidth="1"/>
    <col min="11" max="11" width="15.7109375" style="31" customWidth="1"/>
    <col min="12" max="16384" width="11.42578125" style="31"/>
  </cols>
  <sheetData>
    <row r="1" spans="1:12" ht="12.75" customHeight="1" x14ac:dyDescent="0.25">
      <c r="A1" s="2" t="s">
        <v>97</v>
      </c>
      <c r="B1" s="2"/>
      <c r="C1" s="2"/>
      <c r="D1" s="2"/>
      <c r="E1" s="3"/>
      <c r="F1" s="2"/>
      <c r="G1" s="3"/>
      <c r="H1" s="3"/>
      <c r="I1" s="3"/>
      <c r="J1" s="145"/>
      <c r="K1" s="3"/>
    </row>
    <row r="2" spans="1:12" ht="12.75" customHeight="1" x14ac:dyDescent="0.25">
      <c r="A2" s="3"/>
      <c r="B2" s="3"/>
      <c r="C2" s="3"/>
      <c r="D2" s="3"/>
      <c r="E2" s="3"/>
      <c r="F2" s="3"/>
      <c r="G2" s="3"/>
      <c r="H2" s="3"/>
      <c r="I2" s="3"/>
      <c r="J2" s="145"/>
      <c r="K2" s="4"/>
    </row>
    <row r="3" spans="1:12" ht="15" customHeight="1" x14ac:dyDescent="0.25">
      <c r="A3" s="277" t="s">
        <v>104</v>
      </c>
      <c r="B3" s="281" t="s">
        <v>47</v>
      </c>
      <c r="C3" s="277"/>
      <c r="D3" s="277"/>
      <c r="E3" s="278"/>
      <c r="F3" s="278"/>
      <c r="G3" s="278"/>
      <c r="H3" s="278"/>
      <c r="I3" s="278"/>
      <c r="J3" s="286"/>
      <c r="K3" s="280" t="s">
        <v>728</v>
      </c>
    </row>
    <row r="4" spans="1:12" ht="12.75" customHeight="1" x14ac:dyDescent="0.25">
      <c r="A4" s="3"/>
      <c r="B4" s="3"/>
      <c r="C4" s="3"/>
      <c r="D4" s="3"/>
      <c r="E4" s="3"/>
      <c r="F4" s="3"/>
      <c r="G4" s="3"/>
      <c r="H4" s="3"/>
      <c r="I4" s="3"/>
      <c r="J4" s="155"/>
      <c r="K4" s="33"/>
    </row>
    <row r="5" spans="1:12" x14ac:dyDescent="0.25">
      <c r="A5" s="347" t="s">
        <v>28</v>
      </c>
      <c r="B5" s="349" t="s">
        <v>130</v>
      </c>
      <c r="C5" s="34"/>
      <c r="D5" s="347" t="s">
        <v>71</v>
      </c>
      <c r="E5" s="351" t="s">
        <v>37</v>
      </c>
      <c r="F5" s="352"/>
      <c r="G5" s="352"/>
      <c r="H5" s="353"/>
      <c r="I5" s="347" t="s">
        <v>31</v>
      </c>
      <c r="J5" s="354" t="s">
        <v>41</v>
      </c>
      <c r="K5" s="355"/>
    </row>
    <row r="6" spans="1:12" x14ac:dyDescent="0.25">
      <c r="A6" s="348"/>
      <c r="B6" s="358"/>
      <c r="C6" s="35"/>
      <c r="D6" s="348"/>
      <c r="E6" s="351" t="s">
        <v>33</v>
      </c>
      <c r="F6" s="352"/>
      <c r="G6" s="352"/>
      <c r="H6" s="353"/>
      <c r="I6" s="348"/>
      <c r="J6" s="356"/>
      <c r="K6" s="357"/>
    </row>
    <row r="7" spans="1:12" ht="15" customHeight="1" x14ac:dyDescent="0.25">
      <c r="A7" s="96"/>
      <c r="B7" s="132"/>
      <c r="C7" s="84"/>
      <c r="D7" s="45"/>
      <c r="E7" s="257"/>
      <c r="F7" s="32"/>
      <c r="G7" s="46"/>
      <c r="H7" s="47"/>
      <c r="I7" s="222"/>
      <c r="J7" s="32"/>
      <c r="K7" s="44"/>
    </row>
    <row r="8" spans="1:12" ht="15" customHeight="1" x14ac:dyDescent="0.25">
      <c r="A8" s="96">
        <v>43104</v>
      </c>
      <c r="B8" s="132" t="s">
        <v>172</v>
      </c>
      <c r="C8" s="84"/>
      <c r="D8" s="45">
        <v>116</v>
      </c>
      <c r="E8" s="257" t="s">
        <v>210</v>
      </c>
      <c r="F8" s="32"/>
      <c r="G8" s="46"/>
      <c r="H8" s="47"/>
      <c r="I8" s="222">
        <v>13544147</v>
      </c>
      <c r="J8" s="32" t="s">
        <v>179</v>
      </c>
      <c r="K8" s="44"/>
    </row>
    <row r="9" spans="1:12" ht="15" customHeight="1" x14ac:dyDescent="0.25">
      <c r="A9" s="96">
        <v>43104</v>
      </c>
      <c r="B9" s="132" t="s">
        <v>172</v>
      </c>
      <c r="C9" s="84"/>
      <c r="D9" s="45">
        <v>117</v>
      </c>
      <c r="E9" s="257" t="s">
        <v>211</v>
      </c>
      <c r="F9" s="32"/>
      <c r="G9" s="46"/>
      <c r="H9" s="47"/>
      <c r="I9" s="222">
        <f>1583400-112600-112600-112600-112600-112600-112600-112600-112600</f>
        <v>682600</v>
      </c>
      <c r="J9" s="32" t="s">
        <v>179</v>
      </c>
      <c r="K9" s="44"/>
    </row>
    <row r="10" spans="1:12" ht="15" customHeight="1" x14ac:dyDescent="0.25">
      <c r="A10" s="96">
        <v>43104</v>
      </c>
      <c r="B10" s="132" t="s">
        <v>172</v>
      </c>
      <c r="C10" s="84"/>
      <c r="D10" s="45">
        <v>118</v>
      </c>
      <c r="E10" s="257" t="s">
        <v>212</v>
      </c>
      <c r="F10" s="32"/>
      <c r="G10" s="46"/>
      <c r="H10" s="47"/>
      <c r="I10" s="222">
        <f>10165000-2296717-1531144-2296716-765572-765572</f>
        <v>2509279</v>
      </c>
      <c r="J10" s="32" t="s">
        <v>179</v>
      </c>
      <c r="K10" s="44"/>
    </row>
    <row r="11" spans="1:12" ht="15" customHeight="1" x14ac:dyDescent="0.25">
      <c r="A11" s="96">
        <v>43172</v>
      </c>
      <c r="B11" s="132" t="s">
        <v>172</v>
      </c>
      <c r="C11" s="84"/>
      <c r="D11" s="45">
        <v>741</v>
      </c>
      <c r="E11" s="257" t="s">
        <v>344</v>
      </c>
      <c r="F11" s="32"/>
      <c r="G11" s="46"/>
      <c r="H11" s="47"/>
      <c r="I11" s="222">
        <f>3800000-117600-27600</f>
        <v>3654800</v>
      </c>
      <c r="J11" s="32"/>
      <c r="K11" s="44"/>
    </row>
    <row r="12" spans="1:12" ht="15" customHeight="1" x14ac:dyDescent="0.25">
      <c r="A12" s="96">
        <v>43293</v>
      </c>
      <c r="B12" s="132" t="s">
        <v>172</v>
      </c>
      <c r="C12" s="84"/>
      <c r="D12" s="45">
        <v>837</v>
      </c>
      <c r="E12" s="257" t="s">
        <v>540</v>
      </c>
      <c r="F12" s="32"/>
      <c r="G12" s="46"/>
      <c r="H12" s="47"/>
      <c r="I12" s="222">
        <v>181362</v>
      </c>
      <c r="J12" s="32" t="s">
        <v>179</v>
      </c>
      <c r="K12" s="44"/>
    </row>
    <row r="13" spans="1:12" ht="15" customHeight="1" x14ac:dyDescent="0.25">
      <c r="A13" s="96">
        <v>43361</v>
      </c>
      <c r="B13" s="132" t="s">
        <v>172</v>
      </c>
      <c r="C13" s="84"/>
      <c r="D13" s="45">
        <v>1319</v>
      </c>
      <c r="E13" s="257" t="s">
        <v>736</v>
      </c>
      <c r="F13" s="32"/>
      <c r="G13" s="46"/>
      <c r="H13" s="47"/>
      <c r="I13" s="222">
        <v>262152900</v>
      </c>
      <c r="J13" s="32" t="s">
        <v>179</v>
      </c>
      <c r="K13" s="44"/>
    </row>
    <row r="14" spans="1:12" ht="15" customHeight="1" x14ac:dyDescent="0.25">
      <c r="A14" s="96">
        <v>43363</v>
      </c>
      <c r="B14" s="132" t="s">
        <v>172</v>
      </c>
      <c r="C14" s="84"/>
      <c r="D14" s="45">
        <v>1327</v>
      </c>
      <c r="E14" s="257" t="s">
        <v>750</v>
      </c>
      <c r="F14" s="32"/>
      <c r="G14" s="46"/>
      <c r="H14" s="47"/>
      <c r="I14" s="222">
        <v>67727952</v>
      </c>
      <c r="J14" s="32"/>
      <c r="K14" s="44"/>
      <c r="L14" s="213"/>
    </row>
    <row r="15" spans="1:12" ht="15" customHeight="1" x14ac:dyDescent="0.25">
      <c r="A15" s="96"/>
      <c r="B15" s="132"/>
      <c r="C15" s="84"/>
      <c r="D15" s="45"/>
      <c r="E15" s="257"/>
      <c r="F15" s="32"/>
      <c r="G15" s="46"/>
      <c r="H15" s="47"/>
      <c r="I15" s="222"/>
      <c r="J15" s="32"/>
      <c r="K15" s="44"/>
    </row>
    <row r="16" spans="1:12" x14ac:dyDescent="0.25">
      <c r="A16" s="50"/>
      <c r="B16" s="50"/>
      <c r="C16" s="98"/>
      <c r="D16" s="99"/>
      <c r="E16" s="51"/>
      <c r="F16" s="51"/>
      <c r="G16" s="345" t="s">
        <v>131</v>
      </c>
      <c r="H16" s="346"/>
      <c r="I16" s="69">
        <f>SUM(I8:I15)</f>
        <v>350453040</v>
      </c>
      <c r="J16" s="32"/>
      <c r="K16" s="44"/>
    </row>
    <row r="17" spans="1:11" ht="12.75" customHeight="1" x14ac:dyDescent="0.25">
      <c r="A17" s="3"/>
      <c r="B17" s="3"/>
      <c r="C17" s="3"/>
      <c r="D17" s="3"/>
      <c r="E17" s="3"/>
      <c r="F17" s="3"/>
      <c r="G17" s="3"/>
      <c r="H17" s="3"/>
      <c r="I17" s="47"/>
      <c r="J17" s="155"/>
      <c r="K17" s="68"/>
    </row>
    <row r="18" spans="1:11" x14ac:dyDescent="0.25">
      <c r="A18" s="347" t="s">
        <v>28</v>
      </c>
      <c r="B18" s="30" t="s">
        <v>38</v>
      </c>
      <c r="C18" s="55" t="s">
        <v>34</v>
      </c>
      <c r="D18" s="54" t="s">
        <v>34</v>
      </c>
      <c r="E18" s="351" t="s">
        <v>40</v>
      </c>
      <c r="F18" s="352"/>
      <c r="G18" s="352"/>
      <c r="H18" s="353"/>
      <c r="I18" s="347" t="s">
        <v>31</v>
      </c>
      <c r="J18" s="359" t="s">
        <v>29</v>
      </c>
      <c r="K18" s="55" t="s">
        <v>56</v>
      </c>
    </row>
    <row r="19" spans="1:11" x14ac:dyDescent="0.25">
      <c r="A19" s="348"/>
      <c r="B19" s="56" t="s">
        <v>39</v>
      </c>
      <c r="C19" s="56" t="s">
        <v>36</v>
      </c>
      <c r="D19" s="56" t="s">
        <v>35</v>
      </c>
      <c r="E19" s="351" t="s">
        <v>33</v>
      </c>
      <c r="F19" s="353"/>
      <c r="G19" s="351" t="s">
        <v>32</v>
      </c>
      <c r="H19" s="353"/>
      <c r="I19" s="348"/>
      <c r="J19" s="360"/>
      <c r="K19" s="56" t="s">
        <v>57</v>
      </c>
    </row>
    <row r="20" spans="1:11" ht="15" customHeight="1" x14ac:dyDescent="0.25">
      <c r="A20" s="78">
        <v>43112</v>
      </c>
      <c r="B20" s="226" t="s">
        <v>160</v>
      </c>
      <c r="C20" s="80">
        <v>117</v>
      </c>
      <c r="D20" s="80">
        <v>136</v>
      </c>
      <c r="E20" s="81" t="s">
        <v>213</v>
      </c>
      <c r="F20" s="81"/>
      <c r="G20" s="77" t="s">
        <v>161</v>
      </c>
      <c r="H20" s="76"/>
      <c r="I20" s="71">
        <v>112600</v>
      </c>
      <c r="J20" s="71">
        <v>112600</v>
      </c>
      <c r="K20" s="88">
        <f t="shared" ref="K20:K49" si="0">+I20-J20</f>
        <v>0</v>
      </c>
    </row>
    <row r="21" spans="1:11" x14ac:dyDescent="0.25">
      <c r="A21" s="78">
        <v>43119</v>
      </c>
      <c r="B21" s="226" t="s">
        <v>182</v>
      </c>
      <c r="C21" s="59">
        <v>116</v>
      </c>
      <c r="D21" s="59">
        <v>292</v>
      </c>
      <c r="E21" s="81" t="s">
        <v>214</v>
      </c>
      <c r="F21" s="85"/>
      <c r="G21" s="104" t="s">
        <v>215</v>
      </c>
      <c r="H21" s="76"/>
      <c r="I21" s="71">
        <v>3499269</v>
      </c>
      <c r="J21" s="71">
        <v>3499269</v>
      </c>
      <c r="K21" s="88">
        <f t="shared" si="0"/>
        <v>0</v>
      </c>
    </row>
    <row r="22" spans="1:11" x14ac:dyDescent="0.25">
      <c r="A22" s="78">
        <v>43138</v>
      </c>
      <c r="B22" s="226" t="s">
        <v>243</v>
      </c>
      <c r="C22" s="80">
        <v>484</v>
      </c>
      <c r="D22" s="80">
        <v>686</v>
      </c>
      <c r="E22" s="81" t="s">
        <v>245</v>
      </c>
      <c r="F22" s="85"/>
      <c r="G22" s="104" t="s">
        <v>247</v>
      </c>
      <c r="H22" s="76"/>
      <c r="I22" s="71">
        <v>217326616</v>
      </c>
      <c r="J22" s="71">
        <v>185830700</v>
      </c>
      <c r="K22" s="88">
        <f t="shared" si="0"/>
        <v>31495916</v>
      </c>
    </row>
    <row r="23" spans="1:11" x14ac:dyDescent="0.25">
      <c r="A23" s="78">
        <v>43144</v>
      </c>
      <c r="B23" s="226" t="s">
        <v>244</v>
      </c>
      <c r="C23" s="80">
        <v>117</v>
      </c>
      <c r="D23" s="80">
        <v>693</v>
      </c>
      <c r="E23" s="32" t="s">
        <v>246</v>
      </c>
      <c r="F23" s="85"/>
      <c r="G23" s="104" t="s">
        <v>161</v>
      </c>
      <c r="H23" s="76"/>
      <c r="I23" s="71">
        <v>112600</v>
      </c>
      <c r="J23" s="71">
        <v>112600</v>
      </c>
      <c r="K23" s="88">
        <f t="shared" si="0"/>
        <v>0</v>
      </c>
    </row>
    <row r="24" spans="1:11" x14ac:dyDescent="0.25">
      <c r="A24" s="78">
        <v>43145</v>
      </c>
      <c r="B24" s="226" t="s">
        <v>299</v>
      </c>
      <c r="C24" s="80">
        <v>116</v>
      </c>
      <c r="D24" s="80">
        <v>694</v>
      </c>
      <c r="E24" s="32" t="s">
        <v>262</v>
      </c>
      <c r="F24" s="85"/>
      <c r="G24" s="104" t="s">
        <v>215</v>
      </c>
      <c r="H24" s="76"/>
      <c r="I24" s="71">
        <v>2759570</v>
      </c>
      <c r="J24" s="71">
        <v>2759570</v>
      </c>
      <c r="K24" s="88">
        <f t="shared" si="0"/>
        <v>0</v>
      </c>
    </row>
    <row r="25" spans="1:11" x14ac:dyDescent="0.25">
      <c r="A25" s="78">
        <v>43151</v>
      </c>
      <c r="B25" s="226" t="s">
        <v>300</v>
      </c>
      <c r="C25" s="80">
        <v>116</v>
      </c>
      <c r="D25" s="80">
        <v>727</v>
      </c>
      <c r="E25" s="32" t="s">
        <v>302</v>
      </c>
      <c r="F25" s="85"/>
      <c r="G25" s="104" t="s">
        <v>215</v>
      </c>
      <c r="H25" s="76"/>
      <c r="I25" s="71">
        <v>3500000</v>
      </c>
      <c r="J25" s="71">
        <v>3500000</v>
      </c>
      <c r="K25" s="88">
        <f t="shared" si="0"/>
        <v>0</v>
      </c>
    </row>
    <row r="26" spans="1:11" x14ac:dyDescent="0.25">
      <c r="A26" s="78">
        <v>43151</v>
      </c>
      <c r="B26" s="226" t="s">
        <v>301</v>
      </c>
      <c r="C26" s="80">
        <v>118</v>
      </c>
      <c r="D26" s="80">
        <v>728</v>
      </c>
      <c r="E26" s="32" t="s">
        <v>303</v>
      </c>
      <c r="F26" s="85"/>
      <c r="G26" s="104" t="s">
        <v>305</v>
      </c>
      <c r="H26" s="76"/>
      <c r="I26" s="71">
        <v>2296717</v>
      </c>
      <c r="J26" s="71">
        <v>2296717</v>
      </c>
      <c r="K26" s="88">
        <f t="shared" si="0"/>
        <v>0</v>
      </c>
    </row>
    <row r="27" spans="1:11" x14ac:dyDescent="0.25">
      <c r="A27" s="78">
        <v>43153</v>
      </c>
      <c r="B27" s="226" t="s">
        <v>299</v>
      </c>
      <c r="C27" s="80">
        <v>116</v>
      </c>
      <c r="D27" s="80">
        <v>731</v>
      </c>
      <c r="E27" s="32" t="s">
        <v>304</v>
      </c>
      <c r="F27" s="85"/>
      <c r="G27" s="104" t="s">
        <v>215</v>
      </c>
      <c r="H27" s="76"/>
      <c r="I27" s="71">
        <v>3499269</v>
      </c>
      <c r="J27" s="71">
        <v>3499269</v>
      </c>
      <c r="K27" s="88">
        <f t="shared" si="0"/>
        <v>0</v>
      </c>
    </row>
    <row r="28" spans="1:11" x14ac:dyDescent="0.25">
      <c r="A28" s="78">
        <v>43172</v>
      </c>
      <c r="B28" s="226" t="s">
        <v>345</v>
      </c>
      <c r="C28" s="80">
        <v>117</v>
      </c>
      <c r="D28" s="80">
        <v>752</v>
      </c>
      <c r="E28" s="32" t="s">
        <v>347</v>
      </c>
      <c r="F28" s="85"/>
      <c r="G28" s="104" t="s">
        <v>161</v>
      </c>
      <c r="H28" s="76"/>
      <c r="I28" s="71">
        <v>112600</v>
      </c>
      <c r="J28" s="71">
        <v>112600</v>
      </c>
      <c r="K28" s="88">
        <f t="shared" si="0"/>
        <v>0</v>
      </c>
    </row>
    <row r="29" spans="1:11" x14ac:dyDescent="0.25">
      <c r="A29" s="78">
        <v>43172</v>
      </c>
      <c r="B29" s="226" t="s">
        <v>346</v>
      </c>
      <c r="C29" s="80">
        <v>116</v>
      </c>
      <c r="D29" s="80">
        <v>754</v>
      </c>
      <c r="E29" s="32" t="s">
        <v>348</v>
      </c>
      <c r="F29" s="85"/>
      <c r="G29" s="104" t="s">
        <v>215</v>
      </c>
      <c r="H29" s="76"/>
      <c r="I29" s="71">
        <v>3604318</v>
      </c>
      <c r="J29" s="71">
        <v>3604318</v>
      </c>
      <c r="K29" s="88">
        <f t="shared" si="0"/>
        <v>0</v>
      </c>
    </row>
    <row r="30" spans="1:11" x14ac:dyDescent="0.25">
      <c r="A30" s="78">
        <v>43206</v>
      </c>
      <c r="B30" s="226" t="s">
        <v>398</v>
      </c>
      <c r="C30" s="80">
        <v>118</v>
      </c>
      <c r="D30" s="80">
        <v>792</v>
      </c>
      <c r="E30" s="32" t="s">
        <v>400</v>
      </c>
      <c r="F30" s="85"/>
      <c r="G30" s="104" t="s">
        <v>305</v>
      </c>
      <c r="H30" s="76"/>
      <c r="I30" s="71">
        <v>1531144</v>
      </c>
      <c r="J30" s="71">
        <v>1531144</v>
      </c>
      <c r="K30" s="88">
        <f t="shared" si="0"/>
        <v>0</v>
      </c>
    </row>
    <row r="31" spans="1:11" x14ac:dyDescent="0.25">
      <c r="A31" s="78">
        <v>43208</v>
      </c>
      <c r="B31" s="226" t="s">
        <v>399</v>
      </c>
      <c r="C31" s="80">
        <v>117</v>
      </c>
      <c r="D31" s="80">
        <v>798</v>
      </c>
      <c r="E31" s="32" t="s">
        <v>401</v>
      </c>
      <c r="F31" s="85"/>
      <c r="G31" s="104" t="s">
        <v>161</v>
      </c>
      <c r="H31" s="76"/>
      <c r="I31" s="71">
        <v>112600</v>
      </c>
      <c r="J31" s="71">
        <v>112600</v>
      </c>
      <c r="K31" s="88">
        <f t="shared" si="0"/>
        <v>0</v>
      </c>
    </row>
    <row r="32" spans="1:11" x14ac:dyDescent="0.25">
      <c r="A32" s="78">
        <v>43215</v>
      </c>
      <c r="B32" s="226" t="s">
        <v>421</v>
      </c>
      <c r="C32" s="80">
        <v>116</v>
      </c>
      <c r="D32" s="80">
        <v>807</v>
      </c>
      <c r="E32" s="32" t="s">
        <v>422</v>
      </c>
      <c r="F32" s="85"/>
      <c r="G32" s="104" t="s">
        <v>215</v>
      </c>
      <c r="H32" s="76"/>
      <c r="I32" s="71">
        <v>3604318</v>
      </c>
      <c r="J32" s="71">
        <v>3604318</v>
      </c>
      <c r="K32" s="88">
        <f t="shared" si="0"/>
        <v>0</v>
      </c>
    </row>
    <row r="33" spans="1:11" x14ac:dyDescent="0.25">
      <c r="A33" s="78">
        <v>43229</v>
      </c>
      <c r="B33" s="226" t="s">
        <v>443</v>
      </c>
      <c r="C33" s="80">
        <v>117</v>
      </c>
      <c r="D33" s="80">
        <v>823</v>
      </c>
      <c r="E33" s="32" t="s">
        <v>444</v>
      </c>
      <c r="F33" s="85"/>
      <c r="G33" s="104" t="s">
        <v>161</v>
      </c>
      <c r="H33" s="76"/>
      <c r="I33" s="71">
        <v>112600</v>
      </c>
      <c r="J33" s="71">
        <v>112600</v>
      </c>
      <c r="K33" s="88">
        <f t="shared" si="0"/>
        <v>0</v>
      </c>
    </row>
    <row r="34" spans="1:11" x14ac:dyDescent="0.25">
      <c r="A34" s="78">
        <v>43241</v>
      </c>
      <c r="B34" s="226" t="s">
        <v>468</v>
      </c>
      <c r="C34" s="80">
        <v>741</v>
      </c>
      <c r="D34" s="80">
        <v>836</v>
      </c>
      <c r="E34" s="32" t="s">
        <v>469</v>
      </c>
      <c r="F34" s="85"/>
      <c r="G34" s="104" t="s">
        <v>470</v>
      </c>
      <c r="H34" s="76"/>
      <c r="I34" s="71">
        <v>117600</v>
      </c>
      <c r="J34" s="71">
        <v>117600</v>
      </c>
      <c r="K34" s="88">
        <f t="shared" si="0"/>
        <v>0</v>
      </c>
    </row>
    <row r="35" spans="1:11" x14ac:dyDescent="0.25">
      <c r="A35" s="78">
        <v>43266</v>
      </c>
      <c r="B35" s="226" t="s">
        <v>507</v>
      </c>
      <c r="C35" s="80">
        <v>814</v>
      </c>
      <c r="D35" s="80">
        <v>874</v>
      </c>
      <c r="E35" s="32" t="s">
        <v>508</v>
      </c>
      <c r="F35" s="85"/>
      <c r="G35" s="104" t="s">
        <v>509</v>
      </c>
      <c r="H35" s="76"/>
      <c r="I35" s="71">
        <v>20874000</v>
      </c>
      <c r="J35" s="71">
        <v>20874000</v>
      </c>
      <c r="K35" s="88">
        <f t="shared" si="0"/>
        <v>0</v>
      </c>
    </row>
    <row r="36" spans="1:11" x14ac:dyDescent="0.25">
      <c r="A36" s="78">
        <v>43271</v>
      </c>
      <c r="B36" s="226" t="s">
        <v>514</v>
      </c>
      <c r="C36" s="80">
        <v>117</v>
      </c>
      <c r="D36" s="80">
        <v>881</v>
      </c>
      <c r="E36" s="32" t="s">
        <v>515</v>
      </c>
      <c r="F36" s="85"/>
      <c r="G36" s="104" t="s">
        <v>161</v>
      </c>
      <c r="H36" s="76"/>
      <c r="I36" s="71">
        <v>112600</v>
      </c>
      <c r="J36" s="71">
        <v>112600</v>
      </c>
      <c r="K36" s="88">
        <f t="shared" si="0"/>
        <v>0</v>
      </c>
    </row>
    <row r="37" spans="1:11" x14ac:dyDescent="0.25">
      <c r="A37" s="78">
        <v>43276</v>
      </c>
      <c r="B37" s="312" t="s">
        <v>526</v>
      </c>
      <c r="C37" s="80">
        <v>118</v>
      </c>
      <c r="D37" s="80">
        <v>894</v>
      </c>
      <c r="E37" s="32" t="s">
        <v>527</v>
      </c>
      <c r="F37" s="85"/>
      <c r="G37" s="104" t="s">
        <v>305</v>
      </c>
      <c r="H37" s="76"/>
      <c r="I37" s="71">
        <v>2296716</v>
      </c>
      <c r="J37" s="71">
        <v>2296716</v>
      </c>
      <c r="K37" s="88">
        <f t="shared" si="0"/>
        <v>0</v>
      </c>
    </row>
    <row r="38" spans="1:11" x14ac:dyDescent="0.25">
      <c r="A38" s="78">
        <v>43304</v>
      </c>
      <c r="B38" s="312" t="s">
        <v>561</v>
      </c>
      <c r="C38" s="80">
        <v>117</v>
      </c>
      <c r="D38" s="80">
        <v>935</v>
      </c>
      <c r="E38" s="32" t="s">
        <v>562</v>
      </c>
      <c r="F38" s="85"/>
      <c r="G38" s="104" t="s">
        <v>161</v>
      </c>
      <c r="H38" s="76"/>
      <c r="I38" s="71">
        <v>112600</v>
      </c>
      <c r="J38" s="71">
        <v>112600</v>
      </c>
      <c r="K38" s="88">
        <f t="shared" si="0"/>
        <v>0</v>
      </c>
    </row>
    <row r="39" spans="1:11" x14ac:dyDescent="0.25">
      <c r="A39" s="78">
        <v>43311</v>
      </c>
      <c r="B39" s="312" t="s">
        <v>507</v>
      </c>
      <c r="C39" s="80">
        <v>851</v>
      </c>
      <c r="D39" s="80">
        <v>953</v>
      </c>
      <c r="E39" s="32" t="s">
        <v>575</v>
      </c>
      <c r="F39" s="85"/>
      <c r="G39" s="104" t="s">
        <v>509</v>
      </c>
      <c r="H39" s="76"/>
      <c r="I39" s="71">
        <v>7100000</v>
      </c>
      <c r="J39" s="71">
        <v>0</v>
      </c>
      <c r="K39" s="88">
        <f t="shared" si="0"/>
        <v>7100000</v>
      </c>
    </row>
    <row r="40" spans="1:11" x14ac:dyDescent="0.25">
      <c r="A40" s="78">
        <v>43312</v>
      </c>
      <c r="B40" s="312" t="s">
        <v>574</v>
      </c>
      <c r="C40" s="80">
        <v>837</v>
      </c>
      <c r="D40" s="80">
        <v>954</v>
      </c>
      <c r="E40" s="32" t="s">
        <v>576</v>
      </c>
      <c r="F40" s="85"/>
      <c r="G40" s="104" t="s">
        <v>577</v>
      </c>
      <c r="H40" s="76"/>
      <c r="I40" s="71">
        <v>36067718</v>
      </c>
      <c r="J40" s="71">
        <v>0</v>
      </c>
      <c r="K40" s="88">
        <f t="shared" si="0"/>
        <v>36067718</v>
      </c>
    </row>
    <row r="41" spans="1:11" x14ac:dyDescent="0.25">
      <c r="A41" s="78">
        <v>43313</v>
      </c>
      <c r="B41" s="312" t="s">
        <v>594</v>
      </c>
      <c r="C41" s="80">
        <v>117</v>
      </c>
      <c r="D41" s="80">
        <v>956</v>
      </c>
      <c r="E41" s="32" t="s">
        <v>596</v>
      </c>
      <c r="F41" s="81"/>
      <c r="G41" s="77" t="s">
        <v>161</v>
      </c>
      <c r="H41" s="76"/>
      <c r="I41" s="71">
        <v>112600</v>
      </c>
      <c r="J41" s="71">
        <v>112600</v>
      </c>
      <c r="K41" s="88">
        <f t="shared" si="0"/>
        <v>0</v>
      </c>
    </row>
    <row r="42" spans="1:11" x14ac:dyDescent="0.25">
      <c r="A42" s="78">
        <v>43315</v>
      </c>
      <c r="B42" s="312" t="s">
        <v>595</v>
      </c>
      <c r="C42" s="80">
        <v>118</v>
      </c>
      <c r="D42" s="237">
        <v>962</v>
      </c>
      <c r="E42" s="32" t="s">
        <v>597</v>
      </c>
      <c r="F42" s="81"/>
      <c r="G42" s="77" t="s">
        <v>305</v>
      </c>
      <c r="H42" s="76"/>
      <c r="I42" s="71">
        <v>765572</v>
      </c>
      <c r="J42" s="71">
        <v>765572</v>
      </c>
      <c r="K42" s="88">
        <f t="shared" si="0"/>
        <v>0</v>
      </c>
    </row>
    <row r="43" spans="1:11" x14ac:dyDescent="0.25">
      <c r="A43" s="309">
        <v>43328</v>
      </c>
      <c r="B43" s="312" t="s">
        <v>632</v>
      </c>
      <c r="C43" s="59">
        <v>794</v>
      </c>
      <c r="D43" s="319">
        <v>999</v>
      </c>
      <c r="E43" s="39" t="s">
        <v>633</v>
      </c>
      <c r="F43" s="81"/>
      <c r="G43" s="77" t="s">
        <v>509</v>
      </c>
      <c r="H43" s="76"/>
      <c r="I43" s="71">
        <v>132600006</v>
      </c>
      <c r="J43" s="71">
        <v>0</v>
      </c>
      <c r="K43" s="88">
        <f t="shared" si="0"/>
        <v>132600006</v>
      </c>
    </row>
    <row r="44" spans="1:11" x14ac:dyDescent="0.25">
      <c r="A44" s="309">
        <v>43328</v>
      </c>
      <c r="B44" s="312" t="s">
        <v>657</v>
      </c>
      <c r="C44" s="59">
        <v>860</v>
      </c>
      <c r="D44" s="114">
        <v>1000</v>
      </c>
      <c r="E44" s="39" t="s">
        <v>598</v>
      </c>
      <c r="F44" s="81"/>
      <c r="G44" s="39" t="s">
        <v>247</v>
      </c>
      <c r="H44" s="76"/>
      <c r="I44" s="71">
        <v>194049197</v>
      </c>
      <c r="J44" s="71">
        <v>0</v>
      </c>
      <c r="K44" s="88">
        <f t="shared" si="0"/>
        <v>194049197</v>
      </c>
    </row>
    <row r="45" spans="1:11" x14ac:dyDescent="0.25">
      <c r="A45" s="309">
        <v>43334</v>
      </c>
      <c r="B45" s="312" t="s">
        <v>658</v>
      </c>
      <c r="C45" s="59">
        <v>116</v>
      </c>
      <c r="D45" s="114">
        <v>1020</v>
      </c>
      <c r="E45" s="39" t="s">
        <v>659</v>
      </c>
      <c r="F45" s="81"/>
      <c r="G45" s="39" t="s">
        <v>215</v>
      </c>
      <c r="H45" s="76"/>
      <c r="I45" s="71">
        <v>14417272</v>
      </c>
      <c r="J45" s="71">
        <v>14417272</v>
      </c>
      <c r="K45" s="88">
        <f t="shared" si="0"/>
        <v>0</v>
      </c>
    </row>
    <row r="46" spans="1:11" x14ac:dyDescent="0.25">
      <c r="A46" s="309">
        <v>43339</v>
      </c>
      <c r="B46" s="312" t="s">
        <v>688</v>
      </c>
      <c r="C46" s="59">
        <v>118</v>
      </c>
      <c r="D46" s="114">
        <v>1026</v>
      </c>
      <c r="E46" s="39" t="s">
        <v>689</v>
      </c>
      <c r="F46" s="81"/>
      <c r="G46" s="39" t="s">
        <v>305</v>
      </c>
      <c r="H46" s="76"/>
      <c r="I46" s="71">
        <v>765572</v>
      </c>
      <c r="J46" s="71">
        <v>765572</v>
      </c>
      <c r="K46" s="88">
        <f t="shared" si="0"/>
        <v>0</v>
      </c>
    </row>
    <row r="47" spans="1:11" x14ac:dyDescent="0.25">
      <c r="A47" s="309">
        <v>43341</v>
      </c>
      <c r="B47" s="312" t="s">
        <v>686</v>
      </c>
      <c r="C47" s="59">
        <v>117</v>
      </c>
      <c r="D47" s="114">
        <v>1032</v>
      </c>
      <c r="E47" s="39" t="s">
        <v>687</v>
      </c>
      <c r="F47" s="81"/>
      <c r="G47" s="39" t="s">
        <v>161</v>
      </c>
      <c r="H47" s="76"/>
      <c r="I47" s="71">
        <v>112600</v>
      </c>
      <c r="J47" s="71">
        <v>112600</v>
      </c>
      <c r="K47" s="88">
        <f t="shared" si="0"/>
        <v>0</v>
      </c>
    </row>
    <row r="48" spans="1:11" x14ac:dyDescent="0.25">
      <c r="A48" s="309">
        <v>43355</v>
      </c>
      <c r="B48" s="312" t="s">
        <v>707</v>
      </c>
      <c r="C48" s="59">
        <v>116</v>
      </c>
      <c r="D48" s="114">
        <v>1206</v>
      </c>
      <c r="E48" s="39" t="s">
        <v>708</v>
      </c>
      <c r="F48" s="81"/>
      <c r="G48" s="39" t="s">
        <v>215</v>
      </c>
      <c r="H48" s="76"/>
      <c r="I48" s="71">
        <v>16292837</v>
      </c>
      <c r="J48" s="71">
        <v>16292837</v>
      </c>
      <c r="K48" s="88">
        <f t="shared" si="0"/>
        <v>0</v>
      </c>
    </row>
    <row r="49" spans="1:11" x14ac:dyDescent="0.25">
      <c r="A49" s="309">
        <v>43361</v>
      </c>
      <c r="B49" s="312" t="s">
        <v>468</v>
      </c>
      <c r="C49" s="59">
        <v>741</v>
      </c>
      <c r="D49" s="114">
        <v>1386</v>
      </c>
      <c r="E49" s="39" t="s">
        <v>729</v>
      </c>
      <c r="F49" s="81"/>
      <c r="G49" s="39" t="s">
        <v>470</v>
      </c>
      <c r="H49" s="76"/>
      <c r="I49" s="71">
        <v>27600</v>
      </c>
      <c r="J49" s="71">
        <v>27600</v>
      </c>
      <c r="K49" s="88">
        <f t="shared" si="0"/>
        <v>0</v>
      </c>
    </row>
    <row r="50" spans="1:11" x14ac:dyDescent="0.25">
      <c r="A50" s="328"/>
      <c r="B50" s="331"/>
      <c r="C50" s="340"/>
      <c r="D50" s="332"/>
      <c r="E50" s="48"/>
      <c r="F50" s="329"/>
      <c r="G50" s="333"/>
      <c r="H50" s="330"/>
      <c r="I50" s="71"/>
      <c r="J50" s="71"/>
      <c r="K50" s="88"/>
    </row>
    <row r="51" spans="1:11" ht="12.75" customHeight="1" x14ac:dyDescent="0.25">
      <c r="A51" s="50"/>
      <c r="B51" s="51"/>
      <c r="C51" s="51"/>
      <c r="D51" s="51"/>
      <c r="E51" s="51"/>
      <c r="F51" s="51"/>
      <c r="G51" s="345" t="s">
        <v>131</v>
      </c>
      <c r="H51" s="346"/>
      <c r="I51" s="73">
        <f>SUM(I20:I50)</f>
        <v>668008711</v>
      </c>
      <c r="J51" s="73">
        <f t="shared" ref="J51:K51" si="1">SUM(J20:J50)</f>
        <v>266695874</v>
      </c>
      <c r="K51" s="73">
        <f t="shared" si="1"/>
        <v>401312837</v>
      </c>
    </row>
    <row r="52" spans="1:11" ht="24.95" customHeight="1" x14ac:dyDescent="0.25">
      <c r="A52" s="51"/>
      <c r="B52" s="51"/>
      <c r="C52" s="51"/>
      <c r="D52" s="51"/>
      <c r="E52" s="51"/>
      <c r="F52" s="51"/>
      <c r="G52" s="51"/>
      <c r="H52" s="51"/>
      <c r="I52" s="154"/>
      <c r="J52" s="156"/>
      <c r="K52" s="156"/>
    </row>
    <row r="53" spans="1:11" ht="24.95" customHeight="1" x14ac:dyDescent="0.25">
      <c r="A53" s="287" t="s">
        <v>58</v>
      </c>
      <c r="B53" s="287" t="s">
        <v>132</v>
      </c>
      <c r="C53" s="287" t="s">
        <v>30</v>
      </c>
      <c r="D53" s="288" t="s">
        <v>59</v>
      </c>
      <c r="E53" s="287" t="s">
        <v>40</v>
      </c>
      <c r="F53" s="287" t="s">
        <v>62</v>
      </c>
      <c r="G53" s="287" t="s">
        <v>37</v>
      </c>
      <c r="H53" s="287" t="s">
        <v>60</v>
      </c>
      <c r="I53" s="287" t="s">
        <v>61</v>
      </c>
      <c r="J53" s="297" t="s">
        <v>98</v>
      </c>
      <c r="K53" s="287" t="s">
        <v>68</v>
      </c>
    </row>
    <row r="54" spans="1:11" x14ac:dyDescent="0.25">
      <c r="A54" s="294">
        <v>1626204000</v>
      </c>
      <c r="B54" s="294"/>
      <c r="C54" s="294">
        <v>0</v>
      </c>
      <c r="D54" s="290">
        <f>+A54+B54-C54</f>
        <v>1626204000</v>
      </c>
      <c r="E54" s="290">
        <f>+I51</f>
        <v>668008711</v>
      </c>
      <c r="F54" s="291">
        <f>+E54/D54</f>
        <v>0.41077792884533554</v>
      </c>
      <c r="G54" s="290">
        <f>+I16</f>
        <v>350453040</v>
      </c>
      <c r="H54" s="290">
        <f>+D54-E54-G54</f>
        <v>607742249</v>
      </c>
      <c r="I54" s="295">
        <f>+J51</f>
        <v>266695874</v>
      </c>
      <c r="J54" s="292">
        <f>+I54/D54</f>
        <v>0.16399902718232154</v>
      </c>
      <c r="K54" s="295">
        <f>+K51</f>
        <v>401312837</v>
      </c>
    </row>
    <row r="55" spans="1:11" x14ac:dyDescent="0.25">
      <c r="A55" s="293">
        <v>1</v>
      </c>
      <c r="B55" s="293">
        <v>2</v>
      </c>
      <c r="C55" s="293">
        <v>3</v>
      </c>
      <c r="D55" s="293" t="s">
        <v>42</v>
      </c>
      <c r="E55" s="293">
        <v>5</v>
      </c>
      <c r="F55" s="293" t="s">
        <v>69</v>
      </c>
      <c r="G55" s="293">
        <v>7</v>
      </c>
      <c r="H55" s="293" t="s">
        <v>70</v>
      </c>
      <c r="I55" s="293">
        <v>9</v>
      </c>
      <c r="J55" s="298" t="s">
        <v>99</v>
      </c>
      <c r="K55" s="293" t="s">
        <v>100</v>
      </c>
    </row>
    <row r="57" spans="1:11" x14ac:dyDescent="0.25">
      <c r="B57" s="212"/>
      <c r="E57" s="212"/>
      <c r="G57" s="212"/>
    </row>
  </sheetData>
  <mergeCells count="15">
    <mergeCell ref="G51:H51"/>
    <mergeCell ref="E18:H18"/>
    <mergeCell ref="E19:F19"/>
    <mergeCell ref="G19:H19"/>
    <mergeCell ref="E5:H5"/>
    <mergeCell ref="E6:H6"/>
    <mergeCell ref="G16:H16"/>
    <mergeCell ref="A5:A6"/>
    <mergeCell ref="J18:J19"/>
    <mergeCell ref="I18:I19"/>
    <mergeCell ref="A18:A19"/>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8"/>
  <sheetViews>
    <sheetView zoomScaleNormal="100" workbookViewId="0">
      <selection activeCell="J17" sqref="J17:J22"/>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7" t="s">
        <v>106</v>
      </c>
      <c r="B3" s="281" t="s">
        <v>48</v>
      </c>
      <c r="C3" s="277"/>
      <c r="D3" s="277"/>
      <c r="E3" s="278"/>
      <c r="F3" s="278"/>
      <c r="G3" s="278"/>
      <c r="H3" s="278"/>
      <c r="I3" s="278"/>
      <c r="J3" s="279"/>
      <c r="K3" s="280" t="s">
        <v>728</v>
      </c>
    </row>
    <row r="4" spans="1:11" ht="12.75" customHeight="1" x14ac:dyDescent="0.25">
      <c r="A4" s="3"/>
      <c r="B4" s="3"/>
      <c r="C4" s="3"/>
      <c r="D4" s="3"/>
      <c r="E4" s="3"/>
      <c r="F4" s="3"/>
      <c r="G4" s="22"/>
      <c r="H4" s="3"/>
      <c r="I4" s="3"/>
      <c r="J4" s="32"/>
      <c r="K4" s="33"/>
    </row>
    <row r="5" spans="1:11" x14ac:dyDescent="0.25">
      <c r="A5" s="347" t="s">
        <v>28</v>
      </c>
      <c r="B5" s="349" t="s">
        <v>130</v>
      </c>
      <c r="C5" s="34"/>
      <c r="D5" s="347" t="s">
        <v>71</v>
      </c>
      <c r="E5" s="351" t="s">
        <v>37</v>
      </c>
      <c r="F5" s="352"/>
      <c r="G5" s="352"/>
      <c r="H5" s="353"/>
      <c r="I5" s="347" t="s">
        <v>31</v>
      </c>
      <c r="J5" s="354" t="s">
        <v>41</v>
      </c>
      <c r="K5" s="355"/>
    </row>
    <row r="6" spans="1:11" x14ac:dyDescent="0.25">
      <c r="A6" s="348"/>
      <c r="B6" s="358"/>
      <c r="C6" s="35"/>
      <c r="D6" s="348"/>
      <c r="E6" s="351" t="s">
        <v>33</v>
      </c>
      <c r="F6" s="352"/>
      <c r="G6" s="352"/>
      <c r="H6" s="353"/>
      <c r="I6" s="348"/>
      <c r="J6" s="356"/>
      <c r="K6" s="357"/>
    </row>
    <row r="7" spans="1:11" x14ac:dyDescent="0.25">
      <c r="A7" s="78">
        <v>43126</v>
      </c>
      <c r="B7" s="132" t="s">
        <v>172</v>
      </c>
      <c r="C7" s="267"/>
      <c r="D7" s="114">
        <v>618</v>
      </c>
      <c r="E7" s="39" t="s">
        <v>183</v>
      </c>
      <c r="F7" s="84"/>
      <c r="G7" s="74"/>
      <c r="H7" s="61"/>
      <c r="I7" s="302">
        <v>1650000</v>
      </c>
      <c r="J7" s="77"/>
      <c r="K7" s="76"/>
    </row>
    <row r="8" spans="1:11" ht="15" customHeight="1" x14ac:dyDescent="0.25">
      <c r="A8" s="43">
        <v>43172</v>
      </c>
      <c r="B8" s="39" t="s">
        <v>172</v>
      </c>
      <c r="C8" s="84"/>
      <c r="D8" s="45">
        <v>741</v>
      </c>
      <c r="E8" s="39" t="s">
        <v>344</v>
      </c>
      <c r="F8" s="84"/>
      <c r="G8" s="46"/>
      <c r="H8" s="47"/>
      <c r="I8" s="67">
        <f>4000000-321200</f>
        <v>3678800</v>
      </c>
      <c r="J8" s="77" t="s">
        <v>179</v>
      </c>
      <c r="K8" s="76"/>
    </row>
    <row r="9" spans="1:11" ht="15" customHeight="1" x14ac:dyDescent="0.25">
      <c r="A9" s="43">
        <v>43355</v>
      </c>
      <c r="B9" s="39" t="s">
        <v>172</v>
      </c>
      <c r="C9" s="84"/>
      <c r="D9" s="45">
        <v>1185</v>
      </c>
      <c r="E9" s="39" t="s">
        <v>709</v>
      </c>
      <c r="F9" s="84"/>
      <c r="G9" s="46"/>
      <c r="H9" s="47"/>
      <c r="I9" s="67">
        <v>5000000</v>
      </c>
      <c r="J9" s="77"/>
      <c r="K9" s="76"/>
    </row>
    <row r="10" spans="1:11" ht="15" customHeight="1" x14ac:dyDescent="0.25">
      <c r="A10" s="43">
        <v>43362</v>
      </c>
      <c r="B10" s="39" t="s">
        <v>172</v>
      </c>
      <c r="C10" s="84"/>
      <c r="D10" s="45">
        <v>1325</v>
      </c>
      <c r="E10" s="39" t="s">
        <v>733</v>
      </c>
      <c r="F10" s="84"/>
      <c r="G10" s="46"/>
      <c r="H10" s="47"/>
      <c r="I10" s="67">
        <v>15000000</v>
      </c>
      <c r="J10" s="77"/>
      <c r="K10" s="76"/>
    </row>
    <row r="11" spans="1:11" ht="12.75" customHeight="1" x14ac:dyDescent="0.25">
      <c r="A11" s="43"/>
      <c r="B11" s="39"/>
      <c r="C11" s="84"/>
      <c r="D11" s="45"/>
      <c r="E11" s="39"/>
      <c r="F11" s="32"/>
      <c r="G11" s="46"/>
      <c r="H11" s="47"/>
      <c r="I11" s="67"/>
      <c r="J11" s="39"/>
      <c r="K11" s="44"/>
    </row>
    <row r="12" spans="1:11" x14ac:dyDescent="0.25">
      <c r="A12" s="50"/>
      <c r="B12" s="51"/>
      <c r="C12" s="51"/>
      <c r="D12" s="51"/>
      <c r="E12" s="51"/>
      <c r="F12" s="51"/>
      <c r="G12" s="345" t="s">
        <v>131</v>
      </c>
      <c r="H12" s="346"/>
      <c r="I12" s="69">
        <f>SUM(I7:I11)</f>
        <v>25328800</v>
      </c>
      <c r="J12" s="52"/>
      <c r="K12" s="53"/>
    </row>
    <row r="13" spans="1:11" ht="12.75" customHeight="1" x14ac:dyDescent="0.25">
      <c r="A13" s="3"/>
      <c r="B13" s="3"/>
      <c r="C13" s="3"/>
      <c r="D13" s="3"/>
      <c r="E13" s="3"/>
      <c r="F13" s="3"/>
      <c r="G13" s="3"/>
      <c r="H13" s="3"/>
      <c r="I13" s="107"/>
      <c r="J13" s="32"/>
      <c r="K13" s="44"/>
    </row>
    <row r="14" spans="1:11" x14ac:dyDescent="0.25">
      <c r="A14" s="347" t="s">
        <v>28</v>
      </c>
      <c r="B14" s="30" t="s">
        <v>38</v>
      </c>
      <c r="C14" s="55" t="s">
        <v>34</v>
      </c>
      <c r="D14" s="54" t="s">
        <v>34</v>
      </c>
      <c r="E14" s="351" t="s">
        <v>40</v>
      </c>
      <c r="F14" s="352"/>
      <c r="G14" s="352"/>
      <c r="H14" s="353"/>
      <c r="I14" s="347" t="s">
        <v>31</v>
      </c>
      <c r="J14" s="347" t="s">
        <v>29</v>
      </c>
      <c r="K14" s="55" t="s">
        <v>56</v>
      </c>
    </row>
    <row r="15" spans="1:11" x14ac:dyDescent="0.25">
      <c r="A15" s="348"/>
      <c r="B15" s="56" t="s">
        <v>39</v>
      </c>
      <c r="C15" s="56" t="s">
        <v>36</v>
      </c>
      <c r="D15" s="56" t="s">
        <v>35</v>
      </c>
      <c r="E15" s="351" t="s">
        <v>33</v>
      </c>
      <c r="F15" s="353"/>
      <c r="G15" s="351" t="s">
        <v>32</v>
      </c>
      <c r="H15" s="353"/>
      <c r="I15" s="348"/>
      <c r="J15" s="348"/>
      <c r="K15" s="56" t="s">
        <v>57</v>
      </c>
    </row>
    <row r="16" spans="1:11" ht="12.75" customHeight="1" x14ac:dyDescent="0.25">
      <c r="A16" s="36"/>
      <c r="B16" s="36"/>
      <c r="C16" s="36"/>
      <c r="D16" s="36"/>
      <c r="E16" s="39"/>
      <c r="F16" s="44"/>
      <c r="G16" s="39"/>
      <c r="H16" s="44"/>
      <c r="I16" s="57"/>
      <c r="J16" s="57"/>
      <c r="K16" s="57"/>
    </row>
    <row r="17" spans="1:11" ht="12.75" customHeight="1" x14ac:dyDescent="0.25">
      <c r="A17" s="78">
        <v>43126</v>
      </c>
      <c r="B17" s="36" t="s">
        <v>184</v>
      </c>
      <c r="C17" s="117">
        <v>611</v>
      </c>
      <c r="D17" s="117">
        <v>575</v>
      </c>
      <c r="E17" s="39" t="s">
        <v>188</v>
      </c>
      <c r="F17" s="32"/>
      <c r="G17" s="39" t="s">
        <v>216</v>
      </c>
      <c r="H17" s="44"/>
      <c r="I17" s="303">
        <v>2931998</v>
      </c>
      <c r="J17" s="315">
        <v>2931998</v>
      </c>
      <c r="K17" s="70">
        <f t="shared" ref="K17:K22" si="0">+I17-J17</f>
        <v>0</v>
      </c>
    </row>
    <row r="18" spans="1:11" ht="12.75" customHeight="1" x14ac:dyDescent="0.25">
      <c r="A18" s="78">
        <v>43126</v>
      </c>
      <c r="B18" s="36" t="s">
        <v>185</v>
      </c>
      <c r="C18" s="117">
        <v>553</v>
      </c>
      <c r="D18" s="117">
        <v>586</v>
      </c>
      <c r="E18" s="39" t="s">
        <v>189</v>
      </c>
      <c r="F18" s="32"/>
      <c r="G18" s="39" t="s">
        <v>217</v>
      </c>
      <c r="H18" s="44"/>
      <c r="I18" s="303">
        <v>2370000</v>
      </c>
      <c r="J18" s="315">
        <v>2370000</v>
      </c>
      <c r="K18" s="70">
        <f t="shared" si="0"/>
        <v>0</v>
      </c>
    </row>
    <row r="19" spans="1:11" x14ac:dyDescent="0.25">
      <c r="A19" s="78">
        <v>43126</v>
      </c>
      <c r="B19" s="79" t="s">
        <v>186</v>
      </c>
      <c r="C19" s="237">
        <v>610</v>
      </c>
      <c r="D19" s="237">
        <v>611</v>
      </c>
      <c r="E19" s="87" t="s">
        <v>190</v>
      </c>
      <c r="F19" s="81"/>
      <c r="G19" s="77" t="s">
        <v>218</v>
      </c>
      <c r="H19" s="76"/>
      <c r="I19" s="304">
        <v>1575000</v>
      </c>
      <c r="J19" s="317">
        <v>1575000</v>
      </c>
      <c r="K19" s="70">
        <f t="shared" si="0"/>
        <v>0</v>
      </c>
    </row>
    <row r="20" spans="1:11" x14ac:dyDescent="0.25">
      <c r="A20" s="78">
        <v>43126</v>
      </c>
      <c r="B20" s="79" t="s">
        <v>187</v>
      </c>
      <c r="C20" s="237">
        <v>608</v>
      </c>
      <c r="D20" s="237">
        <v>629</v>
      </c>
      <c r="E20" s="87" t="s">
        <v>191</v>
      </c>
      <c r="F20" s="81"/>
      <c r="G20" s="77" t="s">
        <v>219</v>
      </c>
      <c r="H20" s="76"/>
      <c r="I20" s="304">
        <v>850000</v>
      </c>
      <c r="J20" s="317">
        <v>850000</v>
      </c>
      <c r="K20" s="70">
        <f t="shared" si="0"/>
        <v>0</v>
      </c>
    </row>
    <row r="21" spans="1:11" x14ac:dyDescent="0.25">
      <c r="A21" s="78">
        <v>43307</v>
      </c>
      <c r="B21" s="79" t="s">
        <v>468</v>
      </c>
      <c r="C21" s="237">
        <v>741</v>
      </c>
      <c r="D21" s="237">
        <v>941</v>
      </c>
      <c r="E21" s="87" t="s">
        <v>573</v>
      </c>
      <c r="F21" s="81"/>
      <c r="G21" s="77" t="s">
        <v>470</v>
      </c>
      <c r="H21" s="76"/>
      <c r="I21" s="304">
        <v>321200</v>
      </c>
      <c r="J21" s="317">
        <v>321200</v>
      </c>
      <c r="K21" s="70">
        <f t="shared" si="0"/>
        <v>0</v>
      </c>
    </row>
    <row r="22" spans="1:11" x14ac:dyDescent="0.25">
      <c r="A22" s="78">
        <v>43327</v>
      </c>
      <c r="B22" s="79" t="s">
        <v>634</v>
      </c>
      <c r="C22" s="80">
        <v>866</v>
      </c>
      <c r="D22" s="80">
        <v>998</v>
      </c>
      <c r="E22" s="87" t="s">
        <v>635</v>
      </c>
      <c r="F22" s="81"/>
      <c r="G22" s="77" t="s">
        <v>636</v>
      </c>
      <c r="H22" s="76"/>
      <c r="I22" s="67">
        <v>5000000</v>
      </c>
      <c r="J22" s="67">
        <v>4181764</v>
      </c>
      <c r="K22" s="70">
        <f t="shared" si="0"/>
        <v>818236</v>
      </c>
    </row>
    <row r="23" spans="1:11" ht="12.75" customHeight="1" x14ac:dyDescent="0.25">
      <c r="A23" s="43"/>
      <c r="B23" s="58"/>
      <c r="C23" s="59"/>
      <c r="D23" s="59"/>
      <c r="E23" s="60"/>
      <c r="F23" s="61"/>
      <c r="G23" s="60"/>
      <c r="H23" s="61"/>
      <c r="I23" s="70"/>
      <c r="J23" s="70"/>
      <c r="K23" s="70"/>
    </row>
    <row r="24" spans="1:11" x14ac:dyDescent="0.25">
      <c r="A24" s="50"/>
      <c r="B24" s="51"/>
      <c r="C24" s="51"/>
      <c r="D24" s="51"/>
      <c r="E24" s="51"/>
      <c r="F24" s="51"/>
      <c r="G24" s="345" t="s">
        <v>131</v>
      </c>
      <c r="H24" s="346"/>
      <c r="I24" s="73">
        <f>SUM(I17:I23)</f>
        <v>13048198</v>
      </c>
      <c r="J24" s="73">
        <f t="shared" ref="J24:K24" si="1">SUM(J17:J23)</f>
        <v>12229962</v>
      </c>
      <c r="K24" s="73">
        <f t="shared" si="1"/>
        <v>818236</v>
      </c>
    </row>
    <row r="25" spans="1:11" ht="12.75" customHeight="1" x14ac:dyDescent="0.25">
      <c r="A25" s="3"/>
      <c r="B25" s="3"/>
      <c r="C25" s="3"/>
      <c r="D25" s="3"/>
      <c r="E25" s="3"/>
      <c r="F25" s="3"/>
      <c r="G25" s="3"/>
      <c r="H25" s="3"/>
      <c r="I25" s="22"/>
      <c r="J25" s="82"/>
      <c r="K25" s="51"/>
    </row>
    <row r="26" spans="1:11" ht="24.95" customHeight="1" x14ac:dyDescent="0.25">
      <c r="A26" s="287" t="s">
        <v>58</v>
      </c>
      <c r="B26" s="287" t="s">
        <v>132</v>
      </c>
      <c r="C26" s="287" t="s">
        <v>30</v>
      </c>
      <c r="D26" s="288" t="s">
        <v>59</v>
      </c>
      <c r="E26" s="287" t="s">
        <v>40</v>
      </c>
      <c r="F26" s="287" t="s">
        <v>62</v>
      </c>
      <c r="G26" s="287" t="s">
        <v>37</v>
      </c>
      <c r="H26" s="287" t="s">
        <v>60</v>
      </c>
      <c r="I26" s="287" t="s">
        <v>61</v>
      </c>
      <c r="J26" s="287" t="s">
        <v>98</v>
      </c>
      <c r="K26" s="287" t="s">
        <v>68</v>
      </c>
    </row>
    <row r="27" spans="1:11" ht="24.95" customHeight="1" x14ac:dyDescent="0.25">
      <c r="A27" s="294">
        <v>84000000</v>
      </c>
      <c r="B27" s="294"/>
      <c r="C27" s="294">
        <v>0</v>
      </c>
      <c r="D27" s="290">
        <f>+A27+B27-C27</f>
        <v>84000000</v>
      </c>
      <c r="E27" s="290">
        <f>+I24</f>
        <v>13048198</v>
      </c>
      <c r="F27" s="291">
        <f>+E27/D27</f>
        <v>0.15533569047619047</v>
      </c>
      <c r="G27" s="290">
        <f>+I12</f>
        <v>25328800</v>
      </c>
      <c r="H27" s="290">
        <f>+D27-E27-G27</f>
        <v>45623002</v>
      </c>
      <c r="I27" s="290">
        <f>+J24</f>
        <v>12229962</v>
      </c>
      <c r="J27" s="296">
        <f>+I27/D27</f>
        <v>0.14559478571428572</v>
      </c>
      <c r="K27" s="290">
        <f>+K24</f>
        <v>818236</v>
      </c>
    </row>
    <row r="28" spans="1:11" x14ac:dyDescent="0.25">
      <c r="A28" s="293">
        <v>1</v>
      </c>
      <c r="B28" s="293">
        <v>2</v>
      </c>
      <c r="C28" s="293">
        <v>3</v>
      </c>
      <c r="D28" s="293" t="s">
        <v>42</v>
      </c>
      <c r="E28" s="293">
        <v>5</v>
      </c>
      <c r="F28" s="293" t="s">
        <v>69</v>
      </c>
      <c r="G28" s="293">
        <v>7</v>
      </c>
      <c r="H28" s="293" t="s">
        <v>70</v>
      </c>
      <c r="I28" s="293">
        <v>9</v>
      </c>
      <c r="J28" s="293" t="s">
        <v>99</v>
      </c>
      <c r="K28" s="293" t="s">
        <v>100</v>
      </c>
    </row>
  </sheetData>
  <mergeCells count="15">
    <mergeCell ref="J14:J15"/>
    <mergeCell ref="I14:I15"/>
    <mergeCell ref="A14:A15"/>
    <mergeCell ref="B5:B6"/>
    <mergeCell ref="D5:D6"/>
    <mergeCell ref="I5:I6"/>
    <mergeCell ref="J5:K6"/>
    <mergeCell ref="A5:A6"/>
    <mergeCell ref="G24:H24"/>
    <mergeCell ref="E14:H14"/>
    <mergeCell ref="E15:F15"/>
    <mergeCell ref="G15:H15"/>
    <mergeCell ref="E5:H5"/>
    <mergeCell ref="E6:H6"/>
    <mergeCell ref="G12:H12"/>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2"/>
  <sheetViews>
    <sheetView topLeftCell="A13" workbookViewId="0">
      <selection activeCell="J21" sqref="J21:J32"/>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7" t="s">
        <v>107</v>
      </c>
      <c r="B3" s="281" t="s">
        <v>49</v>
      </c>
      <c r="C3" s="277"/>
      <c r="D3" s="277"/>
      <c r="E3" s="278"/>
      <c r="F3" s="278"/>
      <c r="G3" s="278"/>
      <c r="H3" s="278"/>
      <c r="I3" s="278"/>
      <c r="J3" s="279"/>
      <c r="K3" s="280" t="s">
        <v>728</v>
      </c>
    </row>
    <row r="4" spans="1:11" ht="12.75" customHeight="1" x14ac:dyDescent="0.25">
      <c r="A4" s="3"/>
      <c r="B4" s="3"/>
      <c r="C4" s="3"/>
      <c r="D4" s="3"/>
      <c r="E4" s="3"/>
      <c r="F4" s="3"/>
      <c r="G4" s="3"/>
      <c r="H4" s="3"/>
      <c r="I4" s="3"/>
      <c r="J4" s="32"/>
      <c r="K4" s="33"/>
    </row>
    <row r="5" spans="1:11" x14ac:dyDescent="0.25">
      <c r="A5" s="347" t="s">
        <v>28</v>
      </c>
      <c r="B5" s="349" t="s">
        <v>130</v>
      </c>
      <c r="C5" s="34"/>
      <c r="D5" s="347" t="s">
        <v>71</v>
      </c>
      <c r="E5" s="351" t="s">
        <v>37</v>
      </c>
      <c r="F5" s="352"/>
      <c r="G5" s="352"/>
      <c r="H5" s="353"/>
      <c r="I5" s="347" t="s">
        <v>31</v>
      </c>
      <c r="J5" s="354" t="s">
        <v>41</v>
      </c>
      <c r="K5" s="355"/>
    </row>
    <row r="6" spans="1:11" x14ac:dyDescent="0.25">
      <c r="A6" s="348"/>
      <c r="B6" s="358"/>
      <c r="C6" s="35"/>
      <c r="D6" s="348"/>
      <c r="E6" s="351" t="s">
        <v>33</v>
      </c>
      <c r="F6" s="352"/>
      <c r="G6" s="352"/>
      <c r="H6" s="353"/>
      <c r="I6" s="348"/>
      <c r="J6" s="356"/>
      <c r="K6" s="357"/>
    </row>
    <row r="7" spans="1:11" x14ac:dyDescent="0.25">
      <c r="A7" s="100"/>
      <c r="B7" s="230"/>
      <c r="C7" s="127"/>
      <c r="D7" s="124"/>
      <c r="E7" s="231"/>
      <c r="F7" s="101"/>
      <c r="G7" s="101"/>
      <c r="H7" s="102"/>
      <c r="I7" s="127"/>
      <c r="J7" s="124"/>
      <c r="K7" s="103"/>
    </row>
    <row r="8" spans="1:11" x14ac:dyDescent="0.25">
      <c r="A8" s="305">
        <v>43110</v>
      </c>
      <c r="B8" s="132" t="s">
        <v>172</v>
      </c>
      <c r="C8" s="127"/>
      <c r="D8" s="114">
        <v>151</v>
      </c>
      <c r="E8" s="60" t="s">
        <v>173</v>
      </c>
      <c r="F8" s="101"/>
      <c r="G8" s="101"/>
      <c r="H8" s="102"/>
      <c r="I8" s="268">
        <v>60000000</v>
      </c>
      <c r="J8" s="124"/>
      <c r="K8" s="103"/>
    </row>
    <row r="9" spans="1:11" x14ac:dyDescent="0.25">
      <c r="A9" s="305">
        <v>43123</v>
      </c>
      <c r="B9" s="132" t="s">
        <v>172</v>
      </c>
      <c r="C9" s="127"/>
      <c r="D9" s="114">
        <v>476</v>
      </c>
      <c r="E9" s="60" t="s">
        <v>690</v>
      </c>
      <c r="F9" s="101"/>
      <c r="G9" s="101"/>
      <c r="H9" s="102"/>
      <c r="I9" s="268">
        <v>902120</v>
      </c>
      <c r="J9" s="344" t="s">
        <v>179</v>
      </c>
      <c r="K9" s="103"/>
    </row>
    <row r="10" spans="1:11" x14ac:dyDescent="0.25">
      <c r="A10" s="305">
        <v>43172</v>
      </c>
      <c r="B10" s="132" t="s">
        <v>172</v>
      </c>
      <c r="C10" s="127"/>
      <c r="D10" s="114">
        <v>741</v>
      </c>
      <c r="E10" s="39" t="s">
        <v>344</v>
      </c>
      <c r="F10" s="101"/>
      <c r="G10" s="101"/>
      <c r="H10" s="102"/>
      <c r="I10" s="268">
        <f>7000000-120000</f>
        <v>6880000</v>
      </c>
      <c r="J10" s="132" t="s">
        <v>179</v>
      </c>
      <c r="K10" s="103"/>
    </row>
    <row r="11" spans="1:11" x14ac:dyDescent="0.25">
      <c r="A11" s="305">
        <v>43276</v>
      </c>
      <c r="B11" s="132" t="s">
        <v>172</v>
      </c>
      <c r="C11" s="127"/>
      <c r="D11" s="114">
        <v>824</v>
      </c>
      <c r="E11" s="39" t="s">
        <v>528</v>
      </c>
      <c r="F11" s="101"/>
      <c r="G11" s="101"/>
      <c r="H11" s="102"/>
      <c r="I11" s="268">
        <f>5490674-4706292</f>
        <v>784382</v>
      </c>
      <c r="J11" s="132" t="s">
        <v>179</v>
      </c>
      <c r="K11" s="103"/>
    </row>
    <row r="12" spans="1:11" x14ac:dyDescent="0.25">
      <c r="A12" s="305">
        <v>43346</v>
      </c>
      <c r="B12" s="132" t="s">
        <v>172</v>
      </c>
      <c r="C12" s="127"/>
      <c r="D12" s="114">
        <v>932</v>
      </c>
      <c r="E12" s="39" t="s">
        <v>710</v>
      </c>
      <c r="F12" s="101"/>
      <c r="G12" s="101"/>
      <c r="H12" s="102"/>
      <c r="I12" s="268">
        <v>10000000</v>
      </c>
      <c r="J12" s="132"/>
      <c r="K12" s="103"/>
    </row>
    <row r="13" spans="1:11" x14ac:dyDescent="0.25">
      <c r="A13" s="305">
        <v>43361</v>
      </c>
      <c r="B13" s="132" t="s">
        <v>172</v>
      </c>
      <c r="C13" s="127"/>
      <c r="D13" s="114">
        <v>1314</v>
      </c>
      <c r="E13" s="39" t="s">
        <v>737</v>
      </c>
      <c r="F13" s="101"/>
      <c r="G13" s="101"/>
      <c r="H13" s="102"/>
      <c r="I13" s="268">
        <v>2944060</v>
      </c>
      <c r="J13" s="132"/>
      <c r="K13" s="103"/>
    </row>
    <row r="14" spans="1:11" x14ac:dyDescent="0.25">
      <c r="A14" s="305">
        <v>43368</v>
      </c>
      <c r="B14" s="132" t="s">
        <v>172</v>
      </c>
      <c r="C14" s="127"/>
      <c r="D14" s="114">
        <v>1358</v>
      </c>
      <c r="E14" s="39" t="s">
        <v>758</v>
      </c>
      <c r="F14" s="101"/>
      <c r="G14" s="101"/>
      <c r="H14" s="102"/>
      <c r="I14" s="268">
        <v>57408218</v>
      </c>
      <c r="J14" s="132"/>
      <c r="K14" s="103"/>
    </row>
    <row r="15" spans="1:11" ht="12.75" customHeight="1" x14ac:dyDescent="0.25">
      <c r="A15" s="78"/>
      <c r="B15" s="111"/>
      <c r="C15" s="112"/>
      <c r="D15" s="206"/>
      <c r="E15" s="207"/>
      <c r="F15" s="81"/>
      <c r="G15" s="110"/>
      <c r="H15" s="63"/>
      <c r="I15" s="113"/>
      <c r="J15" s="39"/>
      <c r="K15" s="44"/>
    </row>
    <row r="16" spans="1:11" x14ac:dyDescent="0.25">
      <c r="A16" s="50"/>
      <c r="B16" s="51"/>
      <c r="C16" s="51"/>
      <c r="D16" s="51"/>
      <c r="E16" s="51"/>
      <c r="F16" s="51"/>
      <c r="G16" s="345" t="s">
        <v>131</v>
      </c>
      <c r="H16" s="346"/>
      <c r="I16" s="69">
        <f>SUM(I8:I15)</f>
        <v>138918780</v>
      </c>
      <c r="J16" s="52"/>
      <c r="K16" s="53"/>
    </row>
    <row r="17" spans="1:11" ht="12.75" customHeight="1" x14ac:dyDescent="0.25">
      <c r="A17" s="3"/>
      <c r="B17" s="3"/>
      <c r="C17" s="3"/>
      <c r="D17" s="3"/>
      <c r="E17" s="3"/>
      <c r="F17" s="3"/>
      <c r="G17" s="3"/>
      <c r="H17" s="3"/>
      <c r="I17" s="86"/>
      <c r="J17" s="32"/>
      <c r="K17" s="44"/>
    </row>
    <row r="18" spans="1:11" x14ac:dyDescent="0.25">
      <c r="A18" s="55" t="s">
        <v>28</v>
      </c>
      <c r="B18" s="30" t="s">
        <v>38</v>
      </c>
      <c r="C18" s="55" t="s">
        <v>34</v>
      </c>
      <c r="D18" s="54" t="s">
        <v>34</v>
      </c>
      <c r="E18" s="351" t="s">
        <v>40</v>
      </c>
      <c r="F18" s="352"/>
      <c r="G18" s="352"/>
      <c r="H18" s="353"/>
      <c r="I18" s="347" t="s">
        <v>31</v>
      </c>
      <c r="J18" s="347" t="s">
        <v>29</v>
      </c>
      <c r="K18" s="55" t="s">
        <v>56</v>
      </c>
    </row>
    <row r="19" spans="1:11" x14ac:dyDescent="0.25">
      <c r="A19" s="56"/>
      <c r="B19" s="56" t="s">
        <v>39</v>
      </c>
      <c r="C19" s="56" t="s">
        <v>36</v>
      </c>
      <c r="D19" s="56" t="s">
        <v>35</v>
      </c>
      <c r="E19" s="351" t="s">
        <v>33</v>
      </c>
      <c r="F19" s="353"/>
      <c r="G19" s="351" t="s">
        <v>32</v>
      </c>
      <c r="H19" s="353"/>
      <c r="I19" s="348"/>
      <c r="J19" s="348"/>
      <c r="K19" s="56" t="s">
        <v>57</v>
      </c>
    </row>
    <row r="20" spans="1:11" ht="15" customHeight="1" x14ac:dyDescent="0.25">
      <c r="A20" s="78"/>
      <c r="B20" s="79"/>
      <c r="C20" s="80"/>
      <c r="D20" s="80"/>
      <c r="E20" s="39"/>
      <c r="F20" s="76"/>
      <c r="G20" s="77"/>
      <c r="H20" s="76"/>
      <c r="I20" s="67"/>
      <c r="J20" s="67"/>
      <c r="K20" s="70">
        <f t="shared" ref="K20:K32" si="0">+I20-J20</f>
        <v>0</v>
      </c>
    </row>
    <row r="21" spans="1:11" ht="15" customHeight="1" x14ac:dyDescent="0.25">
      <c r="A21" s="78">
        <v>43119</v>
      </c>
      <c r="B21" s="80" t="s">
        <v>192</v>
      </c>
      <c r="C21" s="80">
        <v>337</v>
      </c>
      <c r="D21" s="80">
        <v>337</v>
      </c>
      <c r="E21" s="39" t="s">
        <v>220</v>
      </c>
      <c r="F21" s="76"/>
      <c r="G21" s="77" t="s">
        <v>222</v>
      </c>
      <c r="H21" s="76"/>
      <c r="I21" s="67">
        <v>236778601</v>
      </c>
      <c r="J21" s="67">
        <v>236778601</v>
      </c>
      <c r="K21" s="70">
        <f t="shared" si="0"/>
        <v>0</v>
      </c>
    </row>
    <row r="22" spans="1:11" ht="15" customHeight="1" x14ac:dyDescent="0.25">
      <c r="A22" s="251">
        <v>43123</v>
      </c>
      <c r="B22" s="142" t="s">
        <v>193</v>
      </c>
      <c r="C22" s="142">
        <v>476</v>
      </c>
      <c r="D22" s="142">
        <v>458</v>
      </c>
      <c r="E22" s="39" t="s">
        <v>221</v>
      </c>
      <c r="F22" s="252"/>
      <c r="G22" s="77" t="s">
        <v>223</v>
      </c>
      <c r="H22" s="252"/>
      <c r="I22" s="216">
        <f>63000000-902120</f>
        <v>62097880</v>
      </c>
      <c r="J22" s="216">
        <v>62097880</v>
      </c>
      <c r="K22" s="70">
        <f t="shared" si="0"/>
        <v>0</v>
      </c>
    </row>
    <row r="23" spans="1:11" ht="15" customHeight="1" x14ac:dyDescent="0.25">
      <c r="A23" s="251">
        <v>43145</v>
      </c>
      <c r="B23" s="319" t="s">
        <v>263</v>
      </c>
      <c r="C23" s="142">
        <v>712</v>
      </c>
      <c r="D23" s="142">
        <v>695</v>
      </c>
      <c r="E23" s="39" t="s">
        <v>248</v>
      </c>
      <c r="F23" s="252"/>
      <c r="G23" s="77" t="s">
        <v>264</v>
      </c>
      <c r="H23" s="252"/>
      <c r="I23" s="216">
        <f>94055108-29249</f>
        <v>94025859</v>
      </c>
      <c r="J23" s="216">
        <v>94025859</v>
      </c>
      <c r="K23" s="70">
        <f t="shared" si="0"/>
        <v>0</v>
      </c>
    </row>
    <row r="24" spans="1:11" ht="15" customHeight="1" x14ac:dyDescent="0.25">
      <c r="A24" s="251">
        <v>43186</v>
      </c>
      <c r="B24" s="319" t="s">
        <v>374</v>
      </c>
      <c r="C24" s="142">
        <v>740</v>
      </c>
      <c r="D24" s="142">
        <v>672</v>
      </c>
      <c r="E24" s="39" t="s">
        <v>375</v>
      </c>
      <c r="F24" s="252"/>
      <c r="G24" s="77" t="s">
        <v>376</v>
      </c>
      <c r="H24" s="252"/>
      <c r="I24" s="216">
        <v>475366506</v>
      </c>
      <c r="J24" s="216">
        <v>197249481</v>
      </c>
      <c r="K24" s="70">
        <f t="shared" si="0"/>
        <v>278117025</v>
      </c>
    </row>
    <row r="25" spans="1:11" ht="15" customHeight="1" x14ac:dyDescent="0.25">
      <c r="A25" s="251">
        <v>43186</v>
      </c>
      <c r="B25" s="319" t="s">
        <v>379</v>
      </c>
      <c r="C25" s="142">
        <v>753</v>
      </c>
      <c r="D25" s="142">
        <v>774</v>
      </c>
      <c r="E25" s="39" t="s">
        <v>380</v>
      </c>
      <c r="F25" s="252"/>
      <c r="G25" s="77" t="s">
        <v>381</v>
      </c>
      <c r="H25" s="252"/>
      <c r="I25" s="216">
        <v>93212581</v>
      </c>
      <c r="J25" s="216">
        <v>92960384</v>
      </c>
      <c r="K25" s="70">
        <f t="shared" si="0"/>
        <v>252197</v>
      </c>
    </row>
    <row r="26" spans="1:11" ht="15" customHeight="1" x14ac:dyDescent="0.25">
      <c r="A26" s="251">
        <v>43215</v>
      </c>
      <c r="B26" s="319" t="s">
        <v>423</v>
      </c>
      <c r="C26" s="142">
        <v>770</v>
      </c>
      <c r="D26" s="142">
        <v>805</v>
      </c>
      <c r="E26" s="39" t="s">
        <v>424</v>
      </c>
      <c r="F26" s="252"/>
      <c r="G26" s="77" t="s">
        <v>425</v>
      </c>
      <c r="H26" s="252"/>
      <c r="I26" s="216">
        <v>3473015</v>
      </c>
      <c r="J26" s="216">
        <v>2083809</v>
      </c>
      <c r="K26" s="70">
        <f t="shared" si="0"/>
        <v>1389206</v>
      </c>
    </row>
    <row r="27" spans="1:11" ht="15" customHeight="1" x14ac:dyDescent="0.25">
      <c r="A27" s="251">
        <v>43217</v>
      </c>
      <c r="B27" s="319" t="s">
        <v>442</v>
      </c>
      <c r="C27" s="142">
        <v>731</v>
      </c>
      <c r="D27" s="142">
        <v>809</v>
      </c>
      <c r="E27" s="39" t="s">
        <v>324</v>
      </c>
      <c r="F27" s="252"/>
      <c r="G27" s="77" t="s">
        <v>441</v>
      </c>
      <c r="H27" s="252"/>
      <c r="I27" s="216">
        <v>144000000</v>
      </c>
      <c r="J27" s="216">
        <v>24699668</v>
      </c>
      <c r="K27" s="70">
        <f t="shared" si="0"/>
        <v>119300332</v>
      </c>
    </row>
    <row r="28" spans="1:11" ht="15" customHeight="1" x14ac:dyDescent="0.25">
      <c r="A28" s="251">
        <v>43220</v>
      </c>
      <c r="B28" s="319" t="s">
        <v>435</v>
      </c>
      <c r="C28" s="142">
        <v>742</v>
      </c>
      <c r="D28" s="142">
        <v>810</v>
      </c>
      <c r="E28" s="39" t="s">
        <v>349</v>
      </c>
      <c r="F28" s="252"/>
      <c r="G28" s="77" t="s">
        <v>436</v>
      </c>
      <c r="H28" s="252"/>
      <c r="I28" s="216">
        <v>966440228</v>
      </c>
      <c r="J28" s="216">
        <v>292513968</v>
      </c>
      <c r="K28" s="70">
        <f t="shared" si="0"/>
        <v>673926260</v>
      </c>
    </row>
    <row r="29" spans="1:11" ht="15" customHeight="1" x14ac:dyDescent="0.25">
      <c r="A29" s="251">
        <v>43227</v>
      </c>
      <c r="B29" s="319" t="s">
        <v>445</v>
      </c>
      <c r="C29" s="142">
        <v>751</v>
      </c>
      <c r="D29" s="142">
        <v>817</v>
      </c>
      <c r="E29" s="39" t="s">
        <v>364</v>
      </c>
      <c r="F29" s="252"/>
      <c r="G29" s="77" t="s">
        <v>446</v>
      </c>
      <c r="H29" s="252"/>
      <c r="I29" s="216">
        <v>400000000</v>
      </c>
      <c r="J29" s="322">
        <v>139361724</v>
      </c>
      <c r="K29" s="70">
        <f t="shared" si="0"/>
        <v>260638276</v>
      </c>
    </row>
    <row r="30" spans="1:11" ht="15" customHeight="1" x14ac:dyDescent="0.25">
      <c r="A30" s="251">
        <v>43241</v>
      </c>
      <c r="B30" s="319" t="s">
        <v>468</v>
      </c>
      <c r="C30" s="142">
        <v>741</v>
      </c>
      <c r="D30" s="142">
        <v>836</v>
      </c>
      <c r="E30" s="39" t="s">
        <v>469</v>
      </c>
      <c r="F30" s="252"/>
      <c r="G30" s="77" t="s">
        <v>470</v>
      </c>
      <c r="H30" s="252"/>
      <c r="I30" s="216">
        <v>120000</v>
      </c>
      <c r="J30" s="216">
        <v>120000</v>
      </c>
      <c r="K30" s="70">
        <f t="shared" si="0"/>
        <v>0</v>
      </c>
    </row>
    <row r="31" spans="1:11" ht="15" customHeight="1" x14ac:dyDescent="0.25">
      <c r="A31" s="251">
        <v>43300</v>
      </c>
      <c r="B31" s="319" t="s">
        <v>563</v>
      </c>
      <c r="C31" s="142">
        <v>824</v>
      </c>
      <c r="D31" s="142">
        <v>929</v>
      </c>
      <c r="E31" s="39" t="s">
        <v>528</v>
      </c>
      <c r="F31" s="252"/>
      <c r="G31" s="77" t="s">
        <v>565</v>
      </c>
      <c r="H31" s="252"/>
      <c r="I31" s="216">
        <v>4706292</v>
      </c>
      <c r="J31" s="216">
        <v>0</v>
      </c>
      <c r="K31" s="70">
        <f t="shared" si="0"/>
        <v>4706292</v>
      </c>
    </row>
    <row r="32" spans="1:11" ht="15" customHeight="1" x14ac:dyDescent="0.25">
      <c r="A32" s="251">
        <v>43305</v>
      </c>
      <c r="B32" s="319" t="s">
        <v>564</v>
      </c>
      <c r="C32" s="142">
        <v>807</v>
      </c>
      <c r="D32" s="142">
        <v>938</v>
      </c>
      <c r="E32" s="39" t="s">
        <v>490</v>
      </c>
      <c r="F32" s="252"/>
      <c r="G32" s="77" t="s">
        <v>566</v>
      </c>
      <c r="H32" s="252"/>
      <c r="I32" s="216">
        <v>17000000</v>
      </c>
      <c r="J32" s="216">
        <v>5262550</v>
      </c>
      <c r="K32" s="70">
        <f t="shared" si="0"/>
        <v>11737450</v>
      </c>
    </row>
    <row r="33" spans="1:11" ht="15" customHeight="1" x14ac:dyDescent="0.25">
      <c r="A33" s="251"/>
      <c r="B33" s="319"/>
      <c r="C33" s="142"/>
      <c r="D33" s="142"/>
      <c r="E33" s="39"/>
      <c r="F33" s="252"/>
      <c r="G33" s="77"/>
      <c r="H33" s="252"/>
      <c r="I33" s="216"/>
      <c r="J33" s="216"/>
      <c r="K33" s="70"/>
    </row>
    <row r="34" spans="1:11" x14ac:dyDescent="0.25">
      <c r="B34" s="217"/>
      <c r="C34" s="217"/>
      <c r="D34" s="217"/>
      <c r="E34" s="142"/>
      <c r="G34" s="221"/>
      <c r="I34" s="217"/>
      <c r="J34" s="323"/>
      <c r="K34" s="70"/>
    </row>
    <row r="35" spans="1:11" x14ac:dyDescent="0.25">
      <c r="A35" s="50"/>
      <c r="B35" s="51"/>
      <c r="C35" s="51"/>
      <c r="D35" s="51"/>
      <c r="E35" s="51"/>
      <c r="F35" s="51"/>
      <c r="G35" s="345" t="s">
        <v>131</v>
      </c>
      <c r="H35" s="346"/>
      <c r="I35" s="73">
        <f>SUM(I20:I34)</f>
        <v>2497220962</v>
      </c>
      <c r="J35" s="73">
        <f>SUM(J20:J34)</f>
        <v>1147153924</v>
      </c>
      <c r="K35" s="73">
        <f>SUM(K20:K34)</f>
        <v>1350067038</v>
      </c>
    </row>
    <row r="36" spans="1:11" ht="12.75" customHeight="1" x14ac:dyDescent="0.25">
      <c r="A36" s="3"/>
      <c r="B36" s="3"/>
      <c r="C36" s="3"/>
      <c r="D36" s="3"/>
      <c r="E36" s="3"/>
      <c r="F36" s="3"/>
      <c r="G36" s="3"/>
      <c r="H36" s="3"/>
      <c r="I36" s="22"/>
      <c r="J36" s="82"/>
      <c r="K36" s="156"/>
    </row>
    <row r="37" spans="1:11" ht="24.95" customHeight="1" x14ac:dyDescent="0.25">
      <c r="A37" s="287" t="s">
        <v>58</v>
      </c>
      <c r="B37" s="287" t="s">
        <v>132</v>
      </c>
      <c r="C37" s="287" t="s">
        <v>30</v>
      </c>
      <c r="D37" s="288" t="s">
        <v>59</v>
      </c>
      <c r="E37" s="287" t="s">
        <v>40</v>
      </c>
      <c r="F37" s="287" t="s">
        <v>62</v>
      </c>
      <c r="G37" s="287" t="s">
        <v>37</v>
      </c>
      <c r="H37" s="287" t="s">
        <v>60</v>
      </c>
      <c r="I37" s="287" t="s">
        <v>61</v>
      </c>
      <c r="J37" s="287" t="s">
        <v>98</v>
      </c>
      <c r="K37" s="287" t="s">
        <v>68</v>
      </c>
    </row>
    <row r="38" spans="1:11" ht="24.95" customHeight="1" x14ac:dyDescent="0.25">
      <c r="A38" s="294">
        <v>2707000000</v>
      </c>
      <c r="B38" s="294"/>
      <c r="C38" s="294">
        <v>0</v>
      </c>
      <c r="D38" s="290">
        <f>+A38+B38-C38</f>
        <v>2707000000</v>
      </c>
      <c r="E38" s="290">
        <f>+I35</f>
        <v>2497220962</v>
      </c>
      <c r="F38" s="291">
        <f>+E38/D38</f>
        <v>0.92250497303287771</v>
      </c>
      <c r="G38" s="290">
        <f>+I16</f>
        <v>138918780</v>
      </c>
      <c r="H38" s="290">
        <f>+D38-E38-G38</f>
        <v>70860258</v>
      </c>
      <c r="I38" s="295">
        <f>+J35</f>
        <v>1147153924</v>
      </c>
      <c r="J38" s="296">
        <f>+I38/D38</f>
        <v>0.42377315256741782</v>
      </c>
      <c r="K38" s="295">
        <f>+K35</f>
        <v>1350067038</v>
      </c>
    </row>
    <row r="39" spans="1:11" x14ac:dyDescent="0.25">
      <c r="A39" s="293">
        <v>1</v>
      </c>
      <c r="B39" s="293">
        <v>2</v>
      </c>
      <c r="C39" s="293">
        <v>3</v>
      </c>
      <c r="D39" s="293" t="s">
        <v>42</v>
      </c>
      <c r="E39" s="293">
        <v>5</v>
      </c>
      <c r="F39" s="293" t="s">
        <v>69</v>
      </c>
      <c r="G39" s="293">
        <v>7</v>
      </c>
      <c r="H39" s="293" t="s">
        <v>70</v>
      </c>
      <c r="I39" s="293">
        <v>9</v>
      </c>
      <c r="J39" s="293" t="s">
        <v>99</v>
      </c>
      <c r="K39" s="293" t="s">
        <v>100</v>
      </c>
    </row>
    <row r="42" spans="1:11" x14ac:dyDescent="0.25">
      <c r="B42" s="212"/>
    </row>
  </sheetData>
  <mergeCells count="14">
    <mergeCell ref="G35:H35"/>
    <mergeCell ref="E18:H18"/>
    <mergeCell ref="E19:F19"/>
    <mergeCell ref="G19:H19"/>
    <mergeCell ref="E5:H5"/>
    <mergeCell ref="E6:H6"/>
    <mergeCell ref="G16:H16"/>
    <mergeCell ref="B5:B6"/>
    <mergeCell ref="A5:A6"/>
    <mergeCell ref="D5:D6"/>
    <mergeCell ref="J18:J19"/>
    <mergeCell ref="I18:I19"/>
    <mergeCell ref="I5:I6"/>
    <mergeCell ref="J5:K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37</vt:i4>
      </vt:variant>
    </vt:vector>
  </HeadingPairs>
  <TitlesOfParts>
    <vt:vector size="65" baseType="lpstr">
      <vt:lpstr>DOTACION</vt:lpstr>
      <vt:lpstr>GASTOS DE COMPUTADOR</vt:lpstr>
      <vt:lpstr>COM, LUBRICAN, Y LLANTAS</vt:lpstr>
      <vt:lpstr>MATERIALES Y SUMINISTROS</vt:lpstr>
      <vt:lpstr>ARRENDAMIENTOS</vt:lpstr>
      <vt:lpstr>VIATICOS</vt:lpstr>
      <vt:lpstr>GASTOS DE TRANS, Y COMUNICA</vt:lpstr>
      <vt:lpstr>IMPRESOS Y PUBLICACIÓN</vt:lpstr>
      <vt:lpstr>MANTENIMIENTO ENTIDAD</vt:lpstr>
      <vt:lpstr>SEGUROS ENTIDAD</vt:lpstr>
      <vt:lpstr>ENERGIA</vt:lpstr>
      <vt:lpstr>ACUEDUCTO</vt:lpstr>
      <vt:lpstr>ASEO</vt:lpstr>
      <vt:lpstr>TELEFONO</vt:lpstr>
      <vt:lpstr>CAPACITACIÓN</vt:lpstr>
      <vt:lpstr>BIENESTAR</vt:lpstr>
      <vt:lpstr>PROMOCIÓN</vt:lpstr>
      <vt:lpstr>SALUD OCU.</vt:lpstr>
      <vt:lpstr>SENTENCIAS</vt:lpstr>
      <vt:lpstr>IMPUESTOS, TASAS</vt:lpstr>
      <vt:lpstr>NOMINA</vt:lpstr>
      <vt:lpstr>HONORARIOS</vt:lpstr>
      <vt:lpstr>R.S.T.</vt:lpstr>
      <vt:lpstr>OTROS GASTOS PERSONAL</vt:lpstr>
      <vt:lpstr>APORTES</vt:lpstr>
      <vt:lpstr>PASIVOS</vt:lpstr>
      <vt:lpstr>TOTAL</vt:lpstr>
      <vt:lpstr>SUSPENSION</vt:lpstr>
      <vt:lpstr>ACUEDUCTO!Área_de_impresión</vt:lpstr>
      <vt:lpstr>APORTES!Área_de_impresión</vt:lpstr>
      <vt:lpstr>ARRENDAMIENTOS!Área_de_impresión</vt:lpstr>
      <vt:lpstr>ASEO!Área_de_impresión</vt:lpstr>
      <vt:lpstr>BIENESTAR!Área_de_impresión</vt:lpstr>
      <vt:lpstr>CAPACITACIÓN!Área_de_impresión</vt:lpstr>
      <vt:lpstr>'COM, LUBRICAN, Y LLANTAS'!Área_de_impresión</vt:lpstr>
      <vt:lpstr>DOTACION!Área_de_impresión</vt:lpstr>
      <vt:lpstr>ENERGIA!Área_de_impresión</vt:lpstr>
      <vt:lpstr>'GASTOS DE COMPUTADOR'!Área_de_impresión</vt:lpstr>
      <vt:lpstr>'GASTOS DE TRANS, Y COMUNICA'!Área_de_impresión</vt:lpstr>
      <vt:lpstr>HONORARIOS!Área_de_impresión</vt:lpstr>
      <vt:lpstr>'IMPRESOS Y PUBLICACIÓN'!Área_de_impresión</vt:lpstr>
      <vt:lpstr>'IMPUESTOS, TASAS'!Área_de_impresión</vt:lpstr>
      <vt:lpstr>'MANTENIMIENTO ENTIDAD'!Área_de_impresión</vt:lpstr>
      <vt:lpstr>'MATERIALES Y SUMINISTROS'!Área_de_impresión</vt:lpstr>
      <vt:lpstr>NOMINA!Área_de_impresión</vt:lpstr>
      <vt:lpstr>PROMOCIÓN!Área_de_impresión</vt:lpstr>
      <vt:lpstr>R.S.T.!Área_de_impresión</vt:lpstr>
      <vt:lpstr>'SALUD OCU.'!Área_de_impresión</vt:lpstr>
      <vt:lpstr>'SEGUROS ENTIDAD'!Área_de_impresión</vt:lpstr>
      <vt:lpstr>SENTENCIAS!Área_de_impresión</vt:lpstr>
      <vt:lpstr>SUSPENSION!Área_de_impresión</vt:lpstr>
      <vt:lpstr>TELEFONO!Área_de_impresión</vt:lpstr>
      <vt:lpstr>TOTAL!Área_de_impresión</vt:lpstr>
      <vt:lpstr>ACUEDUCTO!Títulos_a_imprimir</vt:lpstr>
      <vt:lpstr>APORTES!Títulos_a_imprimir</vt:lpstr>
      <vt:lpstr>BIENESTAR!Títulos_a_imprimir</vt:lpstr>
      <vt:lpstr>ENERGIA!Títulos_a_imprimir</vt:lpstr>
      <vt:lpstr>'GASTOS DE TRANS, Y COMUNICA'!Títulos_a_imprimir</vt:lpstr>
      <vt:lpstr>HONORARIOS!Títulos_a_imprimir</vt:lpstr>
      <vt:lpstr>'IMPRESOS Y PUBLICACIÓN'!Títulos_a_imprimir</vt:lpstr>
      <vt:lpstr>'MANTENIMIENTO ENTIDAD'!Títulos_a_imprimir</vt:lpstr>
      <vt:lpstr>'MATERIALES Y SUMINISTROS'!Títulos_a_imprimir</vt:lpstr>
      <vt:lpstr>'SEGUROS ENTIDAD'!Títulos_a_imprimir</vt:lpstr>
      <vt:lpstr>SENTENCIAS!Títulos_a_imprimir</vt:lpstr>
      <vt:lpstr>TELEFONO!Títulos_a_imprimir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Sandra Mary Pereira Lizcano</cp:lastModifiedBy>
  <cp:lastPrinted>2018-09-13T21:30:00Z</cp:lastPrinted>
  <dcterms:created xsi:type="dcterms:W3CDTF">2002-01-22T18:31:49Z</dcterms:created>
  <dcterms:modified xsi:type="dcterms:W3CDTF">2018-10-13T00:19:10Z</dcterms:modified>
</cp:coreProperties>
</file>