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https://gobiernobogota-my.sharepoint.com/personal/jeraldyn_tautiva_gobiernobogota_gov_co/Documents/10_INFORMES/INFORME_DR_IVÁN CASAS R/ANEXOS/ANEXO 3_Ejecución Plan de Mejoramiento Contraloría/"/>
    </mc:Choice>
  </mc:AlternateContent>
  <xr:revisionPtr revIDLastSave="10" documentId="13_ncr:1_{0DD8529E-C4A9-4AC1-B5AA-D05121B2C87E}" xr6:coauthVersionLast="41" xr6:coauthVersionMax="45" xr10:uidLastSave="{B3E85277-D31D-4236-8B57-FEF5916DBFD3}"/>
  <bookViews>
    <workbookView xWindow="-120" yWindow="-120" windowWidth="29040" windowHeight="15840" tabRatio="402" firstSheet="1" activeTab="1" xr2:uid="{00000000-000D-0000-FFFF-FFFF00000000}"/>
  </bookViews>
  <sheets>
    <sheet name="Hoja2" sheetId="4" state="hidden" r:id="rId1"/>
    <sheet name="Portada" sheetId="6" r:id="rId2"/>
    <sheet name="Completo" sheetId="1" r:id="rId3"/>
    <sheet name="Acciones Inefectivas" sheetId="5" state="hidden" r:id="rId4"/>
    <sheet name="Resumen - Vigente" sheetId="3" r:id="rId5"/>
  </sheets>
  <definedNames>
    <definedName name="_xlnm._FilterDatabase" localSheetId="2" hidden="1">Completo!$A$6:$BZ$50</definedName>
    <definedName name="_xlnm.Print_Area" localSheetId="1">Portada!$A$1:$AH$142</definedName>
  </definedNames>
  <calcPr calcId="191028"/>
  <pivotCaches>
    <pivotCache cacheId="0"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 i="3" l="1"/>
  <c r="D10" i="3"/>
  <c r="D12" i="3"/>
  <c r="D13" i="3"/>
  <c r="D15" i="3"/>
  <c r="D16" i="3"/>
  <c r="D17" i="3"/>
  <c r="D18" i="3"/>
  <c r="D19" i="3"/>
  <c r="H29" i="3"/>
  <c r="C27" i="3"/>
  <c r="C28" i="3"/>
  <c r="C29" i="3"/>
  <c r="D29" i="3"/>
  <c r="G29" i="3"/>
  <c r="J29" i="3"/>
  <c r="H19" i="3"/>
  <c r="C19" i="3"/>
  <c r="G19" i="3"/>
  <c r="J19" i="3"/>
  <c r="C9" i="3"/>
  <c r="C10" i="3"/>
  <c r="C11" i="3"/>
  <c r="C12" i="3"/>
  <c r="C13" i="3"/>
  <c r="C14" i="3"/>
  <c r="C15" i="3"/>
  <c r="C16" i="3"/>
  <c r="C17" i="3"/>
  <c r="C18" i="3"/>
  <c r="F29" i="3" l="1"/>
  <c r="E29" i="3"/>
  <c r="F19" i="3"/>
  <c r="E19" i="3"/>
  <c r="BL16" i="1"/>
  <c r="AZ16" i="1"/>
  <c r="AT16" i="1"/>
  <c r="BU16" i="1" l="1"/>
  <c r="BL18" i="1"/>
  <c r="BU12" i="1" l="1"/>
  <c r="BU11" i="1"/>
  <c r="BU10" i="1" l="1"/>
  <c r="BT10" i="1"/>
  <c r="BV10" i="1" s="1"/>
  <c r="BT16" i="1"/>
  <c r="BV16" i="1" s="1"/>
  <c r="BU15" i="1"/>
  <c r="BT15" i="1"/>
  <c r="BV15" i="1" s="1"/>
  <c r="BU14" i="1"/>
  <c r="BT14" i="1"/>
  <c r="BV14" i="1" s="1"/>
  <c r="BU46" i="1"/>
  <c r="BT46" i="1"/>
  <c r="BV46" i="1" s="1"/>
  <c r="BU45" i="1"/>
  <c r="BT45" i="1"/>
  <c r="BV45" i="1" s="1"/>
  <c r="BU44" i="1"/>
  <c r="BT44" i="1"/>
  <c r="BV44" i="1" s="1"/>
  <c r="BU43" i="1"/>
  <c r="BT43" i="1"/>
  <c r="BV43" i="1" s="1"/>
  <c r="BU42" i="1"/>
  <c r="BT42" i="1"/>
  <c r="BV42" i="1" s="1"/>
  <c r="BU41" i="1"/>
  <c r="BT41" i="1"/>
  <c r="BV41" i="1" s="1"/>
  <c r="BU40" i="1"/>
  <c r="BT40" i="1"/>
  <c r="BV40" i="1" s="1"/>
  <c r="BU39" i="1"/>
  <c r="BT39" i="1"/>
  <c r="BV39" i="1" s="1"/>
  <c r="BU38" i="1"/>
  <c r="BT38" i="1"/>
  <c r="BV38" i="1" s="1"/>
  <c r="BU37" i="1"/>
  <c r="BT37" i="1"/>
  <c r="BV37" i="1" s="1"/>
  <c r="BU36" i="1"/>
  <c r="BT36" i="1"/>
  <c r="BV36" i="1" s="1"/>
  <c r="BU35" i="1"/>
  <c r="BT35" i="1"/>
  <c r="BV35" i="1" s="1"/>
  <c r="BU34" i="1"/>
  <c r="BT34" i="1"/>
  <c r="BV34" i="1" s="1"/>
  <c r="BU33" i="1"/>
  <c r="BT33" i="1"/>
  <c r="BV33" i="1" s="1"/>
  <c r="BU32" i="1"/>
  <c r="BT32" i="1"/>
  <c r="BV32" i="1" s="1"/>
  <c r="BU31" i="1"/>
  <c r="BT31" i="1"/>
  <c r="BV31" i="1" s="1"/>
  <c r="BU30" i="1"/>
  <c r="BT30" i="1"/>
  <c r="BV30" i="1" s="1"/>
  <c r="BU29" i="1"/>
  <c r="BT29" i="1"/>
  <c r="BV29" i="1" s="1"/>
  <c r="BU28" i="1"/>
  <c r="BT28" i="1"/>
  <c r="BV28" i="1" s="1"/>
  <c r="BU27" i="1"/>
  <c r="BT27" i="1"/>
  <c r="BV27" i="1" s="1"/>
  <c r="BU26" i="1"/>
  <c r="BT26" i="1"/>
  <c r="BV26" i="1" s="1"/>
  <c r="BU25" i="1"/>
  <c r="BT25" i="1"/>
  <c r="BV25" i="1" s="1"/>
  <c r="BU24" i="1"/>
  <c r="BT24" i="1"/>
  <c r="BV24" i="1" s="1"/>
  <c r="BU23" i="1"/>
  <c r="BT23" i="1"/>
  <c r="BV23" i="1" s="1"/>
  <c r="BU22" i="1"/>
  <c r="BT22" i="1"/>
  <c r="BV22" i="1" s="1"/>
  <c r="BU21" i="1"/>
  <c r="BT21" i="1"/>
  <c r="BV21" i="1" s="1"/>
  <c r="BU20" i="1"/>
  <c r="BT20" i="1"/>
  <c r="BV20" i="1" s="1"/>
  <c r="BU19" i="1"/>
  <c r="BT19" i="1"/>
  <c r="BV19" i="1" s="1"/>
  <c r="BU18" i="1"/>
  <c r="BV18" i="1"/>
  <c r="BT17" i="1"/>
  <c r="BV17" i="1" s="1"/>
  <c r="BU17" i="1"/>
  <c r="D27" i="3"/>
  <c r="D28" i="3"/>
  <c r="J17" i="3"/>
  <c r="BW18" i="1" l="1"/>
  <c r="BW20" i="1"/>
  <c r="BW22" i="1"/>
  <c r="H28" i="3" s="1"/>
  <c r="BW24" i="1"/>
  <c r="BW26" i="1"/>
  <c r="H15" i="3" s="1"/>
  <c r="BW28" i="1"/>
  <c r="BW30" i="1"/>
  <c r="BW32" i="1"/>
  <c r="BW34" i="1"/>
  <c r="BW36" i="1"/>
  <c r="BW38" i="1"/>
  <c r="BW40" i="1"/>
  <c r="BW42" i="1"/>
  <c r="BW44" i="1"/>
  <c r="BW46" i="1"/>
  <c r="BW19" i="1"/>
  <c r="BW21" i="1"/>
  <c r="BW23" i="1"/>
  <c r="BW25" i="1"/>
  <c r="BW27" i="1"/>
  <c r="H17" i="3" s="1"/>
  <c r="BW29" i="1"/>
  <c r="BW31" i="1"/>
  <c r="BW33" i="1"/>
  <c r="BW35" i="1"/>
  <c r="BW37" i="1"/>
  <c r="BW39" i="1"/>
  <c r="BW41" i="1"/>
  <c r="BW43" i="1"/>
  <c r="BW45" i="1"/>
  <c r="BW14" i="1"/>
  <c r="BW16" i="1"/>
  <c r="BW17" i="1"/>
  <c r="H18" i="3" s="1"/>
  <c r="F17" i="3"/>
  <c r="E17" i="3"/>
  <c r="BU13" i="1"/>
  <c r="BU7" i="1"/>
  <c r="G10" i="3" l="1"/>
  <c r="H10" i="3"/>
  <c r="H27" i="3"/>
  <c r="H13" i="3"/>
  <c r="H9" i="3"/>
  <c r="G17" i="3"/>
  <c r="G27" i="3"/>
  <c r="G15" i="3"/>
  <c r="G9" i="3"/>
  <c r="G28" i="3"/>
  <c r="G13" i="3"/>
  <c r="G18" i="3"/>
  <c r="BT13" i="1"/>
  <c r="BV13" i="1" s="1"/>
  <c r="BT12" i="1"/>
  <c r="BV12" i="1" s="1"/>
  <c r="BT11" i="1"/>
  <c r="BV11" i="1" s="1"/>
  <c r="G30" i="3" l="1"/>
  <c r="BW13" i="1"/>
  <c r="H16" i="3" s="1"/>
  <c r="BW12" i="1"/>
  <c r="BW11" i="1"/>
  <c r="H12" i="3" s="1"/>
  <c r="G12" i="3" l="1"/>
  <c r="G16" i="3"/>
  <c r="J18" i="3"/>
  <c r="J16" i="3"/>
  <c r="AB8" i="1" l="1"/>
  <c r="BU8" i="1" s="1"/>
  <c r="C30" i="3" l="1"/>
  <c r="C20" i="3"/>
  <c r="C34" i="3" l="1"/>
  <c r="BU9" i="1" l="1"/>
  <c r="BT7" i="1"/>
  <c r="BV7" i="1" s="1"/>
  <c r="BT8" i="1"/>
  <c r="BV8" i="1" s="1"/>
  <c r="BT9" i="1"/>
  <c r="BV9" i="1" s="1"/>
  <c r="BW9" i="1" l="1"/>
  <c r="H11" i="3" s="1"/>
  <c r="BW7" i="1"/>
  <c r="BW8" i="1"/>
  <c r="BX8" i="1" s="1"/>
  <c r="H14" i="3" l="1"/>
  <c r="BX7" i="1"/>
  <c r="D14" i="3" s="1"/>
  <c r="G14" i="3"/>
  <c r="BX9" i="1"/>
  <c r="D11" i="3" s="1"/>
  <c r="G11" i="3"/>
  <c r="G20" i="3" l="1"/>
  <c r="F11" i="3"/>
  <c r="F18" i="3"/>
  <c r="E18" i="3"/>
  <c r="E11" i="3" l="1"/>
  <c r="F15" i="3"/>
  <c r="E15" i="3"/>
  <c r="E28" i="3" l="1"/>
  <c r="F28" i="3"/>
  <c r="J12" i="3" l="1"/>
  <c r="J10" i="3"/>
  <c r="F10" i="3" l="1"/>
  <c r="E10" i="3"/>
  <c r="E14" i="3"/>
  <c r="F14" i="3"/>
  <c r="F12" i="3"/>
  <c r="E12" i="3"/>
  <c r="E16" i="3" l="1"/>
  <c r="F16" i="3"/>
  <c r="F27" i="3"/>
  <c r="E27" i="3"/>
  <c r="G34" i="3" l="1"/>
  <c r="J9" i="3"/>
  <c r="D30" i="3" l="1"/>
  <c r="E9" i="3"/>
  <c r="F9" i="3"/>
  <c r="F13" i="3"/>
  <c r="E13" i="3"/>
  <c r="D20" i="3"/>
  <c r="E20" i="3" l="1"/>
  <c r="F20" i="3"/>
  <c r="D34" i="3"/>
  <c r="F34" i="3" s="1"/>
  <c r="F30" i="3"/>
  <c r="E30" i="3"/>
  <c r="E34" i="3" l="1"/>
</calcChain>
</file>

<file path=xl/sharedStrings.xml><?xml version="1.0" encoding="utf-8"?>
<sst xmlns="http://schemas.openxmlformats.org/spreadsheetml/2006/main" count="1003" uniqueCount="533">
  <si>
    <t>Cuenta de No. HALLAZGO</t>
  </si>
  <si>
    <t>Etiquetas de columna</t>
  </si>
  <si>
    <t>Etiquetas de fila</t>
  </si>
  <si>
    <t>Total general</t>
  </si>
  <si>
    <t>2.1.2.1</t>
  </si>
  <si>
    <t>2.2.1.1</t>
  </si>
  <si>
    <t>2.2.1.2</t>
  </si>
  <si>
    <t>3.1</t>
  </si>
  <si>
    <t>3.1.1.1</t>
  </si>
  <si>
    <t>Responsable</t>
  </si>
  <si>
    <t>Vigencia</t>
  </si>
  <si>
    <t>3.1.1.2</t>
  </si>
  <si>
    <t>3.1.1.3</t>
  </si>
  <si>
    <t>Dirección Administrativa</t>
  </si>
  <si>
    <t>3.1.1.4</t>
  </si>
  <si>
    <t>Dirección de Contratación</t>
  </si>
  <si>
    <t>3.1.3.1</t>
  </si>
  <si>
    <t>Dirección de Derechos Humanos</t>
  </si>
  <si>
    <t>3.1.3.10</t>
  </si>
  <si>
    <t>Dirección Financiera</t>
  </si>
  <si>
    <t>3.1.3.11</t>
  </si>
  <si>
    <t>Oficina Asesora de Planeación</t>
  </si>
  <si>
    <t>3.1.3.2</t>
  </si>
  <si>
    <t>Oficina de Control Interno</t>
  </si>
  <si>
    <t>3.1.3.3</t>
  </si>
  <si>
    <t>Subsecretaría de Gestión Institucional</t>
  </si>
  <si>
    <t>3.1.3.4</t>
  </si>
  <si>
    <t>Acciones Compartidas</t>
  </si>
  <si>
    <t>3.1.3.5</t>
  </si>
  <si>
    <t>Dirección de Contratación y Subsecretaría de Gestión Institucional</t>
  </si>
  <si>
    <t>3.1.3.6</t>
  </si>
  <si>
    <t>Dirección de Derechos Humanos y Subsecretaría de Gestión Institucional</t>
  </si>
  <si>
    <t>3.1.3.7</t>
  </si>
  <si>
    <t>Oficina Asesora de Planeación y Subsecretaría de Gestión Institucional</t>
  </si>
  <si>
    <t>3.1.3.8</t>
  </si>
  <si>
    <t>3.1.3.9</t>
  </si>
  <si>
    <t>3.1.4.1</t>
  </si>
  <si>
    <t>3.10</t>
  </si>
  <si>
    <t>3.2</t>
  </si>
  <si>
    <t>3.2.1.1</t>
  </si>
  <si>
    <t>3.3</t>
  </si>
  <si>
    <t>3.3.1.1</t>
  </si>
  <si>
    <t>3.3.1.2</t>
  </si>
  <si>
    <t>3.3.1.3</t>
  </si>
  <si>
    <t>3.3.1.4</t>
  </si>
  <si>
    <t>3.3.1.5</t>
  </si>
  <si>
    <t>3.3.1.6</t>
  </si>
  <si>
    <t>3.4</t>
  </si>
  <si>
    <t>3.5</t>
  </si>
  <si>
    <t>3.6</t>
  </si>
  <si>
    <t>3.7</t>
  </si>
  <si>
    <t>3.8</t>
  </si>
  <si>
    <t>3.9</t>
  </si>
  <si>
    <t>Seguimiento Completo Plan de Mejoramiento Contraloría</t>
  </si>
  <si>
    <t>Código Auditorías 40, 47 Vigencia 2018 y 510, 12 Vigencia 2019</t>
  </si>
  <si>
    <t>Seguimiento seis (Corte 30 de Junio de 2018)</t>
  </si>
  <si>
    <t>Seguimiento dos (Corte 31 de Julio de 2018)</t>
  </si>
  <si>
    <t>Seguimiento tres (Corte 31 de Agosto de 2018)</t>
  </si>
  <si>
    <t>Seguimiento cuatro (Corte 30 de Septiembre de 2018)</t>
  </si>
  <si>
    <t>Seguimiento cinco (Corte 31 de Octubre de 2018)</t>
  </si>
  <si>
    <t>Seguimiento cinco (Corte 30 de Noviembre de 2018)</t>
  </si>
  <si>
    <t>Seguimiento cinco (Corte 31 de Diciembre de 2018)</t>
  </si>
  <si>
    <t>Seguimiento cinco (Corte 31 de Enero de 2019)</t>
  </si>
  <si>
    <t>Seguimiento cinco (Corte 28 de Febrero de 2019)</t>
  </si>
  <si>
    <t>Seguimiento cinco (Corte 31 de Marzo de 2019)</t>
  </si>
  <si>
    <t>Seguimiento cinco (Corte 30 de Abril de 2019)</t>
  </si>
  <si>
    <t>Seguimiento cinco (Corte 31 de Mayo de 2019)</t>
  </si>
  <si>
    <t>Seguimiento cinco (Corte 30 de Junio de 2019)</t>
  </si>
  <si>
    <t>Seguimiento cinco (Corte 31 de Julio de 2019)</t>
  </si>
  <si>
    <t>Seguimiento cinco (Corte 31 de Agosto de 2019)</t>
  </si>
  <si>
    <t>Seguimiento (Corte 30 de Septiembre de 2019)</t>
  </si>
  <si>
    <t>Seguimiento (Corte 31 de Octubre de 2019)</t>
  </si>
  <si>
    <t>Seguimiento  (Corte 30 de Noviembre de 2019)</t>
  </si>
  <si>
    <t>Seguimiento  (Corte 31 de Diciembre de 2019)</t>
  </si>
  <si>
    <t>Total</t>
  </si>
  <si>
    <t>Observaciones</t>
  </si>
  <si>
    <t>CÓD. AUDITORÍA</t>
  </si>
  <si>
    <t>No. HALLAZGO</t>
  </si>
  <si>
    <t>HALLAZGO</t>
  </si>
  <si>
    <t>CAUSA DEL HALLAZGO</t>
  </si>
  <si>
    <t>CÓDIGO ACCIÓN</t>
  </si>
  <si>
    <t>DESCRIPCIÓN ACCION</t>
  </si>
  <si>
    <t>NOMBRE DEL INDICADOR</t>
  </si>
  <si>
    <t>FORMULA DEL INDICADOR</t>
  </si>
  <si>
    <t>META</t>
  </si>
  <si>
    <t>AREA RESPONSABLE</t>
  </si>
  <si>
    <t>FECHA DE INICIO</t>
  </si>
  <si>
    <t>FECHA DE TERMINACIÓN</t>
  </si>
  <si>
    <t>Descripción Avance</t>
  </si>
  <si>
    <t>Evidencia Aportada</t>
  </si>
  <si>
    <t>Avance variable</t>
  </si>
  <si>
    <t>Forma de Medición</t>
  </si>
  <si>
    <t>Meta</t>
  </si>
  <si>
    <t>Ejecutado</t>
  </si>
  <si>
    <t>Programado</t>
  </si>
  <si>
    <t>%</t>
  </si>
  <si>
    <t>Cumplimiento</t>
  </si>
  <si>
    <t>Hallazgo Administrativo por desactualización de instrumentos archivísticos</t>
  </si>
  <si>
    <t>La actualización de los instrumentos archivísticos requieren de tiempo y continuidad de procesos.</t>
  </si>
  <si>
    <t>Elaborar el Programa de Gestión Documental y el Plan Institucional de Archivos - PINAR.</t>
  </si>
  <si>
    <t>Porcentaje del número de Instrumentos Archivísticos elaborados</t>
  </si>
  <si>
    <t>(Número de Instrumentos archivísticos elaborados/Número de Instrumentos archivísticos planeados para elaborar)*100</t>
  </si>
  <si>
    <t>Se presenta información de gestión frente a la elaboración del PGD con acompañamiento de la Secretaría General y Skaphe; en esto se incluye un cronograma de trabajo cuyo resultado final estará para el 30 de septiembre, no se establece un avance porcentual en la elaboración de los dos documentos.</t>
  </si>
  <si>
    <t>Actas de reunión
Cronograma de trabajo</t>
  </si>
  <si>
    <t>Se adelanta una mesa de trabajo con la Secretaría General en el marco de la elaboración del Programa de Gestión Documental.</t>
  </si>
  <si>
    <t>Acta mesa de trabajo.</t>
  </si>
  <si>
    <t>Se elabora el Diagnóstico Integral para la elaboración del Sistema Integrado de Conservación - SIC, esto para la elaboración del PINAR.
Se adelantan 5 meses de trabajo con la Secretaría General en el marco de la elaboración del Programa de Gestión Documental.</t>
  </si>
  <si>
    <t>Diagnóstico Integral
Actas mesas de trabajo</t>
  </si>
  <si>
    <t>Se adelanta una mesa de trabajo con la Secretaría General en el marco de la elaboración del Programa de Gestión Documental.
Se entrega una versión inicial de la elaboraión del Programa de Gestión Documental.</t>
  </si>
  <si>
    <t>Acta mesa de trabajo.
Programa de Gestión Documental (Documento versión de trabajo)</t>
  </si>
  <si>
    <t>PGD: Se presentó ante el Comité Institucional de Gestión y Desempeño apróbandose el 25 de octubre en sesión extraordinaria No. 3. 
Avance : 100% 
PINAR: Se dará inicio a la elaboración del PINAR a partir del Diagnóstico realizado. 
Avance 30%</t>
  </si>
  <si>
    <t>PGD</t>
  </si>
  <si>
    <t>Se solicita la ampliación del Plazo de ejecución a la Contraloría de Bogotá, una vez aprobada la modificación la nueva fecha es el 25 de mayo de 2019.
Para este mes se efectuó ajustes al PINAR.</t>
  </si>
  <si>
    <t>Documento de ajuste al PINAR</t>
  </si>
  <si>
    <t>Se concluye la elaboración del instrumento PINAR</t>
  </si>
  <si>
    <t>PINAR</t>
  </si>
  <si>
    <t>Suma</t>
  </si>
  <si>
    <t>Acción cumplida</t>
  </si>
  <si>
    <t>Actualizar los Cuadros de Caracterización Documental y las Tablas de Retención Documental - TRD.</t>
  </si>
  <si>
    <t>Porcentaje del número de Instrumentos Archivísticos actualizados</t>
  </si>
  <si>
    <t>(Número de  Instrumentos archivísticos actualizados/Número de instrumentos archivísticos  planeados para actualizar)*100</t>
  </si>
  <si>
    <t>Durante el mes de junio, la Dirección Adminisstrativa aplicó una encuesta en cada dependencia con el propósito de actualizar las TRD de la Entidad. No se presenta un porcentaje de avance en la actualizaicón de los instrumentos referidos en la acción.</t>
  </si>
  <si>
    <t>Encuentas aplicadas.
Informes de Encuestas</t>
  </si>
  <si>
    <t>Se adelanta la actualización de los cuadros de caracterización de los procesos: Evaluación Independiente, Fomento y protección de Derechos Humanos, Gerencia del Talento Humano y Servicio a la Ciudadanía.</t>
  </si>
  <si>
    <t>Cuadros de caterización procesos mencionados.</t>
  </si>
  <si>
    <t>Con los avances realizados por el grupo de gestión documental de la Entidad, frente  a la actualización de estos instrumentos se han obtenido los siguientes avances:
90% en los cuadros de caracterización.
30% en las TRD</t>
  </si>
  <si>
    <t>Durante el mes se adelantó el trabajo de 6 TRD adicionales</t>
  </si>
  <si>
    <t>TRD: Avance del 90%
Cuadros de caracterización: 100%</t>
  </si>
  <si>
    <t>Con el trabajo adelantado por la Dirección Administrativa se concluye la actualización de las TRD a la nueva estructura organizacional. Son aprobadas en el Comité de Desarrollo Institucional</t>
  </si>
  <si>
    <t>TRD</t>
  </si>
  <si>
    <t>Hallazgo administrativo por ausencia total de Referencias Cruzadas en las Notas a los Estados Financieros de carácter específico según documento electrónico CBN-0906 vigencia 2017, según Resolución 533 de 2015, Marco Conceptual (Capítulos 4 y 6); y Resolución 356 de 2007, numeral 3 del capítulo II del título III Procedimientos Relativos a los Estados, Informes, y Reportes Contables.</t>
  </si>
  <si>
    <t>Se utilizó la metodología tradicional, que hasta el momento no había sido objeto de observación, no obstante siempre se ha cumplido con el objetivo de las notas a los estados financieros</t>
  </si>
  <si>
    <t>Implementar la funcionalidad de "Referencias Cruzadas" a partir de la vigencia 2018, para la elaboración de las Notas a los Estados Financieros.</t>
  </si>
  <si>
    <t>Notas a los Estados Financieros con la funcionalidad de "Referencias Cruzadas" implementada.</t>
  </si>
  <si>
    <t>N° de Notas a los Estados Financieros con la funcionalidad de "Referencias Cruzadas" implementada.</t>
  </si>
  <si>
    <t>No presentan avances.</t>
  </si>
  <si>
    <t>N/A</t>
  </si>
  <si>
    <t>La Dirección Financiera procedió con la elaboración de las notas a los estados financieros sobre la información de la vigencia 2018, en las cuales incluyó la funcionalidad de "Referencias Cruzadas".</t>
  </si>
  <si>
    <t>Notas a los Estados Financieros</t>
  </si>
  <si>
    <t>Hallazgo Administrativo con presunta incidencia disciplinaria, por no publicar documentos del proceso y/o actos administrativos en el SECOP de los siguientes contratos: Contrato Interadministrativo 593/2017 suscrito el 6 de septiembre de 2017 y Convenio de Asociación No. 961/2016 suscrito el 22 de diciembre de 2016.</t>
  </si>
  <si>
    <t>En lo relacionado a los documentos publicados de forma extemporánea se presentaba debido a que los procesos contractuales no se realizaban de forma transaccional en la plataforma SECOP, igualmente esta presentaba fallas técnicas que generaban retrasos en la publicación.</t>
  </si>
  <si>
    <t>Realizar de forma transaccional las modificaciones contractuales, en la plataforma del SECOP II, según se requieran durante la vigencia.</t>
  </si>
  <si>
    <t>Número de modificaciones contractuales realizadas de forma transaccional</t>
  </si>
  <si>
    <t>Para los procesos de contratación a los que aplica la utilización de la Plataforma Secop II, se ha dado trámite a las modificaciones contractuales en esta misma plataforma, según se han presentado solicitudes de modificaciones contractuales por los Supervisores.</t>
  </si>
  <si>
    <t>Plataforma Secop II
Relación de modificaciones contractuales</t>
  </si>
  <si>
    <t>Demanda</t>
  </si>
  <si>
    <t>En ejecución. 
Ajustar la evidencia, incluyendo el link de cada contrato.</t>
  </si>
  <si>
    <t>Hallazgo Administrativo por suscribir acta de inicio sin haber sido notificado de la designación de supervisor en los Contratos Nos. 0049/2017, 102/2017. 191/2016 y 015/2016.</t>
  </si>
  <si>
    <t>Actualmente el memorando de designación de supervisión es generado una vez se carga la póliza aprobada en el aplicativo SIPSE, hecho que no siempre coincide con la fecha de suscripción del contrato.</t>
  </si>
  <si>
    <t>Modificar el flujo del "Procedimiento para la adquisición y administración de bienes y servicios" en lo relación con la designación de Supervisor; de modo tal que los profesionales a cargo de cada proceso informe sobre la designación mediante correo electrónico una vez el contrato se encuentre firmado en la Plataforma SECOP II, siguiendo las indicaciones de la guía de supervisión e interventoría de los contratos estatales de Colombia Compra Eficiente.</t>
  </si>
  <si>
    <t>Flujo modificado</t>
  </si>
  <si>
    <t>Número de flujos modificados en el procedimiento</t>
  </si>
  <si>
    <t>La Dirección de Contratación ha implementado la utilización de correos electrónicos informando la designación de los supervisores.</t>
  </si>
  <si>
    <t>Modelo de correo</t>
  </si>
  <si>
    <t>En la versión N° 04 del Procedimiento para la adquisición y administración de bienes y servicios / GCO-GCI-P001, en la actividad 7 "INFORMAR LA DESIGNACIÓN COMO SUPERVISOR", se menciona la utilización del correo electrónico.</t>
  </si>
  <si>
    <t>Procedimiento  GCO-GCI-P001, Versión 04</t>
  </si>
  <si>
    <t>SI</t>
  </si>
  <si>
    <t>Hallazgo administrativo por no aclarar que la cláusula de liquidación acordada en el Contrato No. 102/2017, no aplicaba.</t>
  </si>
  <si>
    <t>Error involuntario se incluyó la cláusula de la liquidación en los contratos de prestación de servicios profesionales y de apoyo a la gestión.
El artículo 217 Decreto 019 de 2012 " La liquidación a que se refiere el presente artículo no será obligatoria en los contratos de prestación de servicios profesionales y de apoyo a la gestión"</t>
  </si>
  <si>
    <t>Normalizar el documento de "Condiciones generales" para los contratos, donde se incluya opcionalmente la cláusula de liquidación del contrato de prestación de servicios profesionales y de apoyo a la gestión, cuya redacción esté acorde con lo estipulado en el artículo 60 de ley 80 de 1993 y el artículo 217 Decreto 019 de 2012.</t>
  </si>
  <si>
    <t>Documento Normalizado</t>
  </si>
  <si>
    <t>Número de documentos normalizados</t>
  </si>
  <si>
    <t xml:space="preserve">Se creó el formato GCO-GCI-F143, denominado CONDICIONES GENERALES CLÁUSULADO COMPLEMENTARIO CONTRATO DE PRESTACIÓN DE SERVICIOS SECOP II </t>
  </si>
  <si>
    <t>Formato</t>
  </si>
  <si>
    <t>Hallazgo administrativo por no archivar de manera adecuada la información y documentación que soportan la ejecución del Contrato No. 102/2017, 191/2016 y 015/2016 y por no elaborarse un informe en el que se determine el aporte de las obligaciones ejecutadas respecto de las metas del Proyecto de Inversión 1131, asociadas a dicho contrato</t>
  </si>
  <si>
    <t xml:space="preserve">Fallas en los controles establecidos para la conformación del expediente contractual y, en el seguimiento a la ejecución contractual para que se cumplan las normas archivísticas y el manual de supervisión e interventoría.  Falta de un documento que a diferencia de los informes mensuales de actividades presentados por el contratista, concluyera sobre la ejecución del contrato y su alcance respecto de las metas del Proyecto de Inversión 1131. </t>
  </si>
  <si>
    <t>Elaborar un documento con lineamientos dirigidos a las áreas de la Subsecretaría para la Gobernabilidad y la Garantía de Derechos, para fortalecer las buenas prácticas en la conservación de evidencias de la ejecución contractual y la identificación concreta de los resultados y beneficios del procesos de contratación de prestación de servicios profesionales en el marco del proyecto de inversión que lo financió.</t>
  </si>
  <si>
    <t>Documento de lineamientos elaborado y comunicado a las áreas técnicas de la Subsecretaría</t>
  </si>
  <si>
    <t>Documento elaborado y comunicado a las áreas técnicas de la Subsecretaría</t>
  </si>
  <si>
    <t>Subsecretaría para la Gobernabilidad y la Garantía de Derechos</t>
  </si>
  <si>
    <t>El 29 de marzo de 2019, la Subsecretaría para la Gobernabilidad y la Garantía de Derechos emitió el radicado N° 20193000175473 con lineamientos para fortalecer buenas prácticas en la ejecución y seguimiento de procesos de contratación de prestación de servicios profesionales.</t>
  </si>
  <si>
    <t>Memorando N° 20193000175473</t>
  </si>
  <si>
    <t>3.1.1.5</t>
  </si>
  <si>
    <t>Hallazgo administrativo por incluir en el informe final y en el acta de liquidación, un plazo de ejecución y una fecha de terminación diferentes a las acordadas en el Contrato No. 602/2017 suscrito el 29 de septiembre de 2017.</t>
  </si>
  <si>
    <t>En el aplicativo SIPSE se registró un plazo de ejecución que no coincidía con lo estipulado en la minuta y por error involuntario se registró mencionada información en el informe final de supervisión y acta de liquidación.</t>
  </si>
  <si>
    <t>Realizar una capacitación a los supervisores y apoyos a la supervisión en la temática de "liquidación de contratos".</t>
  </si>
  <si>
    <t>Capacitación realizada</t>
  </si>
  <si>
    <t>Número de Capacitaciones</t>
  </si>
  <si>
    <t>La capacitación fue programada y llevada a cabo por la Dirección de Contratación, el día 19 de junio.</t>
  </si>
  <si>
    <t>Presentación y listado de asistencia</t>
  </si>
  <si>
    <t>3.1.1.6</t>
  </si>
  <si>
    <t>Hallazgo administrativo por publicar de manera extemporánea en el SECOP, información correspondiente a los Contratos Nos. 191/2016 y 015/2016</t>
  </si>
  <si>
    <t>Para los contratos registrados en la plataforma Secop II, y según ha llegado la solicitud a la Dirección de Contratación, se han efectuado las modificaciones contractuales de forma transaccional. La realización de esta actividad es por demanda.</t>
  </si>
  <si>
    <t>Plataforma SecopII
Relación de modificaciones contractuales</t>
  </si>
  <si>
    <t>3.1.1.7</t>
  </si>
  <si>
    <t>Hallazgo Administrativo por desorden en información presentada al ente de control del Contrato No. 502/2017</t>
  </si>
  <si>
    <t>Cajas contentivas de información de tema de Derechos Humanos Contrato 502/2017 de la SDG, algunas de las carpetas no se encuentran rotuladas, ni los documentos foliados consecutivamente, no tienen lista de chequeo, o tabla de contenido de la carpeta, documentos sueltos sin legajar, CDs sin el testigo correspondiente, entre otros.</t>
  </si>
  <si>
    <t>Realizar e implementar un plan de trabajo; previa solicitud de acompañamiento de la Dirección Administrativa - Grupo de Gestión Documental; para normalizar el archivo de gestión  de la Dirección de Derechos Humanos en correspondencia al Sistema Integrado de Gestión de la Entidad y la normatividad de archivo. El plan debe contener: actividad, responsable, fecha de entrega actividad e identificación del resultado o evidencia de ejecución de la actividad.</t>
  </si>
  <si>
    <t>Nivel de implementación del plan de trabajo para normalización de archivo</t>
  </si>
  <si>
    <t>Actividades ejecutadas del plan de trabajo / Actividades previstas en el plan de trabajo</t>
  </si>
  <si>
    <t>Se diseña un plan de trabajo con un total de tres (3) actividades y en estas cuatro(4) subactividades.</t>
  </si>
  <si>
    <t>Plan de trabajo.</t>
  </si>
  <si>
    <t>Se realizo ajuste a la hoja de control de expedientes que se encuentra en intranet  por "MATIZ" de acuerdo a los documentos relevantes  dentro de cada carpeta correspondiente a cada localidad.</t>
  </si>
  <si>
    <t>Plan de Trabajo, avance</t>
  </si>
  <si>
    <t>Intervención documental (clasificación, ordenación, retiro de material metalico, foliación, organización, conservación y custodia de documentos) al archivo de gestión Territorial y poblacional 2017.
Se sistematizó el inventario correspondiente al archivo de gestión territorial-poblacional 2017.</t>
  </si>
  <si>
    <t>Se realizaron mesas de trabajo con el grupo de gestión documental para el trabajo articulado en la intervención del archivo.</t>
  </si>
  <si>
    <t xml:space="preserve">Actas de reunión </t>
  </si>
  <si>
    <t xml:space="preserve">3.1.1.1 </t>
  </si>
  <si>
    <t>Hallazgo administrativo con incidencia fiscal y presunta incidencia disciplinaria en cuantía de $502.467.945, por incumplimiento del objeto del contrato No. 598 de 2017.</t>
  </si>
  <si>
    <t>La administración adelantó las acciones tendientes a la recuperación de los recursos girados en el marco del Contrato 598 de 2017, sin que el contratista haya atendido a su responsabilidad con la devolución de los recursos que le corresponde a raíz del incumplimiento total del contrato.</t>
  </si>
  <si>
    <t>Realizar seguimientos mensuales al proceso ejecutivo instaurado por la Dirección Jurídica, tendiente a la recuperación de los recursos del Contrato 598 de 2017.</t>
  </si>
  <si>
    <t>Número de seguimientos realizados</t>
  </si>
  <si>
    <t>Número de seguimientos mensuales realizados</t>
  </si>
  <si>
    <t>Dirección Jurídica</t>
  </si>
  <si>
    <t>Con radicado 20191800383843 del 8 de julio se hace entrega del seguimiento al proceso ejecutivo que corresponde al mes de junio, se evidencia que la demanda aun no ha sido admitida.</t>
  </si>
  <si>
    <t>Memorando N° 20191800383843</t>
  </si>
  <si>
    <t>Con radicado 2019180045152 del 9 de agosto se hace entrega del seguimiento al proceso ejecutivo que corresponde al mes de julio.</t>
  </si>
  <si>
    <t>Memorando N° 2019180045152</t>
  </si>
  <si>
    <t>Con radicado 20191800499613 del 11 de septiembre se hace entrega del seguimiento al proceso ejecutivo que corresponde al mes de agosto.</t>
  </si>
  <si>
    <t>Memorando N° 20191800499613</t>
  </si>
  <si>
    <t>Con radicado 20191800582473 del 05 de noviembre se hace entrega del seguimiento al proceso ejecutivo que corresponde al mes de octubre.</t>
  </si>
  <si>
    <t>Memorando N° 20191800582473</t>
  </si>
  <si>
    <t>Con radicado 20191800622023 del 05 de diciembre se hace entrega del seguimiento al proceso ejecutivo que corresponde al mes de noviembre.</t>
  </si>
  <si>
    <t>Memorando N° 20191800622023</t>
  </si>
  <si>
    <t>En ejecución</t>
  </si>
  <si>
    <t>Hallazgo administrativo con presunta incidencia disciplinaria por irregularidades presentadas en las diferentes etapas del proceso contractual que dio lugar a la suscripción del contrato No. 598 de 2017.</t>
  </si>
  <si>
    <t>No se consideró lo contemplado en el "Procedimiento de ingresos y egresos de bienes muebles", frente a la verificación de los requisitos de compra para el ingreso de las licencias al Almacén (caso 1 y 2).</t>
  </si>
  <si>
    <t>Incluir como política de operación en las instrucciones para las diferentes modalidades de contratación, la verificación del  "Procedimiento de ingresos y egresos de bienes muebles" cuando los procesos contractuales incluyan el suministro de bienes que requieren ingreso a Almacén.</t>
  </si>
  <si>
    <t>Instrucciones de modalidades de contratación actualizadas</t>
  </si>
  <si>
    <t>Número de documentos (instrucciones) de las modalidades de contratación actualizadas / Número de documentos (instrucciones) de las modalidades de contratación</t>
  </si>
  <si>
    <t>Se inicia proceso de revisión de la actualización</t>
  </si>
  <si>
    <t>Se actualiza la totalidad de las instrucciones de las diferentes modalidades de contratación con la inclusión de la política de operación relacionada con la verificación del Procedimiento de ingresos y egresos de bienes muebles. En total se debían actualizar 6 documentos, la misma cantidad que fue actualizada.</t>
  </si>
  <si>
    <t>Instrucciones actualizadas</t>
  </si>
  <si>
    <t>3.1.1.2. Hallazgo administrativo con presunta incidencia disciplinaria por irregularidades presentadas en las diferentes etapas del proceso contractual que dio lugar a la suscripción del contrato No. 598 de 2017.</t>
  </si>
  <si>
    <t>Se hace necesario fortalecer la aplicación de los controles ya existentes, para la supervisión contractual (caso 3).</t>
  </si>
  <si>
    <t>Realizar jornadas de entrenamiento a los Supervisores de Contratos de la Entidad, con el propósito de fortalecer el ejercicio de supervisión en la Entidad.</t>
  </si>
  <si>
    <t>Jornadas de entrenamiento realizas</t>
  </si>
  <si>
    <t>Número de jornadas de entrenamiento realizadas / Número de jornadas de entrenamiento citadas</t>
  </si>
  <si>
    <t>3.1.1.3 Hallazgo administrativo por deficiencias en la integridad de las carpetas de los contratos Nos. 725, 665 y 839 de 2018.</t>
  </si>
  <si>
    <t>Por parte de Colombia Compra Eficiencia no existe un lineamiento que indique que la documentación por ellos administrada para adelantar un proceso de Selección Abreviada - Acuerdo Marco de Precios, deba ser archiva en el expediente contractual que adelanta la Entidad.</t>
  </si>
  <si>
    <t>Solicitar un concepto a Colombia Compra Eficiente sobre la procedencia de archivar documentación administrada por esa Entidad, en el expediente contractual interno de la SDG.</t>
  </si>
  <si>
    <t>Concepto solicitado</t>
  </si>
  <si>
    <t>Número de conceptos solicitados</t>
  </si>
  <si>
    <t>El día 28 de junio se radicó una solicitud de concepto en el sistema de PQRS de Colombia Compra Eficiente identificada con el número 4201912000004382. Se consulta sobre la procedencia o no de archivar internamente documentos administrados por CCE.</t>
  </si>
  <si>
    <t>Solicitud 4201912000004382</t>
  </si>
  <si>
    <t>3.1.1.4 Hallazgo administrativo por deficiencias de control en el diligenciamiento de los documentos soporte del contrato No. 665 de 2018 (orden de compra 25566).</t>
  </si>
  <si>
    <t>Por que no se verificaron los detalles pormenorizados de los documentos, revisando solo los totales generales.</t>
  </si>
  <si>
    <t>3.1.1.1 Hallazgo administrativo por presentación extemporánea de la información mensual de contratación en el aplicativo SIVICOF</t>
  </si>
  <si>
    <t>Dado que el instructivo de la Contraloría del Formato CB012 no precisa sobre la información a reportar hasta el séptimo día hábil de cada mes, al interior de la Entidad, el reporte del aplicativo Sipse no incluía este criterio para la realización del informe.</t>
  </si>
  <si>
    <t>Actualizar el reporte de Contraloría en la base de datos de SIPSE, para generar la información contractual con corte al séptimo día hábil de cada mes.</t>
  </si>
  <si>
    <t>Número de reportes actualizados</t>
  </si>
  <si>
    <t>Dirección de Contratación y Dirección de Tecnologías e Información</t>
  </si>
  <si>
    <t>Desde la Dirección de Contratación se crea el caso N° 65069 para ajustar el SQL Developer para la descarga de los archivos CB de la Contraloria.</t>
  </si>
  <si>
    <t>Correo electrónico</t>
  </si>
  <si>
    <t>Se efectúa reunión del 23 de octubre para el levantamiento del requerimiento. Y el 30 se efectúa reunión con la solución del caso.
Se presenta el caso RF-5780-1-74628.</t>
  </si>
  <si>
    <t>Acta de reunión</t>
  </si>
  <si>
    <t>3.1.1.2 Hallazgo administrativo por fallas en el archivo de la documentación que hacen parte de los contratos Nos 574 de 2017 y 576 de 2018</t>
  </si>
  <si>
    <t xml:space="preserve">Desconocimiento del documento de Instrucciones para la Conformación, Manejo y Archivo del Expediente Único del Contrato, para la conformación de los expedientes contractuales. </t>
  </si>
  <si>
    <t>Capacitar al personal de la Dirección de Contratación, supervisores de contratos o apoyos a la supervisión de las dependencias de la Secretaría Distrital de Gobierno  en relación al documento de Instrucciones para la Conformación, Manejo y Archivo del Expediente Único del Contrato.</t>
  </si>
  <si>
    <t>Capacitaciones realizadas</t>
  </si>
  <si>
    <t>Número de capacitaciones realizadas</t>
  </si>
  <si>
    <t>La Dirección Administrativa convoca a capacitación mediante radicado N°20194220585063 y el N° 20194200605643  realiza la capacitacion los días 8 y 26 de noviembre. La capacitación se realiza sobre los lineamientos en expedientes generados con la Dirección de Contratación.</t>
  </si>
  <si>
    <t>Acta de capacitación del 8 y 26 de noviembre</t>
  </si>
  <si>
    <t>3.1.1.3 Hallazgo administrativo por inconsistencias presentadas en la elaboración de algunos documentos que hacen parte de los contratos 709 y 679 de 2018</t>
  </si>
  <si>
    <t>Caso No. 1: No se verificó la información del plazo de ejecución en los documentos del proceso, previos a la suscripción del acta de inicio.
Caso No. 2: Por la falta de verificación de toda la información contenida en el informe.</t>
  </si>
  <si>
    <t>Realizar jornada de entrenamiento a los Supervisores de Contratos de la Entidad, con el propósito de fortalecer el ejercicio de la labor de vigilancia, seguimiento y control a la ejecucion contractual.</t>
  </si>
  <si>
    <t>El 30 de agosto se realiza una capacitación a cargo de la Dirección de Contratación en temas de supervisión de contratos.</t>
  </si>
  <si>
    <t>En ejecución.
Adjuntar soportes de las capacitaciones realizadas.</t>
  </si>
  <si>
    <t>3.1.1.4 Hallazgo administrativo por falta de control en el archivo de algunos documentos que hacen parte de las carpetas del contrato 574 de 2017</t>
  </si>
  <si>
    <t>3.1.3.1 Hallazgo administrativo por la modificación que se hizo en los pliegos de condiciones frente a las variables utilizadas en los estudios previos para determinar el valor del presupuesto del contrato 574 de 2017</t>
  </si>
  <si>
    <t>La administración realizó un estudio de mercado con cuatro diferentes opciones de cotización por cada cotizante, tomando de estas la opción que se ajustaba  a la necesidad de contratación de la Entidad para la definición de los pliegos de condiciones y por consiguiente del modelo de la oferta económica.</t>
  </si>
  <si>
    <t>Solicitar un concepto a Colombia Compra Eficiente, sobre la procedencia de utilizar un estudio de mercado con diferentes opciones de cotización, contrastando los argumentos del equipo auditor y el procedimiento utilizado por la Entidad.</t>
  </si>
  <si>
    <t>Dirección de Tecnologías e Información</t>
  </si>
  <si>
    <t>La Dirección d eTecnologías e Información presentó la solicitud de concepto a Colombia Compra Eficiente en el término indicado.</t>
  </si>
  <si>
    <t>Solicitud de concepto. Número de radicación: 4201912000005561</t>
  </si>
  <si>
    <t>3.1.3.2 Hallazgo administrativo con presunta incidencia disciplinaria por sobre ejecución del contrato 705 de 2018, sin contar con respaldo presupuestal</t>
  </si>
  <si>
    <t>Aunque el contrato contaba con respaldo presupuestal, la financiación de las campañas realizadas en el mes de noviembre de 2018, fue definida al finalizar, toda vez que tenían impacto directo en dos proyectos de inversión.</t>
  </si>
  <si>
    <t>Especificar en la aprobaciones de cada plan de medios o estrategia, producto o actividad BTL (las cuales se autorizan por correo electrónico desde el supervisor a el contratista), el proyecto de inversión del cual saldrán los recursos para ejecutar dicha solicitud, de esta manera se fortalece el control sobre la ejecución de cada proyecto de inversión independiente del presupuesto disponible total del contrato.</t>
  </si>
  <si>
    <t>Porcentaje de aprobaciones realizadas</t>
  </si>
  <si>
    <t>Número de aprobaciones con especificación de proyecto de inversión realizadas / Número de aprobaciones solicitadas</t>
  </si>
  <si>
    <t>Oficina Asesora de Comunicaciones</t>
  </si>
  <si>
    <t>Se presenta un requerimiento realizado por correo electrónico, indicando el proyecto de inversión que financiará el plan de comunicaciones.</t>
  </si>
  <si>
    <t>Correo del 10 de julio</t>
  </si>
  <si>
    <t>No se relacionan avances</t>
  </si>
  <si>
    <t>Con el nuevo contrato 982 de 2019, para el mes de septiembre se relacionan 5 correos electrónicos con la autorización del plan de medios, con la relación correspondiente del proyecto de inversión.</t>
  </si>
  <si>
    <t>Correos electrónicos.</t>
  </si>
  <si>
    <t>En ejecución.
Incluir la totalidad de correos de autorización enviados a la fecha.</t>
  </si>
  <si>
    <t>3.1.3.3 Hallazgo administrativo con presunta incidencia disciplinaria por no exigir el amparo por pago de salarios, prestaciones sociales e indemnizaciones laborales, en el contrato 692 de 2018 suscrito con INGEAL S.A</t>
  </si>
  <si>
    <t>En la definición del proceso no se estimó riesgo alguno relacionado con el pago de salarios, prestaciones sociales e indemnizaciones laborales, dada la naturaleza misma del contrato.</t>
  </si>
  <si>
    <t xml:space="preserve">Actualizar el Manual de Contratación,  con la inclusión de un acápite que mencione el alcance de los amparos  como guía en la definición de los amparos que se deben contemplar en los proceso de contratación. </t>
  </si>
  <si>
    <t>Manual de Contratación actualizado</t>
  </si>
  <si>
    <t>En ejecución.
Presentar el documento actualizado.</t>
  </si>
  <si>
    <t>3.1.3.4 Hallazgo administrativo por fallas en el diligenciamiento y actualización del formato del Plan Anual de Adquisiciones de la vigencia 2018</t>
  </si>
  <si>
    <t>Aunque el PAA es actualizado según las necesidades de contratación definidas en la Entidad y de conformidad con los lineamientos de Colombia Compra Eficiente, para el caso en particular, no se revisó toda la información a actualizar.</t>
  </si>
  <si>
    <t>Realizar verificaciones trimestrales a las actualizaciones del Plan Anual de Adquisiciones, por parte del equipo de gestores de proyectos.</t>
  </si>
  <si>
    <t>Verificaciones realizadas</t>
  </si>
  <si>
    <t>Número de verificaciones</t>
  </si>
  <si>
    <t>Con corte al 30 de septiembre se realiza la verificación trimestral del PAA por parte del equipo de gestores de proyectos.</t>
  </si>
  <si>
    <t>Acta de verificación</t>
  </si>
  <si>
    <t>3.1.3.5 Hallazgo administrativo por citar normas que no aplican al contrato de suministro 677 de 2018</t>
  </si>
  <si>
    <t>No fue verificada la normatividad citada en el formato de la minuta utilizado para el proceso de contratación.</t>
  </si>
  <si>
    <t>Actualizar el formato de minuta contractual y/o documento que aplique con las condiciones generales del contrato, especificando la normatividad vigente.</t>
  </si>
  <si>
    <t>Formato actualizado</t>
  </si>
  <si>
    <t>Se actualiza el documento de condiciones generales</t>
  </si>
  <si>
    <t>Formato condiciones generales, V02</t>
  </si>
  <si>
    <t>Se actualiza el formato de minuta, para los casos en que aplica.</t>
  </si>
  <si>
    <t xml:space="preserve"> Formato GCO-GCI-F126</t>
  </si>
  <si>
    <t>3.1.3.6. Hallazgo administrativo por la no publicación de documentos contractuales en el SECOP II - Contrato 677 de 2018</t>
  </si>
  <si>
    <t>Dada la transición en la utilización de la plataforma de Secop II, algunos de los documentos generados durante la ejecución del contrato no se ha definido si se archivan en físico o digital.</t>
  </si>
  <si>
    <t xml:space="preserve">Elaborar los lineamientos para la conformación de expedientes híbridos (expediente físico y virtual) contractuales en la Entidad. </t>
  </si>
  <si>
    <t>Lineamientos para la conformación de los  expedientes híbridos elaborados</t>
  </si>
  <si>
    <t>Lineamientos elaborados</t>
  </si>
  <si>
    <t xml:space="preserve">Dirección Administrativa y Dirección de Contratación </t>
  </si>
  <si>
    <t>Se elaboró la Circular 009 del 16 de agosto de 2019 con lineamientos  para la gestión y archivo de expedientes electrónicos y físicos del proceso de contratación en las plataformas Secop I y Secop II.</t>
  </si>
  <si>
    <t>Circular</t>
  </si>
  <si>
    <t>3.1.3.7 Hallazgo administrativo por deficiencias en el registro de la información contractual en el aplicativo SECOP II, del contrato 806 de 2018</t>
  </si>
  <si>
    <t>No se sigue un procedimiento de registro de la información.
No se tiene conocimiento del proceso de registro.</t>
  </si>
  <si>
    <t>3.1.3.8 Hallazgo Administrativo por deficiencias en la etapa precontractual - Contrato Interadministrativo No. 806 de 2018</t>
  </si>
  <si>
    <t>Existen deficiencias administrativas en la etapa precontractual.
No se ha indagado por el proceso administrativo durante la etapa precontractual.</t>
  </si>
  <si>
    <t>Realizar por parte de la Dirección de Contratación una jornada de educación con el fin de capacitar a los funcionarios  y contratistas en la elaboración de los estudios y documentos previos en la etapa precontractual.</t>
  </si>
  <si>
    <t>Porcentaje de capacitaciones realizadas</t>
  </si>
  <si>
    <t>(Número de capacitaciónes realizadas)/(Número de capacitaciónes citadas)</t>
  </si>
  <si>
    <t>3.1.3.9 Hallazgo Administrativo por incumplimiento de la cláusula quinta -Forma de pago y de las obligaciones establecidas en el Manual de supervisión de la SDG, relacionadas con la verificación de las hojas de vida y cumplimiento de requisitos del personal vinculado al contrato No. 806 de 2018</t>
  </si>
  <si>
    <t>Existen deficiencias en la verificación de cláusulas contractuales.
No se ha solicitado la capacitación acerca del proceso para la verificación de cláusulas contractuales.</t>
  </si>
  <si>
    <t>Jornadas de entrenamiento realizadas</t>
  </si>
  <si>
    <t>3.1.3.10 Hallazgo administrativo por deficiencias en la integridad de las carpetas del contrato No. 681 de 2018</t>
  </si>
  <si>
    <t xml:space="preserve">Los documentos de los acuerdos marco son manejados por Colombia Compra Eficiente y no existe un lineamiento por parte de de ésta Entidad. </t>
  </si>
  <si>
    <t>3.1.3.11 Hallazgo Administrativo por error en el porcentaje de descuento correspondiente a la estampilla Universidad Distrital FJC, en el evento de simulación de la cotización que soporta la orden de compra 28782 del 29 de mayo de 2018</t>
  </si>
  <si>
    <t>3.1.4.1 Hallazgo administrativo por pago de un pasivo exigible sin atender el procedimiento</t>
  </si>
  <si>
    <t>Pago  de Pasivo Exigible sin surtir el procedimiento establecido en la Resolución SDH 191 de 2017, Manual operativo presupuestal del Distrito Capital</t>
  </si>
  <si>
    <t>Realizar un reentrenamiento al grupo de presupuesto de la Dirección Financiera relacionado con el tema procedimental de Pasivos Exigibles.</t>
  </si>
  <si>
    <t>Reentrenamiento realizado</t>
  </si>
  <si>
    <t>Número de reentrenamientos realizados</t>
  </si>
  <si>
    <t>3.2.1.1. Hallazgo administrativo por mayor ejecución de recursos, a la requerida para el cumplimiento de la meta No. 1 de la vigencia 2018 proyecto de inversión 1094</t>
  </si>
  <si>
    <t>1) Sobredimensión de las necesidades de contratación
2) Ausencia de protocolos y/o lineamientos que orienten una adecuada ejecución presupuestal consistente con la entrega de bienes y servicios</t>
  </si>
  <si>
    <t>Elaborar un documento metodológico para el seguimiento de las magnitudes y recursos de los proyectos de inversión de la Secretaría Distrital de Gobierno.</t>
  </si>
  <si>
    <t>Documento metodológico elaborado</t>
  </si>
  <si>
    <t>En ejecución.
Adjuntar soportes del documento metodológico.</t>
  </si>
  <si>
    <t>3.2.1.2</t>
  </si>
  <si>
    <t>3.2.1.2. Hallazgo administrativo por no presentar el flujo financiero asociando las metas a los componentes de los proyectos de inversión</t>
  </si>
  <si>
    <t>1) Ausencia de un instrumento y/o herramienta que de manera integral permita evidenciar las modificaciones (presupuestales, de magnitudes, de metas, de objetivos, etc) del proyecto de inversión</t>
  </si>
  <si>
    <t>Elaborar un formato para la formulación de los proyectos de inversión que quede controlado en el manual de procesos y procedimientos de la Secretaría Distrital de Gobierno</t>
  </si>
  <si>
    <t>Formato elaborado</t>
  </si>
  <si>
    <t>Se presentan los documentos de trabajo para los formatos de formulación de los proyectos de inversión.</t>
  </si>
  <si>
    <t>Formatos en borrador</t>
  </si>
  <si>
    <t>3.2.1.3</t>
  </si>
  <si>
    <t>3.2.1.3. Hallazgo administrativo por deficiencias en la identificación del estado de las metas en los documentos de seguimiento y control del proyecto de inversión 1120</t>
  </si>
  <si>
    <t>3.2.1.4</t>
  </si>
  <si>
    <t>3.2.1.4. Hallazgo administrativo por cumplimento físico de las metas de los proyectos de inversión, 1094, 1120 y 1131, menor al 85%</t>
  </si>
  <si>
    <t xml:space="preserve">1) Ausencia de protocolos y/o lineamientos por medio de los cuales se defina una metodología de medición y cumplimiento a las metas proyecto y plan de desarollo a cargo de la entidad. </t>
  </si>
  <si>
    <t>Elaborar un documento metodológico para el seguimiento de las magnitudes y recursos de los proyectos de inversión de la Secretaría Distrital de gobierno</t>
  </si>
  <si>
    <t>3.3.1.1. Hallazgo Administrativo, fiscal y presunta incidencia disciplinaria por detrimento patrimonial en cuantía de $3.654.000, por falta de gestión de la SDG para recuperar el anticipo entregado en el contrato No. 1050 de 2013</t>
  </si>
  <si>
    <t>El supervisor designado para la ejecución del contrato, no realizó seguimiento al cumplimiento de las obligaciones del contrato, por lo tanto, se procedió al incumplimiento del mismo.</t>
  </si>
  <si>
    <t>Realizar jornada de entrenamiento a los Supervisores de Contratos de la Entidad, con el propósito de fortalecer el ejercicio de la labor de vigilancia, seguimiento y control a la ejecución contractual.</t>
  </si>
  <si>
    <t>La Dirección de Contratación realiza una jornada de entrenamiento dirigida a los Supervisores de los contratos.</t>
  </si>
  <si>
    <t>Acta de capacitación</t>
  </si>
  <si>
    <t>3.3.1.2. Hallazgo Administrativo por diferencia de $226.936.935 entre los registros contables y el reporte Sistema de Procesos Judiciales - SIPROJ</t>
  </si>
  <si>
    <t>No se realizan conciliaciones previas a la realización del proceso de cierre contable, que garantice la consistencia de la información administrada en las diferentes dependencias de la entidad</t>
  </si>
  <si>
    <t>Realizar conciliaciones previas al reporte trimestral de SIPROJ -WEB de los procesos judiciales contingentes en el formato establecido por la Secretaría Distrital de Gobierno, para evidenciar diferencias entre el reporte contable de SIPROJ y el reporte contable de SI-CAPITAL- aplicativo LIMAY (conciliación entre las dependencias Dirección Financiera y Dirección Jurídica).</t>
  </si>
  <si>
    <t>Conciliaciones realizadas</t>
  </si>
  <si>
    <t>Número de conciliaciones a realizadas</t>
  </si>
  <si>
    <t>Se realiza la conciliación correspondiente al trimestre</t>
  </si>
  <si>
    <t>Formatos de conciliación diligenciados</t>
  </si>
  <si>
    <t>3.3.1.3. Hallazgo Administrativo por falta de firmas en las Actas de Comité de Inventarios</t>
  </si>
  <si>
    <t>En el momento de realización de los comités de inventarios, no se tenía un formato de acta de comité establecido, por lo cual se utilizaba el formato de acta de reunión.</t>
  </si>
  <si>
    <t>Implementar el formato de acta de reunión de comité GDI-GPD-F030 en las sesiones del Comité Institucional de Gestión y Desempeño el cual sustituye el Comité de Inventarios.</t>
  </si>
  <si>
    <t>Porcentaje de actas firmadas (temas de inventarios) del Comité Institucional de Gestión y Desempeño</t>
  </si>
  <si>
    <t>Número de sesiones del CIGD con acta firmadas (temas de inventarios) /Número de sesiones del CIGD realizadas (temas de inventarios)</t>
  </si>
  <si>
    <t>Se presenta el acta de la reunión del 22 de julio, evidenciando la utilización del formato correspondiente de acta de reunión.</t>
  </si>
  <si>
    <t>3.3.1.4. Hallazgo Administrativo por falta de firmas en las Actas de Comité Técnico de Sostenibilidad Contable</t>
  </si>
  <si>
    <t>Las Actas del Comité Tecnico de Sostenibilidad Contable de Diciembre 14 de 2017 y dic 21 de 2018 fueron diligenciados según formato GDI-GPD-F029, vigente y normalizado para la epoca de realizacion de cada Comite, se encuentran debidamente firmadas por el Director Financiero, quien actuo en calidad de Presidente encargado de dichos Comités, asi como firmada por los demas asistentes, se observa sin firma de los asistentes al final de la segunda Acta.</t>
  </si>
  <si>
    <t>Implementar el formato de acta de reunión de comité GDI-GPD-F030 en las sesiones del Comité Técnico de Sostenibilidad Contable.</t>
  </si>
  <si>
    <t>Porcentaje de actas del Comité Técnico de Sosteanibilidad Contable firmadas</t>
  </si>
  <si>
    <t>Número de sesiones del Comité con acta firmada /Número de sesiones del Comité realizadas</t>
  </si>
  <si>
    <t>En ejecución. 
Adjuntar copia de las actas de reunión realizadas del Comité de Sostenibilidad Contable.</t>
  </si>
  <si>
    <t>3.3.1.5. Hallazgo Administrativo por no presentar en la cuenta anual el formato CBN-1019 – Informe de Control Interno Contable</t>
  </si>
  <si>
    <t>No se ha documentado el trámite interno que se sigue para la presentación de informes al ente de control.</t>
  </si>
  <si>
    <t>Elaborar un documento que haga parte del sistema de gestión de calidad en el que se indique el trámite interno para la presentación de informes a la Contraloría de Bogotá, según los tipos de informe, los tiempos y los puntos de control.</t>
  </si>
  <si>
    <t>Documento elaborado</t>
  </si>
  <si>
    <t>La versión inicial fue poublicada en FORUM para las observaciones que apliquen. Esta versión unifica los lineamientos para nivel central y Alcaldías Locales.</t>
  </si>
  <si>
    <t>Borrador de instrucciones, publicadas en FORUM</t>
  </si>
  <si>
    <t>El documento ha sido creado y fue enviado a publicación mediante el caso N° 77574.</t>
  </si>
  <si>
    <t>Caso Hola</t>
  </si>
  <si>
    <t>3.1. Hallazgo administrativo por el registro incompleto, en los instructivos “código GCO-GTH-IN003, GCO-GTH-IN009, GCO-GTH-IN012, GCO-GTH-IN013”, de las normas correspondientes a los conceptos: prima técnica, vacaciones, prima de vacaciones, cesantías, horas extras, auxilio de transporte, subsidio de alimentación, prima semestral, bonificación por servicios prestados.</t>
  </si>
  <si>
    <t>La última actualización realizada a las instrucciones: GCO-GTH-IN003, GCO-GTH-IN009, GCO-GTH-IN012, GCO-GTH-IN013 no estuvo articulada entre las mismas, razón por la cual la normatividad presentaba diferencias entre documentos.</t>
  </si>
  <si>
    <t>Realizar la actualización normativa de las instrucciones GCO-GTH-IN003, GCO-GTH-IN009, GCO-GTH-IN012, GCO-GTH-IN013.</t>
  </si>
  <si>
    <t>Número de instrucciones actualizadas</t>
  </si>
  <si>
    <t>Dirección de Gestión del Talento Humano</t>
  </si>
  <si>
    <t>3.2. Hallazgo administrativo por no registrar en las fórmulas de liquidación, especificadas en el instructivo: “código GCO-GTH-IN003- versión 1- del 28/12/2017”; las distintas variables parametrizadas en el sistema integrado administración personal-SIAP, para los conceptos: prima de navidad, prima secretarial, prima de vacaciones, salario de vacaciones, prima semestral, reconocimiento permanencia y bonificación por servicios prestados.</t>
  </si>
  <si>
    <t>La última actualización realizada a las instrucciones no contempla las diferentes actualizaciones de parametrización realizadas al aplicativo SIAP.</t>
  </si>
  <si>
    <t xml:space="preserve">Actualizar las instrucciones código GCO-GTH-IN003 con la incorporación las fórmulas vigentes en el aplicativo SIAP, en concordancia con la normatividad aplicable. </t>
  </si>
  <si>
    <t>3.3. Hallazgo administrativo por falta de actualización en el contenido de la fórmula de liquidación del factor prima semestral, parametrizada en el sistema integrado administración personal-SIAP y detallada en el instructivo: “código No. GCO-GTH-IN003- versión 1- del 28/12/2017”; en concordancia con la modificación en la estructura organizacional de la SDG establecida en el Decreto 411 de 2016</t>
  </si>
  <si>
    <t>La última actualización realizada a las instrucciones no contempla las diferentes actualizaciones de parametrización realizadas al aplicativo SIAP y la estructura actual de la entidad.</t>
  </si>
  <si>
    <t xml:space="preserve">Actualizar las instrucciones código GCO-GTH-IN003 con la incorporación de las fórmulas vigentes en el aplicativo SIAP, en concordancia con la normatividad aplicable. </t>
  </si>
  <si>
    <t>3.4. Hallazgo administrativo por no actualizar en el sistema integrado administración personal-SIAP, la parametrización de los conceptos prima de riesgo, prima de desgaste, alto riesgo visual, bonificación especial bachilleres cárcel, quinquenio y bono de productividad; dado que actualmente estos factores no aplican para la planta de personal de la SDG, en concordancia con la normatividad vigente.</t>
  </si>
  <si>
    <t>Desactualización en el contenido de la fórmula de parametrizada en SIAP de los conceptos de prima de riesgo, prima de desgaste, alto riesgo visual, bonificación especial bachilleres cárcel, quinquenio y bono de productividad; dado que actualmente estos factores no aplican para la planta de personal de la SDG, en concordancia con la normatividad vigente.</t>
  </si>
  <si>
    <t>Eliminar del sistema integrado de administración personal-SIAP las fórmulas y condiciones de los conceptos prima de riesgo, prima de desgaste, alto riesgo visual, bonificación especial bachilleres cárcel, quinquenio y bono de productividad que ya no se aplican en la nómina de la SDG, según la normatividad vigente, conservando la información histórica de los conceptos.</t>
  </si>
  <si>
    <t>Fórmulas y condiciones de los conceptos que no se aplican en la nómina eliminadas del SIAP</t>
  </si>
  <si>
    <t>Fórmulas y condiciones eliminados</t>
  </si>
  <si>
    <t>Dirección de Gestión del Talento Humano y Dirección de Tecnologías e Información</t>
  </si>
  <si>
    <t>Verificación Acciones Inefectivas</t>
  </si>
  <si>
    <t>Acciones vigencia 2014 y 2015</t>
  </si>
  <si>
    <t>N°</t>
  </si>
  <si>
    <t>VIGENCIA DE LA AUDITORÍA O VISITA</t>
  </si>
  <si>
    <t>CODIGO AUDITORÍA SEGÚN PAD DE LA VIGENCIA</t>
  </si>
  <si>
    <t>DESCRIPCIÓN HALLAZGO</t>
  </si>
  <si>
    <t>CODIGO ACCIÓN</t>
  </si>
  <si>
    <t>DESCRIPCIÓN ACCIÓN</t>
  </si>
  <si>
    <t>ACCIONES ADELANTADAS (Reporte Cuenta Anual vigencia 2015)</t>
  </si>
  <si>
    <t>TEMA IDENTIFICADO</t>
  </si>
  <si>
    <t>AUDITORÍA DE REGULARIDAD PAD 2016</t>
  </si>
  <si>
    <t>AUDITORÍA DE REGULARIDAD PAD 2017</t>
  </si>
  <si>
    <t>AUDITORÍA DE REGULARIDAD PAD 2018</t>
  </si>
  <si>
    <t>2.1.7.1</t>
  </si>
  <si>
    <t>HALLAZGO ADMINISTRATIVO CON PRESUNTA INCIDENCIA DISCIPLINARIA</t>
  </si>
  <si>
    <t>1. CREAR UNA ESTRATEGIA DE DEPURACIÓN DE PAGOS Y MANEJO OPORTUNO DE RESERVAS LIDERADA POR UN GRUPO DE SEGUIMIENTO CONFORMADO POR: 1. GERENTES DE PROYECTOS Y RESPONSABLES DE RUBROS DE FUNCIONAMIENTO, 2. UN REPRESENTANTE DE LA OFICINA JURÍDICA. 3. UN REPRESENTANTE DE LA SUBSECRETARIA DE PLANEACIÓN Y GESTIÓN. 4. UN REPRESENTANTE DIRECCIÓN DE PLANEACIÓN Y SISTEMAS.5. UN REPRESENTANTE DE LA DIRECCIÓN FINANCIERA.6. UN REPRESENTANTE DEL DESPACHO DE LA SECRETARIA.</t>
  </si>
  <si>
    <t>2015-05-15</t>
  </si>
  <si>
    <t>Con radicado 20163710011603 la OCI evidencia cumplimiento de esta accion correctiva Se realizó reunión el 25/05/2015, con el fin de iniciar la creación de una estrategia de depuración de pagos y manejo oportuno de reservas. EVIDENCIAS EN LA CARPETA DE LA SUBSECRETARIA DE PLANEACION Y GESTION A CARGO DE LIZETH GONZALEZ</t>
  </si>
  <si>
    <t>Reservas Presupuestales</t>
  </si>
  <si>
    <t>2.1.4.3. Hallazgo Administrativo.- Alto monto de reservas presupuestales
Acciones cumplidas al 100%.</t>
  </si>
  <si>
    <r>
      <rPr>
        <b/>
        <sz val="8"/>
        <color rgb="FF000000"/>
        <rFont val="Arial"/>
        <family val="2"/>
      </rPr>
      <t>Sin hallazgo.</t>
    </r>
    <r>
      <rPr>
        <sz val="8"/>
        <color indexed="8"/>
        <rFont val="Arial"/>
        <family val="2"/>
      </rPr>
      <t xml:space="preserve">
"(…) Tendencia a la baja (…)" (Informe final PAD 2017, Pág. 63)</t>
    </r>
  </si>
  <si>
    <t>3.1.4.1. Hallazgo administrativo con presunta incidencia disciplinaria por la constitución e incremento de Reservas Presupuestales en el año 2017, en contravía del principio de anualidad.
Acciones cumplidas al 100%, ver concepto de la Dirección Distrital de Presupuesto, en el que se evidencia que la SDG no superó los porcentajes máximos establecidos en la constitución de reservas como se argumentó en el hallazgo.</t>
  </si>
  <si>
    <t>REALIZAR POR PARTE DEL GRUPO DE SEGUIMIENTO UN INFORME  MENSUAL REPORTANDO LOS RESULTADOS DE LA ESTRATEGIA INDICANDO PORCENTAJE DE PAGOS DE RESERVAS Y PASIVOS</t>
  </si>
  <si>
    <t>2015-12-31</t>
  </si>
  <si>
    <t>Con radicado 20163710011603 la OCI evidencia cumplimiento de esta accion correctiva se elaboran los informes mensuales de seguimiento a las reservas presupuestales y pasivos exigibles del mes de mayo, los cuales son remitidos a los diferentes gerentes de los proyectos de inversion y a responsables de rubros.E EVIDENCIAS EN CARPETA DE LA SUBSECRETARIA DE PLANEACION Y GESTION A CARGO DE LIZETH GONZALEZ</t>
  </si>
  <si>
    <t>REALIZAR INDUCCIÓN GERENTES DE PROYECTOS DEL MANUAL DE SUPERVISIÓN E INTERVENTORÍA (1D–GAR-M6) Y EL INSTRUCTIVO PARA LA DEPURACIÓN DE PASIVOS (1D-GAR-I056)</t>
  </si>
  <si>
    <t>Con radicado 20163710011603 la OCI evidencia cumplimiento de esta accion correctiva Con fecha 17/06/2015, se realizó socialización relacionada con el Manual de Supervisión y el instructivo la depuración de pasivos.EVIDENCIAS EN CARPETA DE LA SUBDIRECCION DE PLANEACION Y GESTION A CARGO DE LICETH GONZALEZ</t>
  </si>
  <si>
    <t>Pasivos Exigibles</t>
  </si>
  <si>
    <t>2.1.4.4. Hallazgo Administrativo.-.Crecimiento de los pasivos exigibles
Acciones cumplidas al 100%</t>
  </si>
  <si>
    <r>
      <rPr>
        <b/>
        <sz val="8"/>
        <color rgb="FF000000"/>
        <rFont val="Arial"/>
        <family val="2"/>
      </rPr>
      <t>Sin hallazgo.</t>
    </r>
    <r>
      <rPr>
        <sz val="8"/>
        <color indexed="8"/>
        <rFont val="Arial"/>
        <family val="2"/>
      </rPr>
      <t xml:space="preserve">
"Según las cifras reportadas por la Administración se evidencia que en 2016 adelantó un plan </t>
    </r>
    <r>
      <rPr>
        <b/>
        <sz val="8"/>
        <color rgb="FF000000"/>
        <rFont val="Arial"/>
        <family val="2"/>
      </rPr>
      <t>eficaz</t>
    </r>
    <r>
      <rPr>
        <sz val="8"/>
        <color indexed="8"/>
        <rFont val="Arial"/>
        <family val="2"/>
      </rPr>
      <t xml:space="preserve"> de depuración de Pasivos Exigibles de un valor a depurar por $5.555,7 millones, durante la vigencia saneó $4.567,1 millones, el 83,8%, cifra que representa beneficios de control fiscal por el valor citado." (Informe Final PAD 2017, Pág. 67)</t>
    </r>
  </si>
  <si>
    <t xml:space="preserve">Sin hallazgo.  </t>
  </si>
  <si>
    <t>2.2.1.1.2</t>
  </si>
  <si>
    <t>HALLAZGO ADMINISTRATIVO: NO EFECTIVIDAD DE ACCIONES CORRECTIVAS FORMULADAS EN EL PLAN DE MEJORAMIENTO.</t>
  </si>
  <si>
    <t>1. REALIZAR CRONOGRAMA DE CAPACITACIONES A LOS SERVIDORES PÚBLICOS DEL NIVEL CENTRAL RESPONSABLES DE LA ELABORACIÓN Y SEGUIMIENTO DEL PLAN DE MEJORA</t>
  </si>
  <si>
    <t>2015-04-24</t>
  </si>
  <si>
    <t>Con radicado 20163710011603 la Oficina de Control Interno evidencia cumplimiento de esta accion correctiva actualización, aprobación y publicación del mapa de riesgos, con fecha 13/04/2015. EVIDENCIA EN CARPETA DE LA SUBSECRETARIA DE PLANEACION Y GESTION</t>
  </si>
  <si>
    <t>Plan de Mejoramiento</t>
  </si>
  <si>
    <t>2.1.2.1. Hallazgo Administrativo - No efectividad de acciones correctivas formuladas en el Plan de Mejoramiento.
Acciones cumplidas al 100%</t>
  </si>
  <si>
    <t>2.1.2.1 Hallazgo Administrativo por Inefectividad en las acciones correctivas formuladas en el Plan de Mejoramiento y desarrolladas para la eliminación de las causas de los inconvenientes presentados.
Acciones cumplidas al 100%</t>
  </si>
  <si>
    <r>
      <rPr>
        <b/>
        <sz val="8"/>
        <color rgb="FF000000"/>
        <rFont val="Arial"/>
        <family val="2"/>
      </rPr>
      <t>Sin hallazgo.</t>
    </r>
    <r>
      <rPr>
        <sz val="8"/>
        <color indexed="8"/>
        <rFont val="Arial"/>
        <family val="2"/>
      </rPr>
      <t xml:space="preserve">
Las acciones "(…) fueron ejecutadas por la entidad, por lo tanto, fueron cerradas y a su vez calificadas como efectivas" (Informe final PAD 2018, Pág. 23)</t>
    </r>
  </si>
  <si>
    <t>2. REALIZAR  LA CAPACITACIÓN EN AUTOCONTROL, MODULO DE MEJORA Y METODOLOGÍA INTEGRAL PARA LA ELABORACIÓN DEL PLAN DE MEJORAMIENTO.</t>
  </si>
  <si>
    <t>2015-11-30</t>
  </si>
  <si>
    <t>Con radicado 20163710011603 la Oficina de Control Interno evidencia cumplimiento de esta accion correctiva El documento 1D-PGE-M004 MANUAL DE GESTION DEL RIESGO, se encuentra con fecha de entrada en vigencia, 9 de junio de 2015- V1. Se adaptó el instructivo a manual recogiendo observaciones de la Oficina de Control Interno. EVIDENCIA EN CARPETA DE LA DIRECCION DE PLANEACION Y SISTEMAS DE INFORMACION</t>
  </si>
  <si>
    <t>3. GENERAR ALERTA PREVENTIVA, ANTES DEL VENCIMIENTO DE LAS ACCIONES A REALIZAR EN LOS PLANES DE MEJORAMIENTO EN LOS MÓDULOS DE MEJORA Y CONTRALORÍA DEL  APLICATIVO SIG</t>
  </si>
  <si>
    <t>2015-08-14</t>
  </si>
  <si>
    <t>Con radicado 20163710011603 la Oficina de Control Interno evidencia cumplimiento de esta accion correctiva se estructuró la herramienta de reporte y seguimiento de los riesgos en la plataforma Lime svrvey y se encuentra publicada en intranet. .EVIDENCIAS EN CARPETA DE LA DIRECCION DE PLANEACION Y SISTEMAS DE INFORMACION A CARGO DE LEONARDO GUTIERREZ .</t>
  </si>
  <si>
    <t>2.2.1.3.4</t>
  </si>
  <si>
    <t>HALLAZGO ADMINISTRATIVO CON PRESUNTA INCIDENCIA DISCIPLINARIA: CERTIFICACIÓN DE NO EXISTENCIA DE PERSONAL NO CONCORDANTE CON LA TABLA DE HONORARIOS ADOPTADA MEDIANTE RESOLUCIÓN 186 DE 2012.</t>
  </si>
  <si>
    <t>1. SOCIALIZAR A GERENTES, GESTORES Y ANALISTAS DE PROYECTOS, LA RESOLUCIÓN 186/2012 PARA LOGRAR ESTABLECER LOS MISMOS CRITERIOS EN TODAS LAS DEPENDENCIAS APLICANDO LA NORMATIVIDAD RELACIONADA Y VIGENTE.</t>
  </si>
  <si>
    <t>2015-05-22</t>
  </si>
  <si>
    <t>RAD 20163710011603 la Oficina de Control Interno evidencia cumplimiento de esta accion correctivaEN CARPETA DE LA OFICINA ASESORA JURIDICA A CARGO DE DIANA BAUTISTAMemorando radicado 20153810294413 del 22 de mayo de 2015 (1 folio) , listado de asisitentes a la socialización (2 folios).</t>
  </si>
  <si>
    <t>Tabla de Honorarios</t>
  </si>
  <si>
    <t>Sin hallazgo relacionado.
No se ha evidenciado y/o documentado la situación referida en el hallazgo.</t>
  </si>
  <si>
    <t>2.2.1.4.1</t>
  </si>
  <si>
    <t>HALLAZGO ADMINISTRATIVO: CONSTITUCIÓN DE RESERVAS PRESUPUESTALES.</t>
  </si>
  <si>
    <t>1. CREAR UNA ESTRATEGIA DE DEPURACIÓN DE PAGOS Y MANEJO OPORTUNO DE RESERVAS LIDERADA POR UN GRUPO DE SEGUIMIENTO CONFORMADO POR: A. GERENTES DE PROYECTOS Y RESPONSABLES DE RUBROS DE FUNCIONAMIENTO, B. UN REPRESENTANTE DE LA OFICINA JURÍDICA, C. UN REPRESENTANTE DE LA SUBSECRETARIA DE PLANEACIÓN Y GESTIÓN. D. UN REPRESENTANTE DIRECCIÓN DE PLANEACIÓN Y SISTEMAS, E. UN REPRESENTANTE DE LA DIRECCIÓN FINANCIERA, F. UN REPRESENTANTE DEL DESPACHO DE LA SECRETARIA</t>
  </si>
  <si>
    <t>Con radicado 20163710011603 la Oficina de Control Interno evidencia cumplimiento de esta accion correctiva Se realizó reunión el 25/05/2015, con el fin de iniciar la creación de una estrategia de depuración de pagos y manejo oportuno de reservas. EVIDENCIAS EN CARPETA DE LA SUBDIRECCION DE PLANEACION Y GESTIO A CARGO DE LIZETH GONZALEZ</t>
  </si>
  <si>
    <t>2. REALIZAR POR PARTE DEL GRUPO DE SEGUIMIENTO UN INFORME  MENSUAL REPORTANDO LOS RESULTADOS DE LA ESTRATEGIA INDICANDO PORCENTAJE DE PAGOS DE RESERVAS Y PASIVOS</t>
  </si>
  <si>
    <t>Con radicado 20163710011603 la Oficina de Control Interno evidencia cumplimiento de esta accion correctiva La Dirección Financiera, está realizando un informe mensual reportando en el formato ID-GAR-F130 - Acta de depuración para pasivos exigibles. pagos de reservas y pasivos, el rubro presupuestal, No. de registro. Beneficiario, valor liberado y valor pagado.EVIDENCIAS EN CARPETA DE LA SUBDIRECCION DE PLANEACION Y GESTION A CARGO DE LIZETH GONZALEZ</t>
  </si>
  <si>
    <t>3. REALIZAR INDUCCIÓN DE CADA UNO DE LOS GERENTES DE PROYECTOS DEL MANUAL DE SUPERVISIÓN E INTERVENTORÍA (1D–GAR-M6) Y EL INSTRUCTIVO PARA LA DEPURACIÓN DE PASIVOS (1D-GAR-I056)</t>
  </si>
  <si>
    <t>Con radicado 20163710011603 la Oficina de Control Interno evidencia cumplimiento de esta accion correctiva Con fecha 17/06/2015, se realizó socialización relacionada con el Manual de Supervisión y el instructivo la depuración de pasivos. EVIDENCIAS EN CARPETA DE LA SUBDIRECCION DE PLANEACION Y GESTION A CARGO DE LIZETH GONZALEZ Acta con fecha 17/06/2015 (3 folios). Acción de mejora cumplida fuera del término establecido</t>
  </si>
  <si>
    <t>4. MODIFICAR FORMATO DE ACTA DE LIQUIDACIÓN DE CONTRATOS EN EL QUE INCLUYA EL PÁRRAFO ACLARATORIO EN LO RELACIONADO CON “TERMINACIÓN ANTICIPADA “ EN EL CUAL SE ORDENE LIBERAR EL SALDO DEL RP CORRESPONDIENTE.</t>
  </si>
  <si>
    <t>Con radicado 20163710011603 la Oficina de Control Interno evidencia cumplimiento de esta accion correctiva En los formatos ID-GAR-F51 y 1D-GAR-F52, Acta de liquidación, numeral 7, esta incluida esta acción: “7. Con la presente liquidación, se ordena liberar el saldo sin ejecutar, en caso que lo haya”. (Pag 3). EVIDENCIA EN CARPETA DE LA OFICINA ASESORA JURIDICA A CARGO DE DIANA BAUTISTA Formato 1D-GAR-F51, en la plataforma del SIG. Acción de mejora cumplida fuera del término establecido</t>
  </si>
  <si>
    <t>2.2.1.4.2</t>
  </si>
  <si>
    <t>HALLAZGO ADMINISTRATIVO: ALTO MONTO DE PASIVOS EXIGIBLES.</t>
  </si>
  <si>
    <t>1. CREAR UNA ESTRATEGIA DE DEPURACIÓN DE PAGOS Y MANEJO OPORTUNO DE RESERVAS LIDERADA POR UN GRUPO DE SEGUIMIENTO CONFORMADO POR: 1. GERENTES DE PROYECTOS Y RESPONSABLES DE RUBROS DE FUNCIONAMIENTO 2. UN REPRESENTANTE DE LA OFICINA JURÍDICA. 3. UN REPRESENTANTE DE LA SUBSECRETARIA DE PLANEACIÓN Y GESTIÓN. 4. UN REPRESENTANTE DIRECCIÓN DE PLANEACIÓN Y SISTEMAS. 5. UN REPRESENTANTE DE LA DIRECCIÓN FINANCIERA. 6. UN REPRESENTANTE DEL DESPACHO DE LA SECRETARIA .</t>
  </si>
  <si>
    <t>RAD 20163710011603 laOCI evidencia cumplimiento de esta accion correctiva Se realizó reunión el 25/05/2015, con el fin de iniciar la creación de una estrategia de depuración de pagos y manejo oportuno de reservas. A EVIDENCIAS EN LA CARPETA DE LA SUBSECRETARIA DE PLANEACION Y GESTION A CARGO DE LIZETH GONZALEZ</t>
  </si>
  <si>
    <t>RAD 20163710011603 la OCI evidencia cumplimiento de esta accion se elaboran los informes mensuales de seguimiento a las reservas presupuestales y pasivos exigibles del mes de mayo, los cuales son remitidos a los diferentes gerentes de los proyectos de inversion y a responsables de rubros.EVIDENCIAS EN CARPETA DE LA SUBSECRETARIA DE PLANEACION Y GESTION A CARGO DE LIZETH GONZALEZ</t>
  </si>
  <si>
    <t>REALIZAR INDUCCIÓN DE CADA UNO DE LOS GERENTES DE PROYECTOS DEL MANUAL DE SUPERVISIÓN E INTERVENTORÍA (1D–GAR-M6) Y EL INSTRUCTIVO PARA LA DEPURACIÓN DE PASIVOS (1D-GAR-I056),</t>
  </si>
  <si>
    <t>Con radicado 20163710011603 la Oficina de Control Interno evidencia cumplimiento de esta accion correctiva se realizó socialización relacionada con el Manual de Supervisión y el instructivo la depuración de pasivos. EVIDENCIAS EN CARPETA DE LA SUBDIRECCION DE PLANEACION Y GESTION A CARGO DE LIZETH GONZALEZ</t>
  </si>
  <si>
    <t>MODIFICAR FORMATO DE ACTA DE LIQUIDACIÓN DE CONTRATOS QUE INCLUYA EL PÁRRAFO ACLARATORIO EN LO RELACIONADO CON “TERMINACIÓN ANTICIPADA “ EN EL CUAL SE ORDENE LIBERAR EL SALDO DEL RP CORRESPONDIENTE.</t>
  </si>
  <si>
    <t>Con radicado 20163710011603 la Oficina de Control Interno evidencia cumplimiento de esta accion correctiva SEGUIMIENTO CON CORTE A 31/07/2015En los formatos ID-GAR-F51 y 1D-GAR-F52, Acta de liquidación, numeral 7, esta incluida esta acción: “7. Con la presente liquidación, se ordena liberar el saldo sin ejecutar, en caso que lo haya”. (Pag 3).EVIDENCIA EN CARPETA DE LA OFICINA ASESORA JURIDICA A CARGO DE DIANA BAUTISTA</t>
  </si>
  <si>
    <t>2.2.2.1.1</t>
  </si>
  <si>
    <t>HALLAZGO ADMINISTRATIVO CON PRESUNTA INCIDENCIA DISCIPLINARIA: DIFERENCIAS EN LAS CIFRAS REPORTADAS EN INFORMES.</t>
  </si>
  <si>
    <t>1. REALIZAR UNA MESA DE SEGUIMIENTO TRIMESTRAL, PARA REALIZAR CONTROL A LOS REPORTES DEL PLAN DE ACCIÓN Y EL SIPSE, CON EL FIN DE CORREGIR Y SUBSANAR LAS POSIBLES INCONSISTENCIAS EN EL CARGUE DE LA INFORMACIÓN REPORTADA</t>
  </si>
  <si>
    <t>2016-01-15</t>
  </si>
  <si>
    <t>Se ha realizado una mesa de seguimiento en cumplimiento de la acción, con fecha 17/06/2015Acta con fecha 17/06/2015 en 3 folios. EVIDENCIAS EN CARPETA DE LA DIRECCION DE SEGURIDAD A CARGO DE JESUS CORONA</t>
  </si>
  <si>
    <t>Diferencias en cifras entre informes</t>
  </si>
  <si>
    <t>2.2.1.1. Hallazgo Administrativo con Presunta Incidencia Disciplinaria - Diferencias en las cifras reportadas en informes.
Acciones cumplidas al 100%.</t>
  </si>
  <si>
    <t>2.2.1.3 Observación administrativa por diferencias entre la información reportada por la entidad para su análisis y el reporte “Plan de Acción 2016 -2020 Componente de gestión e inversión por entidad” – SEGPLAN.
"Según el análisis efectuado a la respuesta recibida se aceptan los argumentos planteados y se retira la observación" (Informe final PAD 2017, Pág. 90)</t>
  </si>
  <si>
    <t>Sin hallazgo.</t>
  </si>
  <si>
    <t>2.2.3.1.1</t>
  </si>
  <si>
    <t>HALLAZGO ADMINISTRATIVO: INCERTIDUMBRE EN EL SALDO DE LA CUENTA 1424 RECURSOS ENTREGADOS EN ADMINISTRACIÓN.</t>
  </si>
  <si>
    <t>2. REALIZAR GESTIÓN Y SEGUIMIENTO AL PROCESO DE ENGLOBE DE LOS PREDIOS PROPIEDAD DEL FONDO DE DESARROLLO LOCAL DE MÁRTIRES Y DEL DISTRITO LOCALIDAD (UBICACIÓN DE LA JAL), PARA INICIAR EL PROCESO DE DISEÑO.</t>
  </si>
  <si>
    <t>2015-12-15</t>
  </si>
  <si>
    <t>Mediante memorando No. 20154210095411 del 30/03/2015 remitido a la Unidad Administrativa Especial de Catastro Distrital, se solicitó la certificación de cabida y lindero de los prediosLa Dirección de Apoyo a Localidades, recibió respuesta mediante comunicación 20156240250052 del 24/07/2015 EVIDENCIAS EN LA CARPETA DE LA DIRECCION DE APOYO A LOCALIDADES A CARGO DE PAOLA BELTRAN Y PEDRO GARZON</t>
  </si>
  <si>
    <t>Recursos entregados en administración</t>
  </si>
  <si>
    <t>2.3.1.1. Hallazgo Administrativo - Convenios sin legalizar.
Acciones cumplidas al 100%.</t>
  </si>
  <si>
    <t>2.3.2.9 Hallazgo administrativo por saldos sin ejecución y elevada antigüedad en la cuenta Auxiliar 1424-02-05 -Recursos entregados en administración- Convenios interadministrativos por $961.6 millones.
Acciones cumplidas al 100%</t>
  </si>
  <si>
    <t>Sin hallazgo relacionado.  
Cuenta depurada.</t>
  </si>
  <si>
    <t>1. LIQUIDAR EL CONTRATO 1382 DE 2013</t>
  </si>
  <si>
    <t>2015-05-30</t>
  </si>
  <si>
    <t>En reunión realizada el 6/10/2015, por solicitud de la Subsecretaría de Convivencia se cuenta con todos los documentos y la proyección del acta de liquicación. No se encontraron las carpetas, razón por la cual se denuncia con carácter penal por parte de la Dirección Administrativa y se procede a la reconstrucción de los expedientres contractuales. EVIDENCIAS EN LA CARPETA DE LA DIRECCION DE SEGURIDAD A CARGO DE JESUS CORONA</t>
  </si>
  <si>
    <t>1. LIQUIDAR EL CONTRATO 1449 DE 2013</t>
  </si>
  <si>
    <t>2015-05-10</t>
  </si>
  <si>
    <t>se identificó lo siguiente frente al cumplimiento de estaacción:Respecto al convenio 1449 de 2013, se cuenta con todos lso documentos y la proyección del acta de liquicación. se procede a la reconstrucción de los expedientres contractuales. En la actualidad, EVIDENCIAS EN LA CARPETA DE LA DIRECCION DE SEGURIDAD A CARGO DE JESUS CORONA</t>
  </si>
  <si>
    <t>2.2.3.1.2</t>
  </si>
  <si>
    <t>HALLAZGO ADMINISTRATIVO CON PRESUNTA INCIDENCIA DISCIPLINARIA: INCERTIDUMBRE EN LA CUENTA 1424 RECURSOS ENTREGADOS EN ADMINISTRACIÓN POR SALDOS ANTIGUOS SIN LEGALIZAR.</t>
  </si>
  <si>
    <t>1. GESTIONAR LA REALIZACIÓN DE MESAS DE TRABAJO CON FONADE Y LA DIRECCIÓN DE CONVENIOS DEL SENA, PARA ESTABLECER EL AVANCE EN LOS RECAUDOS DEL CONVENIO.</t>
  </si>
  <si>
    <t>Con radicado 20163710011603 la OCI evidencia cumplimiento de esta accion correctiva Se realizó una reunión con la Oficina Asesora Jurídica y FONADE, EVIDENCIAS EN CARPETA DE LA DIRECCION DE DERECHOS HUMANOS Y APOYO A LA JUSTICIA A CARGO DE ZULLY TOVARLa EVIDENCIAS EN LA CARPETA A CARGO DE LA DIRECCION FINANCIERA A CARGO DE LA DRA. LUISA FERNANDA GONZALEZ</t>
  </si>
  <si>
    <t>2.2.3.1.9</t>
  </si>
  <si>
    <t>HALLAZGO ADMINISTRATIVO: INCERTIDUMBRE EN EL SALDO DE LA CUENTA 2453 RECURSOS RECIBIDOS EN ADMINISTRACIÓN</t>
  </si>
  <si>
    <t>1. CONFORMACIÓN DE UN COMITÉ DE SEGUIMIENTO QUE ELABORE UN INFORME PARA IDENTIFICAR SALDOS PENDIENTES Y RECOPILAR LOS SOPORTES CONTABLES PARA QUE LA DIRECCIÓN FINANCIERA GESTIONE LA AMORTIZACIÓN DE LOS SALDOS FINANCIEROS DEL CONVENIO</t>
  </si>
  <si>
    <t>Con radicado 20163710011603 la OCI evidencia cumplimiento de esta accion correctiva Se realizó reunión el 12/06/2015, para la conformación del Comité de Seguimiento y amortización de recursos, recibidos en administración (Cuenta contable 2453). El Convenio 328 de 2013 con Secretaría General, no ha presentado avances, y se encuentra pendiente del informe financiero.EVIDENCIAS EN CARPETA DE LA DIRECCION DE SEGURIDAD A CARGO DE JESUS CORONA</t>
  </si>
  <si>
    <t>Recursos recibidos en administración</t>
  </si>
  <si>
    <t xml:space="preserve">Sin hallazgo relacionado.  </t>
  </si>
  <si>
    <t>3.2.10</t>
  </si>
  <si>
    <t>REVISADOS LOS SOPORTES DOCUMENTALES DE LOS CONTRATOS DE ARRENDAMIENTO NOS. 680 DE 2009, 859 DE 2011 Y 163 DE 2012, SE EVIDENCIA QUE LOS ESTUDIOS PREVIOS SE ELABORARON A POCOS DÍAS DE LA TERMINACIÓN DE LA EJECUCIÓN DEL CONTRATO VIGENTE</t>
  </si>
  <si>
    <t>SOLICITAR A LA DPSI -SISTEMA INTEGRADO DE GESTIÓN PARA INICIAR UNA MESA DE TRABAJO CON LA DIRECCIÓN DE APOYO A LOCALIDADES- GRUPO SEDES,  PARA ACTUALIZAR EL INSTRUCTIVO PARA LA ADQUISICIÓN, ARRENDAMIENTO O CONVENIO DE INMUEBLES PARA LAS SEDES DE LA SECRETARÍA DISTRITAL DE GOBIERNO</t>
  </si>
  <si>
    <t>Con radicado 20163710011603 la Oficina de Control Interno evidencia cumplimiento de esta accion correctiva la Dirección de Apoyo a Localidades solicitó a la Dirección de Planeación y Sistemas de Información, mesas de trabajo para revisión y actualización del instructivo 1D-GAR-I15. Adquisición, arrendamiento o convenio de inmuebles para la sedes de la SDG. Se realizaron 3 mesas de trabajoEVIDENCIAS EN CARPETA LA DIRECCION DE APOYO A LOCALIDADES A CARGO DE PAOLA BELTRAN y PEDRO GARZON</t>
  </si>
  <si>
    <t xml:space="preserve">Estudios previos  </t>
  </si>
  <si>
    <t>2.1.3.4. Hallazgo Administrativo con Presunta Incidencia Disciplinaria - Debilidades en los estudios previos que no permitieron establecer la real necesidad de la entidad en el Convenio Interadministrativo 1575 de 2015
Acciones cumplidas al 100%. Efectivas.</t>
  </si>
  <si>
    <t>Sin hallazgo relacionado.</t>
  </si>
  <si>
    <t>3.2.2</t>
  </si>
  <si>
    <t>LAS JUSTIFICACIONES PRESENTADAS EN LOS ESTUDIOS DE CONVENIENCIA Y OPORTUNIDAD, NO SON SOPORTE SUFICIENTE PARA LA SUSCRIPCIÓN DE LAS CUATRO (4) ADICIONES AL CONVENIO 1419 DE 2009.</t>
  </si>
  <si>
    <t>REALIZAR MESA DE TRABAJO CON LOS CONTRATISTAS Y SERVIDORES PÚBLICOS DE LA DAL- GRUPO SEDES, PARA FORTALECER LA INTERPRETACIÓN DE LOS CONCEPTOS NO. 1476 DEL 22 DE NOVIEMBRE DE 2002, PRONUNCIAMIENTO DEL CONSEJO DE ESTADO, SALA DE CONSULTA Y SERVICIO CIVIL Y NO. 80112- EE400991 DEL 17 DE JUNIO DE 2009, EMITIDO POR LA CONTRALORÍA GENERAL DE LA REPÚBLICA.</t>
  </si>
  <si>
    <t>2015-10-30</t>
  </si>
  <si>
    <t>Con radicado 20163710011603 la Oficina de Control Interno evidencia cumplimiento de esta accion correctiva Se realizó la mesa de trabajo el día 16 de septiembre a las 2:00 p.m. EVIDENCIAS EN LA CARPETA DE LA DIRECCION DE APOYO A LOCALIDADES A CARGO DE PAOLA BELTRAN</t>
  </si>
  <si>
    <t>3.2.5</t>
  </si>
  <si>
    <t>EN LOS ESTUDIOS PREVIOS, EL CONTRATO DE ARRENDAMIENTO Y LA ADICIÓN Y PRÓRROGA NO. 1, NO SE CONTEMPLÓ CLÁUSULA ESPECÍFICA QUE EXIGIERA LA SUSCRIPCIÓN DE PÓLIZA DE SEGURO DE CUMPLIMIENTO</t>
  </si>
  <si>
    <t>REALIZAR A TRAVÉS DE LA  DPSI Y LA OAJ- GRUPO DE CONTRATACIÓN UNA  SENSIBILICIÓN AL SUPERVISOR (A) DE LA  DIRECCIÓN DE APOYO A LOCALIDADES SOBRE: MANUAL DE SUPERVISIÓN E INTERVENTORÍA; DE CONTRATACIÓN Y LA RESOLUCIÓN 130 DEL 11 DE MARZO DE 2011- CONSTITUCIÓN DE GARANTIAS.</t>
  </si>
  <si>
    <t>2015-10-31</t>
  </si>
  <si>
    <t>Con radicado 20163710011603 la Oficina de Control Interno evidencia cumplimiento de esta accion correctiva la Dirección de Apoyo a Localidades, requirió a la DPSI realizar una sensibilización sobre la Resolución 130 del 11 de marzo de 2011 “Por medio de la cual se conforma el Grupo de trabajo de programas y proyectos de la Secretaría Distrital de Gobierno y se dan lineamientos de operación”. EVIDENCIAS EN LA CARPETA DE LA DIRECCION DE APOYO A LOCALIDADES A CARGO DE PAOLA BELTRAN Y PEDRO GARZON Memorando No. 20154210395103 del 17 de julio de 2015</t>
  </si>
  <si>
    <t>Consolidado Seguimiento Plan de Mejoramiento Contraloría</t>
  </si>
  <si>
    <t>Avances cumplimiento Acciones por Dependencias</t>
  </si>
  <si>
    <t>Dependencia</t>
  </si>
  <si>
    <t>Total Acciones</t>
  </si>
  <si>
    <t>Acciones Cumplidas</t>
  </si>
  <si>
    <t>Acciones por Cumplir</t>
  </si>
  <si>
    <t>% Acciones cumplidas</t>
  </si>
  <si>
    <t># Acciones cumplimiento 0%</t>
  </si>
  <si>
    <t>Promedio cumplimiento acciones - Total</t>
  </si>
  <si>
    <t>Tareas Pendientes</t>
  </si>
  <si>
    <t>Cumplimiento al 30 de Junio de 2018, según programación</t>
  </si>
  <si>
    <t>- Expedición acto administrativo MIPG.</t>
  </si>
  <si>
    <t>- Ajustes Manual Operativo Contable.
- Planillas de pago con punto de revisión.</t>
  </si>
  <si>
    <t>- Flujo en Secop II.
- Capacitaciones a supervisores.
- Curso de Contratación virtual.
- Reentrenamiento grupo de profesionales.
- Designación persona para el cargue de información.</t>
  </si>
  <si>
    <t>- Solicitud concepto a SHD.
- Capacitación en reservas
- Formato supervisión aprobado.</t>
  </si>
  <si>
    <t xml:space="preserve"> - Plan de digitalización de expedientes contractuales 2017.
- Inventarios mensuales de Almacén.
- Avances en la elaboración y actualización de instrumentos archivísticos.</t>
  </si>
  <si>
    <t>- Revisión de muestro de la publicación de contratos en Secop.</t>
  </si>
  <si>
    <t>Avances cumplimiento Acciones compartidas entre Dependencias</t>
  </si>
  <si>
    <t>Promedio cumplimiento acciones</t>
  </si>
  <si>
    <t>Consolidado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</si>
</sst>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
  </numFmts>
  <fonts count="19" x14ac:knownFonts="1">
    <font>
      <sz val="11"/>
      <color theme="1"/>
      <name val="Calibri"/>
      <family val="2"/>
      <scheme val="minor"/>
    </font>
    <font>
      <sz val="11"/>
      <color theme="1"/>
      <name val="Calibri"/>
      <family val="2"/>
      <scheme val="minor"/>
    </font>
    <font>
      <sz val="11"/>
      <color rgb="FF9C6500"/>
      <name val="Calibri"/>
      <family val="2"/>
      <scheme val="minor"/>
    </font>
    <font>
      <b/>
      <sz val="11"/>
      <color indexed="9"/>
      <name val="Calibri"/>
      <family val="2"/>
    </font>
    <font>
      <b/>
      <sz val="11"/>
      <color theme="1"/>
      <name val="Calibri"/>
      <family val="2"/>
      <scheme val="minor"/>
    </font>
    <font>
      <sz val="14"/>
      <color theme="8" tint="-0.499984740745262"/>
      <name val="Arial Rounded MT Bold"/>
      <family val="2"/>
    </font>
    <font>
      <sz val="11"/>
      <color theme="0"/>
      <name val="Calibri"/>
      <family val="2"/>
      <scheme val="minor"/>
    </font>
    <font>
      <sz val="16"/>
      <color theme="3"/>
      <name val="Arial Rounded MT Bold"/>
      <family val="2"/>
    </font>
    <font>
      <b/>
      <sz val="14"/>
      <color rgb="FF9C6500"/>
      <name val="Calibri"/>
      <family val="2"/>
      <scheme val="minor"/>
    </font>
    <font>
      <sz val="18"/>
      <color theme="3"/>
      <name val="Arial Rounded MT Bold"/>
      <family val="2"/>
    </font>
    <font>
      <b/>
      <sz val="11"/>
      <color rgb="FF000000"/>
      <name val="Times New Roman"/>
      <family val="1"/>
    </font>
    <font>
      <sz val="11"/>
      <color rgb="FF000000"/>
      <name val="Times New Roman"/>
      <family val="1"/>
    </font>
    <font>
      <sz val="11"/>
      <color rgb="FF006100"/>
      <name val="Calibri"/>
      <family val="2"/>
      <scheme val="minor"/>
    </font>
    <font>
      <b/>
      <sz val="8"/>
      <color indexed="8"/>
      <name val="Arial"/>
      <family val="2"/>
    </font>
    <font>
      <sz val="8"/>
      <color theme="1"/>
      <name val="Arial"/>
      <family val="2"/>
    </font>
    <font>
      <sz val="8"/>
      <color indexed="8"/>
      <name val="Arial"/>
      <family val="2"/>
    </font>
    <font>
      <sz val="8"/>
      <color rgb="FF000000"/>
      <name val="Arial"/>
      <family val="2"/>
    </font>
    <font>
      <b/>
      <sz val="8"/>
      <color rgb="FF000000"/>
      <name val="Arial"/>
      <family val="2"/>
    </font>
    <font>
      <sz val="11"/>
      <color rgb="FF9C0006"/>
      <name val="Calibri"/>
      <family val="2"/>
      <scheme val="minor"/>
    </font>
  </fonts>
  <fills count="23">
    <fill>
      <patternFill patternType="none"/>
    </fill>
    <fill>
      <patternFill patternType="gray125"/>
    </fill>
    <fill>
      <patternFill patternType="solid">
        <fgColor rgb="FFFFEB9C"/>
      </patternFill>
    </fill>
    <fill>
      <patternFill patternType="solid">
        <fgColor indexed="54"/>
      </patternFill>
    </fill>
    <fill>
      <patternFill patternType="solid">
        <fgColor indexed="9"/>
      </patternFill>
    </fill>
    <fill>
      <patternFill patternType="solid">
        <fgColor theme="5" tint="-0.249977111117893"/>
        <bgColor indexed="64"/>
      </patternFill>
    </fill>
    <fill>
      <patternFill patternType="solid">
        <fgColor rgb="FF00B050"/>
        <bgColor indexed="64"/>
      </patternFill>
    </fill>
    <fill>
      <patternFill patternType="solid">
        <fgColor theme="6" tint="-0.249977111117893"/>
        <bgColor indexed="64"/>
      </patternFill>
    </fill>
    <fill>
      <patternFill patternType="solid">
        <fgColor theme="4" tint="-0.249977111117893"/>
        <bgColor indexed="64"/>
      </patternFill>
    </fill>
    <fill>
      <patternFill patternType="solid">
        <fgColor theme="0"/>
        <bgColor indexed="64"/>
      </patternFill>
    </fill>
    <fill>
      <patternFill patternType="solid">
        <fgColor theme="9" tint="-0.249977111117893"/>
        <bgColor indexed="64"/>
      </patternFill>
    </fill>
    <fill>
      <patternFill patternType="solid">
        <fgColor rgb="FF00B0F0"/>
        <bgColor indexed="64"/>
      </patternFill>
    </fill>
    <fill>
      <patternFill patternType="solid">
        <fgColor theme="3" tint="0.39997558519241921"/>
        <bgColor indexed="64"/>
      </patternFill>
    </fill>
    <fill>
      <patternFill patternType="solid">
        <fgColor rgb="FF92D050"/>
        <bgColor indexed="64"/>
      </patternFill>
    </fill>
    <fill>
      <patternFill patternType="solid">
        <fgColor rgb="FFFFC000"/>
        <bgColor indexed="64"/>
      </patternFill>
    </fill>
    <fill>
      <patternFill patternType="solid">
        <fgColor theme="0" tint="-0.249977111117893"/>
        <bgColor indexed="64"/>
      </patternFill>
    </fill>
    <fill>
      <patternFill patternType="solid">
        <fgColor theme="8" tint="-0.249977111117893"/>
        <bgColor indexed="64"/>
      </patternFill>
    </fill>
    <fill>
      <patternFill patternType="solid">
        <fgColor rgb="FFC6EFCE"/>
      </patternFill>
    </fill>
    <fill>
      <patternFill patternType="solid">
        <fgColor theme="8" tint="0.39997558519241921"/>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rgb="FF7030A0"/>
        <bgColor indexed="64"/>
      </patternFill>
    </fill>
    <fill>
      <patternFill patternType="solid">
        <fgColor rgb="FFFFC7CE"/>
      </patternFill>
    </fill>
  </fills>
  <borders count="15">
    <border>
      <left/>
      <right/>
      <top/>
      <bottom/>
      <diagonal/>
    </border>
    <border>
      <left style="thin">
        <color theme="0"/>
      </left>
      <right/>
      <top style="thin">
        <color theme="0"/>
      </top>
      <bottom style="thin">
        <color theme="0"/>
      </bottom>
      <diagonal/>
    </border>
    <border>
      <left style="dashed">
        <color theme="3"/>
      </left>
      <right style="dashed">
        <color theme="3"/>
      </right>
      <top style="dashed">
        <color theme="3"/>
      </top>
      <bottom style="dashed">
        <color theme="3"/>
      </bottom>
      <diagonal/>
    </border>
    <border>
      <left style="hair">
        <color indexed="8"/>
      </left>
      <right style="hair">
        <color indexed="8"/>
      </right>
      <top style="hair">
        <color indexed="8"/>
      </top>
      <bottom style="dashed">
        <color theme="3"/>
      </bottom>
      <diagonal/>
    </border>
    <border>
      <left style="hair">
        <color indexed="8"/>
      </left>
      <right/>
      <top style="hair">
        <color indexed="8"/>
      </top>
      <bottom style="dashed">
        <color theme="3"/>
      </bottom>
      <diagonal/>
    </border>
    <border>
      <left style="dashed">
        <color theme="3"/>
      </left>
      <right/>
      <top style="dashed">
        <color theme="3"/>
      </top>
      <bottom style="dashed">
        <color theme="3"/>
      </bottom>
      <diagonal/>
    </border>
    <border>
      <left style="hair">
        <color indexed="8"/>
      </left>
      <right style="hair">
        <color indexed="8"/>
      </right>
      <top style="hair">
        <color indexed="8"/>
      </top>
      <bottom style="hair">
        <color indexed="8"/>
      </bottom>
      <diagonal/>
    </border>
    <border>
      <left style="medium">
        <color rgb="FFB8CCE4"/>
      </left>
      <right style="medium">
        <color rgb="FFB8CCE4"/>
      </right>
      <top style="medium">
        <color rgb="FFB8CCE4"/>
      </top>
      <bottom/>
      <diagonal/>
    </border>
    <border>
      <left style="medium">
        <color rgb="FFB8CCE4"/>
      </left>
      <right style="medium">
        <color rgb="FFB8CCE4"/>
      </right>
      <top/>
      <bottom style="medium">
        <color rgb="FFB8CCE4"/>
      </bottom>
      <diagonal/>
    </border>
    <border>
      <left/>
      <right style="medium">
        <color rgb="FFB8CCE4"/>
      </right>
      <top style="medium">
        <color rgb="FFB8CCE4"/>
      </top>
      <bottom style="thick">
        <color rgb="FF95B3D7"/>
      </bottom>
      <diagonal/>
    </border>
    <border>
      <left/>
      <right style="medium">
        <color rgb="FFB8CCE4"/>
      </right>
      <top style="medium">
        <color rgb="FFB8CCE4"/>
      </top>
      <bottom style="medium">
        <color rgb="FFB8CCE4"/>
      </bottom>
      <diagonal/>
    </border>
    <border>
      <left/>
      <right style="medium">
        <color rgb="FFB8CCE4"/>
      </right>
      <top/>
      <bottom style="medium">
        <color rgb="FFB8CCE4"/>
      </bottom>
      <diagonal/>
    </border>
    <border>
      <left style="medium">
        <color rgb="FFB8CCE4"/>
      </left>
      <right/>
      <top style="medium">
        <color rgb="FFB8CCE4"/>
      </top>
      <bottom style="thick">
        <color rgb="FF95B3D7"/>
      </bottom>
      <diagonal/>
    </border>
    <border>
      <left style="medium">
        <color rgb="FFB8CCE4"/>
      </left>
      <right/>
      <top style="medium">
        <color rgb="FFB8CCE4"/>
      </top>
      <bottom style="medium">
        <color rgb="FFB8CCE4"/>
      </bottom>
      <diagonal/>
    </border>
    <border>
      <left/>
      <right/>
      <top style="medium">
        <color rgb="FFB8CCE4"/>
      </top>
      <bottom style="medium">
        <color rgb="FFB8CCE4"/>
      </bottom>
      <diagonal/>
    </border>
  </borders>
  <cellStyleXfs count="5">
    <xf numFmtId="0" fontId="0" fillId="0" borderId="0"/>
    <xf numFmtId="9" fontId="1" fillId="0" borderId="0" applyFont="0" applyFill="0" applyBorder="0" applyAlignment="0" applyProtection="0"/>
    <xf numFmtId="0" fontId="2" fillId="2" borderId="0" applyNumberFormat="0" applyBorder="0" applyAlignment="0" applyProtection="0"/>
    <xf numFmtId="0" fontId="12" fillId="17" borderId="0" applyNumberFormat="0" applyBorder="0" applyAlignment="0" applyProtection="0"/>
    <xf numFmtId="0" fontId="18" fillId="22" borderId="0" applyNumberFormat="0" applyBorder="0" applyAlignment="0" applyProtection="0"/>
  </cellStyleXfs>
  <cellXfs count="116">
    <xf numFmtId="0" fontId="0" fillId="0" borderId="0" xfId="0"/>
    <xf numFmtId="0" fontId="0" fillId="0" borderId="0" xfId="0" applyAlignment="1">
      <alignment vertical="center" wrapText="1"/>
    </xf>
    <xf numFmtId="0" fontId="0" fillId="0" borderId="0" xfId="0" applyAlignment="1">
      <alignment horizontal="center" vertical="center" wrapText="1"/>
    </xf>
    <xf numFmtId="9" fontId="0" fillId="0" borderId="0" xfId="1" applyFont="1" applyAlignment="1">
      <alignment horizontal="center" vertical="center" wrapText="1"/>
    </xf>
    <xf numFmtId="165" fontId="0" fillId="0" borderId="0" xfId="1" applyNumberFormat="1" applyFont="1" applyAlignment="1">
      <alignment horizontal="center" vertical="center" wrapText="1"/>
    </xf>
    <xf numFmtId="0" fontId="0" fillId="0" borderId="0" xfId="0" applyFill="1" applyAlignment="1">
      <alignment horizontal="center" vertical="center" wrapText="1"/>
    </xf>
    <xf numFmtId="0" fontId="0" fillId="0" borderId="0" xfId="0" applyFill="1" applyBorder="1" applyAlignment="1" applyProtection="1">
      <alignment vertical="center" wrapText="1"/>
      <protection locked="0"/>
    </xf>
    <xf numFmtId="0" fontId="0" fillId="0" borderId="0" xfId="0" applyFill="1" applyBorder="1" applyAlignment="1">
      <alignment horizontal="center" vertical="center" wrapText="1"/>
    </xf>
    <xf numFmtId="0" fontId="0" fillId="0" borderId="0" xfId="0" applyFill="1" applyAlignment="1" applyProtection="1">
      <alignment vertical="center" wrapText="1"/>
      <protection locked="0"/>
    </xf>
    <xf numFmtId="0" fontId="0" fillId="0" borderId="0" xfId="0" applyBorder="1" applyAlignment="1">
      <alignment horizontal="center" vertical="center" wrapText="1"/>
    </xf>
    <xf numFmtId="0" fontId="4" fillId="0" borderId="0" xfId="0" applyFont="1" applyFill="1" applyBorder="1" applyAlignment="1" applyProtection="1">
      <alignment vertical="center" wrapText="1"/>
      <protection locked="0"/>
    </xf>
    <xf numFmtId="165" fontId="0" fillId="0" borderId="1" xfId="1" applyNumberFormat="1" applyFont="1" applyFill="1" applyBorder="1" applyAlignment="1">
      <alignment horizontal="center" vertical="center" wrapText="1"/>
    </xf>
    <xf numFmtId="0" fontId="4" fillId="0" borderId="0" xfId="0" applyFont="1" applyAlignment="1">
      <alignment horizontal="center" vertical="center" wrapText="1"/>
    </xf>
    <xf numFmtId="49" fontId="0" fillId="0" borderId="0" xfId="0" applyNumberFormat="1" applyAlignment="1">
      <alignment horizontal="justify" vertical="center" wrapText="1"/>
    </xf>
    <xf numFmtId="0" fontId="0" fillId="9" borderId="0" xfId="0" applyFill="1" applyAlignment="1">
      <alignment vertical="center" wrapText="1"/>
    </xf>
    <xf numFmtId="0" fontId="6" fillId="9" borderId="0" xfId="0" applyFont="1" applyFill="1" applyAlignment="1">
      <alignment vertical="center" wrapText="1"/>
    </xf>
    <xf numFmtId="0" fontId="0" fillId="9" borderId="0" xfId="0" applyFill="1" applyAlignment="1">
      <alignment horizontal="center" vertical="center" wrapText="1"/>
    </xf>
    <xf numFmtId="165" fontId="0" fillId="0" borderId="0" xfId="0" applyNumberFormat="1" applyFont="1" applyAlignment="1">
      <alignment horizontal="center" vertical="center" wrapText="1"/>
    </xf>
    <xf numFmtId="0" fontId="0" fillId="0" borderId="0" xfId="0" applyNumberFormat="1" applyFont="1" applyAlignment="1">
      <alignment horizontal="center" vertical="center" wrapText="1"/>
    </xf>
    <xf numFmtId="9" fontId="4" fillId="0" borderId="0" xfId="1" applyFont="1" applyAlignment="1">
      <alignment horizontal="center" vertical="center" wrapText="1"/>
    </xf>
    <xf numFmtId="9" fontId="0" fillId="0" borderId="0" xfId="0" applyNumberFormat="1" applyFont="1" applyAlignment="1">
      <alignment horizontal="center" vertical="center" wrapText="1"/>
    </xf>
    <xf numFmtId="0" fontId="7" fillId="9" borderId="0" xfId="0" applyFont="1" applyFill="1" applyAlignment="1">
      <alignment vertical="center" wrapText="1"/>
    </xf>
    <xf numFmtId="0" fontId="3" fillId="3" borderId="2"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2" borderId="2" xfId="0" applyFont="1" applyFill="1" applyBorder="1" applyAlignment="1">
      <alignment horizontal="center" vertical="center" wrapText="1"/>
    </xf>
    <xf numFmtId="0" fontId="0" fillId="0" borderId="2" xfId="0" applyFill="1" applyBorder="1" applyAlignment="1" applyProtection="1">
      <alignment vertical="center" wrapText="1"/>
      <protection locked="0"/>
    </xf>
    <xf numFmtId="0" fontId="0" fillId="0" borderId="2" xfId="0" applyFill="1" applyBorder="1" applyAlignment="1" applyProtection="1">
      <alignment horizontal="center" vertical="center" wrapText="1"/>
      <protection locked="0"/>
    </xf>
    <xf numFmtId="0" fontId="3" fillId="3" borderId="5" xfId="0" applyFont="1" applyFill="1" applyBorder="1" applyAlignment="1">
      <alignment horizontal="center" vertical="center" wrapText="1"/>
    </xf>
    <xf numFmtId="0" fontId="0" fillId="0" borderId="5" xfId="0" applyFill="1" applyBorder="1" applyAlignment="1" applyProtection="1">
      <alignment horizontal="center" vertical="center" wrapText="1"/>
      <protection locked="0"/>
    </xf>
    <xf numFmtId="0" fontId="0" fillId="4" borderId="6" xfId="0" applyFill="1" applyBorder="1" applyAlignment="1" applyProtection="1">
      <alignment vertical="center" wrapText="1"/>
      <protection locked="0"/>
    </xf>
    <xf numFmtId="164" fontId="0" fillId="0" borderId="2" xfId="0" applyNumberFormat="1" applyFill="1" applyBorder="1" applyAlignment="1" applyProtection="1">
      <alignment vertical="center" wrapText="1"/>
      <protection locked="0"/>
    </xf>
    <xf numFmtId="0" fontId="0" fillId="0" borderId="2" xfId="0" applyFill="1" applyBorder="1" applyAlignment="1" applyProtection="1">
      <alignment horizontal="left" vertical="center" wrapText="1"/>
      <protection locked="0"/>
    </xf>
    <xf numFmtId="0" fontId="0" fillId="0" borderId="2" xfId="0" applyNumberFormat="1" applyFill="1" applyBorder="1" applyAlignment="1" applyProtection="1">
      <alignment horizontal="center" vertical="center" wrapText="1"/>
      <protection locked="0"/>
    </xf>
    <xf numFmtId="9" fontId="0" fillId="0" borderId="2" xfId="1" applyFont="1" applyFill="1" applyBorder="1" applyAlignment="1" applyProtection="1">
      <alignment horizontal="center" vertical="center" wrapText="1"/>
      <protection locked="0"/>
    </xf>
    <xf numFmtId="0" fontId="0" fillId="0" borderId="6" xfId="0" applyFill="1" applyBorder="1" applyAlignment="1" applyProtection="1">
      <alignment vertical="center" wrapText="1"/>
      <protection locked="0"/>
    </xf>
    <xf numFmtId="0" fontId="3" fillId="13" borderId="2" xfId="0" applyFont="1" applyFill="1" applyBorder="1" applyAlignment="1">
      <alignment horizontal="center" vertical="center" wrapText="1"/>
    </xf>
    <xf numFmtId="0" fontId="3" fillId="14" borderId="2" xfId="0" applyFont="1" applyFill="1" applyBorder="1" applyAlignment="1">
      <alignment horizontal="center" vertical="center" wrapText="1"/>
    </xf>
    <xf numFmtId="0" fontId="0" fillId="15" borderId="2" xfId="0" applyFill="1" applyBorder="1" applyAlignment="1" applyProtection="1">
      <alignment vertical="center" wrapText="1"/>
      <protection locked="0"/>
    </xf>
    <xf numFmtId="0" fontId="0" fillId="15" borderId="2" xfId="0" applyFill="1" applyBorder="1" applyAlignment="1" applyProtection="1">
      <alignment horizontal="center" vertical="center" wrapText="1"/>
      <protection locked="0"/>
    </xf>
    <xf numFmtId="0" fontId="0" fillId="15" borderId="2" xfId="0" applyFill="1" applyBorder="1" applyAlignment="1" applyProtection="1">
      <alignment horizontal="left" vertical="center" wrapText="1"/>
      <protection locked="0"/>
    </xf>
    <xf numFmtId="0" fontId="3" fillId="16" borderId="2" xfId="0" applyFont="1" applyFill="1" applyBorder="1" applyAlignment="1">
      <alignment horizontal="center" vertical="center" wrapText="1"/>
    </xf>
    <xf numFmtId="0" fontId="0" fillId="0" borderId="2" xfId="0" applyFill="1" applyBorder="1" applyAlignment="1" applyProtection="1">
      <alignment horizontal="center" vertical="center"/>
      <protection locked="0"/>
    </xf>
    <xf numFmtId="165" fontId="0" fillId="0" borderId="0" xfId="0" applyNumberFormat="1" applyAlignment="1">
      <alignment horizontal="center" vertical="center" wrapText="1"/>
    </xf>
    <xf numFmtId="0" fontId="0" fillId="0" borderId="0" xfId="1" applyNumberFormat="1" applyFont="1" applyAlignment="1">
      <alignment horizontal="center" vertical="center" wrapText="1"/>
    </xf>
    <xf numFmtId="9" fontId="6" fillId="9" borderId="0" xfId="0" applyNumberFormat="1" applyFont="1" applyFill="1" applyAlignment="1">
      <alignment vertical="center" wrapText="1"/>
    </xf>
    <xf numFmtId="0" fontId="0" fillId="0" borderId="0" xfId="0" pivotButton="1"/>
    <xf numFmtId="0" fontId="0" fillId="0" borderId="0" xfId="0" applyAlignment="1">
      <alignment horizontal="left"/>
    </xf>
    <xf numFmtId="0" fontId="0" fillId="0" borderId="0" xfId="0" applyNumberFormat="1"/>
    <xf numFmtId="0" fontId="10" fillId="0" borderId="11" xfId="0" applyFont="1" applyBorder="1" applyAlignment="1">
      <alignment horizontal="center" vertical="center"/>
    </xf>
    <xf numFmtId="0" fontId="11" fillId="0" borderId="8" xfId="0" applyFont="1" applyBorder="1" applyAlignment="1">
      <alignment vertical="center"/>
    </xf>
    <xf numFmtId="0" fontId="11" fillId="0" borderId="11" xfId="0" applyFont="1" applyBorder="1" applyAlignment="1">
      <alignment horizontal="center" vertical="center"/>
    </xf>
    <xf numFmtId="0" fontId="10" fillId="0" borderId="8" xfId="0" applyFont="1" applyBorder="1" applyAlignment="1">
      <alignment vertical="center"/>
    </xf>
    <xf numFmtId="164" fontId="2" fillId="2" borderId="2" xfId="2" applyNumberFormat="1" applyBorder="1" applyAlignment="1" applyProtection="1">
      <alignment vertical="center" wrapText="1"/>
      <protection locked="0"/>
    </xf>
    <xf numFmtId="0" fontId="13" fillId="0" borderId="0" xfId="0" applyNumberFormat="1" applyFont="1" applyFill="1" applyBorder="1" applyAlignment="1" applyProtection="1">
      <alignment horizontal="center" vertical="center" wrapText="1"/>
    </xf>
    <xf numFmtId="0" fontId="12" fillId="17" borderId="0" xfId="3" applyNumberFormat="1" applyBorder="1" applyAlignment="1" applyProtection="1">
      <alignment horizontal="center" vertical="center" wrapText="1"/>
    </xf>
    <xf numFmtId="0" fontId="14" fillId="0" borderId="0" xfId="0" applyFont="1"/>
    <xf numFmtId="0" fontId="15" fillId="0" borderId="0"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alignment horizontal="left" vertical="center" wrapText="1"/>
    </xf>
    <xf numFmtId="0" fontId="16" fillId="0" borderId="0" xfId="0" applyFont="1" applyFill="1" applyBorder="1" applyAlignment="1">
      <alignment horizontal="left" vertical="center" wrapText="1"/>
    </xf>
    <xf numFmtId="0" fontId="15" fillId="0" borderId="0" xfId="0" applyNumberFormat="1" applyFont="1" applyFill="1" applyAlignment="1" applyProtection="1">
      <alignment horizontal="left" vertical="center" wrapText="1"/>
    </xf>
    <xf numFmtId="0" fontId="13" fillId="0" borderId="0" xfId="0" applyNumberFormat="1" applyFont="1" applyFill="1" applyAlignment="1" applyProtection="1">
      <alignment horizontal="left" vertical="center" wrapText="1"/>
    </xf>
    <xf numFmtId="0" fontId="14" fillId="0" borderId="0" xfId="0" applyFont="1" applyAlignment="1">
      <alignment horizontal="center"/>
    </xf>
    <xf numFmtId="0" fontId="14" fillId="0" borderId="0" xfId="0" applyFont="1" applyAlignment="1">
      <alignment vertical="center"/>
    </xf>
    <xf numFmtId="0" fontId="14" fillId="9" borderId="0" xfId="0" applyFont="1" applyFill="1" applyAlignment="1">
      <alignment horizontal="center"/>
    </xf>
    <xf numFmtId="0" fontId="14" fillId="9" borderId="0" xfId="0" applyFont="1" applyFill="1"/>
    <xf numFmtId="0" fontId="14" fillId="9" borderId="0" xfId="0" applyFont="1" applyFill="1" applyAlignment="1">
      <alignment vertical="center"/>
    </xf>
    <xf numFmtId="0" fontId="3" fillId="18" borderId="2" xfId="0" applyFont="1" applyFill="1" applyBorder="1" applyAlignment="1">
      <alignment horizontal="center" vertical="center" wrapText="1"/>
    </xf>
    <xf numFmtId="0" fontId="3" fillId="19" borderId="2" xfId="0" applyFont="1" applyFill="1" applyBorder="1" applyAlignment="1">
      <alignment horizontal="center" vertical="center" wrapText="1"/>
    </xf>
    <xf numFmtId="0" fontId="3" fillId="20" borderId="2" xfId="0" applyFont="1" applyFill="1" applyBorder="1" applyAlignment="1">
      <alignment horizontal="center" vertical="center" wrapText="1"/>
    </xf>
    <xf numFmtId="0" fontId="3" fillId="21" borderId="2" xfId="0" applyFont="1" applyFill="1" applyBorder="1" applyAlignment="1">
      <alignment horizontal="center" vertical="center" wrapText="1"/>
    </xf>
    <xf numFmtId="0" fontId="0" fillId="0" borderId="0" xfId="0" applyNumberFormat="1" applyFill="1" applyBorder="1" applyAlignment="1">
      <alignment horizontal="center" vertical="center" wrapText="1"/>
    </xf>
    <xf numFmtId="9" fontId="0" fillId="0" borderId="0" xfId="1" applyNumberFormat="1" applyFont="1" applyAlignment="1">
      <alignment horizontal="center" vertical="center" wrapText="1"/>
    </xf>
    <xf numFmtId="9" fontId="0" fillId="0" borderId="2" xfId="0" applyNumberFormat="1" applyFill="1" applyBorder="1" applyAlignment="1" applyProtection="1">
      <alignment horizontal="center" vertical="center" wrapText="1"/>
      <protection locked="0"/>
    </xf>
    <xf numFmtId="0" fontId="0" fillId="0" borderId="0" xfId="0" applyNumberFormat="1" applyAlignment="1">
      <alignment horizontal="center" vertical="center" wrapText="1"/>
    </xf>
    <xf numFmtId="1" fontId="0" fillId="0" borderId="0" xfId="0" applyNumberFormat="1" applyFont="1" applyAlignment="1">
      <alignment horizontal="center" vertical="center" wrapText="1"/>
    </xf>
    <xf numFmtId="9" fontId="0" fillId="15" borderId="2" xfId="1" applyFont="1" applyFill="1" applyBorder="1" applyAlignment="1" applyProtection="1">
      <alignment horizontal="center" vertical="center" wrapText="1"/>
      <protection locked="0"/>
    </xf>
    <xf numFmtId="9" fontId="0" fillId="15" borderId="2" xfId="0" applyNumberFormat="1" applyFill="1" applyBorder="1" applyAlignment="1" applyProtection="1">
      <alignment horizontal="center" vertical="center" wrapText="1"/>
      <protection locked="0"/>
    </xf>
    <xf numFmtId="0" fontId="18" fillId="22" borderId="2" xfId="4" applyBorder="1" applyAlignment="1" applyProtection="1">
      <alignment horizontal="left" vertical="center" wrapText="1"/>
      <protection locked="0"/>
    </xf>
    <xf numFmtId="0" fontId="2" fillId="2" borderId="6" xfId="2" applyBorder="1" applyAlignment="1" applyProtection="1">
      <alignment vertical="center" wrapText="1"/>
      <protection locked="0"/>
    </xf>
    <xf numFmtId="0" fontId="18" fillId="22" borderId="2" xfId="4" applyBorder="1" applyAlignment="1" applyProtection="1">
      <alignment horizontal="center" vertical="center" wrapText="1"/>
      <protection locked="0"/>
    </xf>
    <xf numFmtId="9" fontId="4" fillId="0" borderId="0" xfId="1" applyNumberFormat="1" applyFont="1" applyAlignment="1">
      <alignment horizontal="center" vertical="center" wrapText="1"/>
    </xf>
    <xf numFmtId="0" fontId="2" fillId="2" borderId="5" xfId="2" applyBorder="1" applyAlignment="1" applyProtection="1">
      <alignment horizontal="center" vertical="center" wrapText="1"/>
      <protection locked="0"/>
    </xf>
    <xf numFmtId="0" fontId="0" fillId="0" borderId="0" xfId="0" applyNumberFormat="1" applyBorder="1" applyAlignment="1">
      <alignment horizontal="center" vertical="center" wrapText="1"/>
    </xf>
    <xf numFmtId="0" fontId="1" fillId="0" borderId="0" xfId="1" applyNumberFormat="1" applyFont="1" applyAlignment="1">
      <alignment horizontal="center" vertical="center" wrapText="1"/>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0"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2" xfId="0" applyFont="1" applyBorder="1" applyAlignment="1">
      <alignment horizontal="center" vertical="center"/>
    </xf>
    <xf numFmtId="0" fontId="10" fillId="0" borderId="9" xfId="0" applyFont="1" applyBorder="1" applyAlignment="1">
      <alignment horizontal="center" vertical="center"/>
    </xf>
    <xf numFmtId="0" fontId="8" fillId="2" borderId="6" xfId="2" applyFont="1" applyBorder="1" applyAlignment="1">
      <alignment horizontal="center" vertical="center" wrapText="1"/>
    </xf>
    <xf numFmtId="0" fontId="9" fillId="9" borderId="0" xfId="0" applyFont="1" applyFill="1" applyAlignment="1">
      <alignment horizontal="center"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16" borderId="3"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7" borderId="3" xfId="0" applyFont="1" applyFill="1" applyBorder="1" applyAlignment="1">
      <alignment horizontal="center" vertical="center" wrapText="1"/>
    </xf>
    <xf numFmtId="0" fontId="3" fillId="8" borderId="3"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3" fillId="12" borderId="3" xfId="0" applyFont="1" applyFill="1" applyBorder="1" applyAlignment="1">
      <alignment horizontal="center" vertical="center" wrapText="1"/>
    </xf>
    <xf numFmtId="0" fontId="3" fillId="13" borderId="3" xfId="0" applyFont="1" applyFill="1" applyBorder="1" applyAlignment="1">
      <alignment horizontal="center" vertical="center" wrapText="1"/>
    </xf>
    <xf numFmtId="0" fontId="3" fillId="14" borderId="3" xfId="0" applyFont="1" applyFill="1" applyBorder="1" applyAlignment="1">
      <alignment horizontal="center" vertical="center" wrapText="1"/>
    </xf>
    <xf numFmtId="0" fontId="3" fillId="18" borderId="3" xfId="0" applyFont="1" applyFill="1" applyBorder="1" applyAlignment="1">
      <alignment horizontal="center" vertical="center" wrapText="1"/>
    </xf>
    <xf numFmtId="0" fontId="3" fillId="21" borderId="3" xfId="0" applyFont="1" applyFill="1" applyBorder="1" applyAlignment="1">
      <alignment horizontal="center" vertical="center" wrapText="1"/>
    </xf>
    <xf numFmtId="0" fontId="3" fillId="19" borderId="3" xfId="0" applyFont="1" applyFill="1" applyBorder="1" applyAlignment="1">
      <alignment horizontal="center" vertical="center" wrapText="1"/>
    </xf>
    <xf numFmtId="0" fontId="3" fillId="20" borderId="3"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7" fillId="9" borderId="0" xfId="0" applyFont="1" applyFill="1" applyAlignment="1">
      <alignment horizontal="center" vertical="center" wrapText="1"/>
    </xf>
    <xf numFmtId="0" fontId="5" fillId="9" borderId="0" xfId="0" applyFont="1" applyFill="1" applyAlignment="1">
      <alignment horizontal="center" vertical="center" wrapText="1"/>
    </xf>
  </cellXfs>
  <cellStyles count="5">
    <cellStyle name="Bueno" xfId="3" builtinId="26"/>
    <cellStyle name="Incorrecto" xfId="4" builtinId="27"/>
    <cellStyle name="Neutral" xfId="2" builtinId="28"/>
    <cellStyle name="Normal" xfId="0" builtinId="0"/>
    <cellStyle name="Porcentaje" xfId="1" builtinId="5"/>
  </cellStyles>
  <dxfs count="71">
    <dxf>
      <numFmt numFmtId="165" formatCode="0.0%"/>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5" formatCode="0.0%"/>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top style="thin">
          <color theme="0"/>
        </top>
        <bottom style="thin">
          <color theme="0"/>
        </bottom>
      </border>
    </dxf>
    <dxf>
      <alignment horizontal="center" vertical="center" textRotation="0" wrapText="1" indent="0" justifyLastLine="0" shrinkToFit="0" readingOrder="0"/>
      <border outline="0">
        <right style="thin">
          <color theme="0"/>
        </right>
      </border>
    </dxf>
    <dxf>
      <alignment horizontal="center" vertical="center" textRotation="0" wrapText="1" indent="0" justifyLastLine="0" shrinkToFit="0" readingOrder="0"/>
    </dxf>
    <dxf>
      <alignment horizontal="center" vertical="center" textRotation="0" wrapText="1" indent="0" justifyLastLine="0" shrinkToFit="0" readingOrder="0"/>
    </dxf>
    <dxf>
      <font>
        <b/>
      </font>
      <fill>
        <patternFill patternType="none">
          <fgColor indexed="64"/>
          <bgColor auto="1"/>
        </patternFill>
      </fill>
      <alignment horizontal="general" vertical="center" textRotation="0" wrapText="1" indent="0" justifyLastLine="0" shrinkToFit="0" readingOrder="0"/>
      <protection locked="0" hidden="0"/>
    </dxf>
    <dxf>
      <border outline="0">
        <right style="thin">
          <color theme="0"/>
        </right>
      </border>
    </dxf>
    <dxf>
      <alignment horizontal="center" vertical="center" textRotation="0" wrapText="1" indent="0" justifyLastLine="0" shrinkToFit="0" readingOrder="0"/>
    </dxf>
    <dxf>
      <font>
        <b/>
      </font>
      <alignment horizontal="center" vertical="center" textRotation="0" wrapText="1" indent="0" justifyLastLine="0" shrinkToFit="0" readingOrder="0"/>
    </dxf>
    <dxf>
      <numFmt numFmtId="13" formatCode="0%"/>
      <alignment horizontal="center" vertical="center" textRotation="0" wrapText="1" indent="0" justifyLastLine="0" shrinkToFit="0" readingOrder="0"/>
    </dxf>
    <dxf>
      <numFmt numFmtId="30" formatCode="@"/>
      <alignment horizontal="justify" vertical="center" textRotation="0" wrapText="1" indent="0" justifyLastLine="0" shrinkToFit="0" readingOrder="0"/>
    </dxf>
    <dxf>
      <numFmt numFmtId="165" formatCode="0.0%"/>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3" formatCode="0%"/>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0" formatCode="General"/>
      <alignment horizontal="center" vertical="center" textRotation="0" wrapText="1" indent="0" justifyLastLine="0" shrinkToFit="0" readingOrder="0"/>
    </dxf>
    <dxf>
      <alignment horizontal="center" vertical="center" textRotation="0" wrapText="1" indent="0" justifyLastLine="0" shrinkToFit="0" readingOrder="0"/>
      <border diagonalUp="0" diagonalDown="0" outline="0">
        <left/>
        <right/>
        <top/>
        <bottom/>
      </border>
    </dxf>
    <dxf>
      <numFmt numFmtId="0" formatCode="General"/>
      <alignment horizontal="center" vertical="center" textRotation="0" wrapText="1" indent="0" justifyLastLine="0" shrinkToFit="0" readingOrder="0"/>
      <border>
        <left style="medium">
          <color auto="1"/>
        </left>
      </border>
    </dxf>
    <dxf>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auto="1"/>
        </patternFill>
      </fill>
      <alignment horizontal="general" vertical="center" textRotation="0" wrapText="1" indent="0" justifyLastLine="0" shrinkToFit="0" readingOrder="0"/>
      <protection locked="0" hidden="0"/>
    </dxf>
    <dxf>
      <alignment horizontal="center" vertical="center" textRotation="0" wrapText="1" indent="0" justifyLastLine="0" shrinkToFit="0" readingOrder="0"/>
    </dxf>
    <dxf>
      <alignment horizontal="center" vertical="center" textRotation="0" wrapText="1" indent="0" justifyLastLine="0" shrinkToFit="0" readingOrder="0"/>
    </dxf>
    <dxf>
      <font>
        <b/>
      </font>
      <alignment horizontal="center" vertical="center" textRotation="0" wrapText="1" indent="0" justifyLastLine="0" shrinkToFit="0" readingOrder="0"/>
    </dxf>
    <dxf>
      <alignment horizontal="justify"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165" formatCode="0.0%"/>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 formatCode="0"/>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5" formatCode="0.0%"/>
      <alignment horizontal="center" vertical="center" textRotation="0" wrapText="1" indent="0" justifyLastLine="0" shrinkToFit="0" readingOrder="0"/>
    </dxf>
    <dxf>
      <numFmt numFmtId="13" formatCode="0%"/>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0" formatCode="General"/>
      <alignment horizontal="center" vertical="center" textRotation="0" wrapText="1" indent="0" justifyLastLine="0" shrinkToFit="0" readingOrder="0"/>
    </dxf>
    <dxf>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auto="1"/>
        </patternFill>
      </fill>
      <alignment horizontal="center"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protection locked="0" hidden="0"/>
    </dxf>
    <dxf>
      <fill>
        <patternFill patternType="none">
          <fgColor indexed="64"/>
          <bgColor auto="1"/>
        </patternFill>
      </fill>
      <alignment horizontal="general" vertical="center" textRotation="0" wrapText="1" indent="0" justifyLastLine="0" shrinkToFit="0" readingOrder="0"/>
      <protection locked="0" hidden="0"/>
    </dxf>
    <dxf>
      <alignment horizontal="center"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8"/>
        <color indexed="8"/>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8"/>
        <color indexed="8"/>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8"/>
        <color indexed="8"/>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8"/>
        <color indexed="8"/>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8"/>
        <color rgb="FF000000"/>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8"/>
        <color indexed="8"/>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8"/>
        <color indexed="8"/>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8"/>
        <color indexed="8"/>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8"/>
        <color indexed="8"/>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8"/>
        <color indexed="8"/>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8"/>
        <color indexed="8"/>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8"/>
        <color indexed="8"/>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8"/>
        <color indexed="8"/>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8"/>
        <color indexed="8"/>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protection locked="1" hidden="0"/>
    </dxf>
    <dxf>
      <font>
        <b/>
        <i val="0"/>
        <strike val="0"/>
        <condense val="0"/>
        <extend val="0"/>
        <outline val="0"/>
        <shadow val="0"/>
        <u val="none"/>
        <vertAlign val="baseline"/>
        <sz val="8"/>
        <color indexed="8"/>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34</xdr:col>
      <xdr:colOff>114300</xdr:colOff>
      <xdr:row>141</xdr:row>
      <xdr:rowOff>107412</xdr:rowOff>
    </xdr:to>
    <xdr:pic>
      <xdr:nvPicPr>
        <xdr:cNvPr id="4" name="Imagen 3">
          <a:extLst>
            <a:ext uri="{FF2B5EF4-FFF2-40B4-BE49-F238E27FC236}">
              <a16:creationId xmlns:a16="http://schemas.microsoft.com/office/drawing/2014/main" id="{55ED5182-9FAD-44F9-8317-C689E1C603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840700" cy="2696791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zeth Jahira Gonzalez Vargas" refreshedDate="43384.615121064817" createdVersion="6" refreshedVersion="6" minRefreshableVersion="3" recordCount="50" xr:uid="{CEBEDED8-CD35-4FE4-9900-B2D3C414599E}">
  <cacheSource type="worksheet">
    <worksheetSource ref="A6:BX9" sheet="Completo"/>
  </cacheSource>
  <cacheFields count="67">
    <cacheField name="Vigencia" numFmtId="0">
      <sharedItems containsSemiMixedTypes="0" containsString="0" containsNumber="1" containsInteger="1" minValue="2017" maxValue="2018" count="2">
        <n v="2017"/>
        <n v="2018"/>
      </sharedItems>
    </cacheField>
    <cacheField name="CÓD. AUDITORÍA" numFmtId="0">
      <sharedItems containsSemiMixedTypes="0" containsString="0" containsNumber="1" containsInteger="1" minValue="33" maxValue="523"/>
    </cacheField>
    <cacheField name="No. HALLAZGO" numFmtId="0">
      <sharedItems count="36">
        <s v="2.1.2.1"/>
        <s v="2.2.1.1"/>
        <s v="2.2.1.2"/>
        <s v="3.3"/>
        <s v="3.4"/>
        <s v="3.5"/>
        <s v="3.6"/>
        <s v="3.7"/>
        <s v="3.8"/>
        <s v="3.9"/>
        <s v="3.10"/>
        <s v="3.1"/>
        <s v="3.2"/>
        <s v="3.1.1.1"/>
        <s v="3.1.1.2"/>
        <s v="3.1.1.3"/>
        <s v="3.1.1.4"/>
        <s v="3.1.3.1"/>
        <s v="3.1.3.2"/>
        <s v="3.1.3.3"/>
        <s v="3.1.3.4"/>
        <s v="3.1.3.5"/>
        <s v="3.1.3.6"/>
        <s v="3.1.3.7"/>
        <s v="3.1.3.8"/>
        <s v="3.1.3.9"/>
        <s v="3.1.3.10"/>
        <s v="3.1.3.11"/>
        <s v="3.1.4.1"/>
        <s v="3.2.1.1"/>
        <s v="3.3.1.1"/>
        <s v="3.3.1.2"/>
        <s v="3.3.1.3"/>
        <s v="3.3.1.4"/>
        <s v="3.3.1.5"/>
        <s v="3.3.1.6"/>
      </sharedItems>
    </cacheField>
    <cacheField name="HALLAZGO" numFmtId="0">
      <sharedItems longText="1"/>
    </cacheField>
    <cacheField name="CAUSA DEL HALLAZGO" numFmtId="0">
      <sharedItems longText="1"/>
    </cacheField>
    <cacheField name="CÓDIGO ACCIÓN" numFmtId="0">
      <sharedItems containsSemiMixedTypes="0" containsString="0" containsNumber="1" containsInteger="1" minValue="1" maxValue="3"/>
    </cacheField>
    <cacheField name="DESCRIPCIÓN ACCION" numFmtId="0">
      <sharedItems longText="1"/>
    </cacheField>
    <cacheField name="NOMBRE DEL INDICADOR" numFmtId="0">
      <sharedItems/>
    </cacheField>
    <cacheField name="FORMULA DEL INDICADOR" numFmtId="0">
      <sharedItems/>
    </cacheField>
    <cacheField name="META" numFmtId="0">
      <sharedItems containsSemiMixedTypes="0" containsString="0" containsNumber="1" containsInteger="1" minValue="1" maxValue="100"/>
    </cacheField>
    <cacheField name="AREA RESPONSABLE" numFmtId="0">
      <sharedItems count="10">
        <s v="Subsecretaría de Gestión Institucional"/>
        <s v="Oficina Asesora de Planeación"/>
        <s v="Oficina Asesora de Planeación y Subsecretaría de Gestión Institucional"/>
        <s v="Dirección de Derechos Humanos"/>
        <s v="Dirección Administrativa"/>
        <s v="Dirección de Contratación"/>
        <s v="Dirección de Contratación y Subsecretaría de Gestión Institucional"/>
        <s v="Dirección de Derechos Humanos y Subsecretaría de Gestión Institucional"/>
        <s v="Oficina de Control Interno"/>
        <s v="Dirección Financiera"/>
      </sharedItems>
    </cacheField>
    <cacheField name="FECHA DE INICIO" numFmtId="164">
      <sharedItems containsSemiMixedTypes="0" containsNonDate="0" containsDate="1" containsString="0" minDate="2017-11-07T00:00:00" maxDate="2018-07-04T00:00:00"/>
    </cacheField>
    <cacheField name="FECHA DE TERMINACIÓN" numFmtId="164">
      <sharedItems containsSemiMixedTypes="0" containsNonDate="0" containsDate="1" containsString="0" minDate="2018-02-28T00:00:00" maxDate="2019-02-16T00:00:00"/>
    </cacheField>
    <cacheField name="Descripción Avance" numFmtId="0">
      <sharedItems containsBlank="1"/>
    </cacheField>
    <cacheField name="Evidencia Aportada" numFmtId="0">
      <sharedItems containsBlank="1"/>
    </cacheField>
    <cacheField name="Avance variable" numFmtId="0">
      <sharedItems containsString="0" containsBlank="1" containsNumber="1" containsInteger="1" minValue="1" maxValue="3"/>
    </cacheField>
    <cacheField name="Descripción Avance2" numFmtId="0">
      <sharedItems containsBlank="1" longText="1"/>
    </cacheField>
    <cacheField name="Evidencia Aportada2" numFmtId="0">
      <sharedItems containsBlank="1" longText="1"/>
    </cacheField>
    <cacheField name="Avance variable2" numFmtId="0">
      <sharedItems containsString="0" containsBlank="1" containsNumber="1" minValue="0.88427299703264095" maxValue="3"/>
    </cacheField>
    <cacheField name="Descripción Avance3" numFmtId="0">
      <sharedItems containsBlank="1" longText="1"/>
    </cacheField>
    <cacheField name="Evidencia Aportada3" numFmtId="0">
      <sharedItems containsBlank="1" longText="1"/>
    </cacheField>
    <cacheField name="Avance variable3" numFmtId="0">
      <sharedItems containsString="0" containsBlank="1" containsNumber="1" containsInteger="1" minValue="1" maxValue="650"/>
    </cacheField>
    <cacheField name="Descripción Avance4" numFmtId="0">
      <sharedItems containsBlank="1"/>
    </cacheField>
    <cacheField name="Evidencia Aportada4" numFmtId="0">
      <sharedItems containsBlank="1" longText="1"/>
    </cacheField>
    <cacheField name="Avance variable4" numFmtId="0">
      <sharedItems containsString="0" containsBlank="1" containsNumber="1" containsInteger="1" minValue="1" maxValue="4"/>
    </cacheField>
    <cacheField name="Descripción Avance5" numFmtId="0">
      <sharedItems containsBlank="1"/>
    </cacheField>
    <cacheField name="Evidencia Aportada5" numFmtId="0">
      <sharedItems containsBlank="1"/>
    </cacheField>
    <cacheField name="Avance variable5" numFmtId="0">
      <sharedItems containsString="0" containsBlank="1" containsNumber="1" containsInteger="1" minValue="1" maxValue="1"/>
    </cacheField>
    <cacheField name="Descripción Avance6" numFmtId="0">
      <sharedItems containsBlank="1"/>
    </cacheField>
    <cacheField name="Evidencia Aportada6" numFmtId="0">
      <sharedItems containsBlank="1"/>
    </cacheField>
    <cacheField name="Avance variable6" numFmtId="0">
      <sharedItems containsString="0" containsBlank="1" containsNumber="1" containsInteger="1" minValue="1" maxValue="1"/>
    </cacheField>
    <cacheField name="Descripción Avance7" numFmtId="0">
      <sharedItems containsBlank="1"/>
    </cacheField>
    <cacheField name="Evidencia Aportada7" numFmtId="0">
      <sharedItems containsBlank="1"/>
    </cacheField>
    <cacheField name="Avance variable7" numFmtId="0">
      <sharedItems containsString="0" containsBlank="1" containsNumber="1" containsInteger="1" minValue="1" maxValue="1"/>
    </cacheField>
    <cacheField name="Descripción Avance8" numFmtId="0">
      <sharedItems containsBlank="1" longText="1"/>
    </cacheField>
    <cacheField name="Evidencia Aportada8" numFmtId="0">
      <sharedItems containsBlank="1"/>
    </cacheField>
    <cacheField name="Avance variable8" numFmtId="0">
      <sharedItems containsString="0" containsBlank="1" containsNumber="1" minValue="0" maxValue="100"/>
    </cacheField>
    <cacheField name="Descripción Avance9" numFmtId="0">
      <sharedItems containsBlank="1" longText="1"/>
    </cacheField>
    <cacheField name="Evidencia Aportada9" numFmtId="0">
      <sharedItems containsBlank="1"/>
    </cacheField>
    <cacheField name="Avance variable9" numFmtId="0">
      <sharedItems containsString="0" containsBlank="1" containsNumber="1" minValue="0" maxValue="1"/>
    </cacheField>
    <cacheField name="Descripción Avance10" numFmtId="0">
      <sharedItems containsBlank="1" longText="1"/>
    </cacheField>
    <cacheField name="Evidencia Aportada10" numFmtId="0">
      <sharedItems containsBlank="1"/>
    </cacheField>
    <cacheField name="Avance variable10" numFmtId="0">
      <sharedItems containsString="0" containsBlank="1" containsNumber="1" containsInteger="1" minValue="0" maxValue="1"/>
    </cacheField>
    <cacheField name="Descripción Avance11" numFmtId="0">
      <sharedItems containsBlank="1"/>
    </cacheField>
    <cacheField name="Evidencia Aportada11" numFmtId="0">
      <sharedItems containsBlank="1"/>
    </cacheField>
    <cacheField name="Avance variable11" numFmtId="0">
      <sharedItems containsString="0" containsBlank="1" containsNumber="1" minValue="0" maxValue="1"/>
    </cacheField>
    <cacheField name="Descripción Avance12" numFmtId="0">
      <sharedItems containsNonDate="0" containsString="0" containsBlank="1"/>
    </cacheField>
    <cacheField name="Evidencia Aportada12" numFmtId="0">
      <sharedItems containsNonDate="0" containsString="0" containsBlank="1"/>
    </cacheField>
    <cacheField name="Avance variable12" numFmtId="0">
      <sharedItems containsNonDate="0" containsString="0" containsBlank="1"/>
    </cacheField>
    <cacheField name="Descripción Avance13" numFmtId="0">
      <sharedItems containsNonDate="0" containsString="0" containsBlank="1"/>
    </cacheField>
    <cacheField name="Evidencia Aportada13" numFmtId="0">
      <sharedItems containsNonDate="0" containsString="0" containsBlank="1"/>
    </cacheField>
    <cacheField name="Avance variable13" numFmtId="0">
      <sharedItems containsNonDate="0" containsString="0" containsBlank="1"/>
    </cacheField>
    <cacheField name="Descripción Avance14" numFmtId="0">
      <sharedItems containsNonDate="0" containsString="0" containsBlank="1"/>
    </cacheField>
    <cacheField name="Evidencia Aportada14" numFmtId="0">
      <sharedItems containsNonDate="0" containsString="0" containsBlank="1"/>
    </cacheField>
    <cacheField name="Avance variable14" numFmtId="0">
      <sharedItems containsNonDate="0" containsString="0" containsBlank="1"/>
    </cacheField>
    <cacheField name="Descripción Avance15" numFmtId="0">
      <sharedItems containsNonDate="0" containsString="0" containsBlank="1"/>
    </cacheField>
    <cacheField name="Evidencia Aportada15" numFmtId="0">
      <sharedItems containsNonDate="0" containsString="0" containsBlank="1"/>
    </cacheField>
    <cacheField name="Avance variable15" numFmtId="0">
      <sharedItems containsNonDate="0" containsString="0" containsBlank="1"/>
    </cacheField>
    <cacheField name="Descripción Avance16" numFmtId="0">
      <sharedItems containsNonDate="0" containsString="0" containsBlank="1"/>
    </cacheField>
    <cacheField name="Evidencia Aportada16" numFmtId="0">
      <sharedItems containsNonDate="0" containsString="0" containsBlank="1"/>
    </cacheField>
    <cacheField name="Avance variable16" numFmtId="0">
      <sharedItems containsNonDate="0" containsString="0" containsBlank="1"/>
    </cacheField>
    <cacheField name="Forma de Medición" numFmtId="0">
      <sharedItems containsBlank="1"/>
    </cacheField>
    <cacheField name="Meta2" numFmtId="0">
      <sharedItems containsSemiMixedTypes="0" containsString="0" containsNumber="1" containsInteger="1" minValue="1" maxValue="100"/>
    </cacheField>
    <cacheField name="Ejecutado" numFmtId="0">
      <sharedItems containsSemiMixedTypes="0" containsString="0" containsNumber="1" minValue="0" maxValue="650"/>
    </cacheField>
    <cacheField name="Programado" numFmtId="0">
      <sharedItems containsSemiMixedTypes="0" containsString="0" containsNumber="1" containsInteger="1" minValue="1" maxValue="650"/>
    </cacheField>
    <cacheField name="%" numFmtId="9">
      <sharedItems containsSemiMixedTypes="0" containsString="0" containsNumber="1" minValue="0" maxValue="2"/>
    </cacheField>
    <cacheField name="Cumplimient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x v="0"/>
    <n v="33"/>
    <x v="0"/>
    <s v="Hallazgo Administrativo por Inefectividad en las acciones correctivas formuladas en el Plan de Mejoramiento y desarrolladas para la eliminación de las causas de los inconvenientes presentados"/>
    <s v="Fallas en la articulación entre los resultados de las acciones de mejoramiento formuladas, frente al análisis de causas identificadas en la formulación."/>
    <n v="1"/>
    <s v="Efectuar seguimientos al cumplimiento del presente Plan de Mejoramiento, cuyos resultados sean socializados con los directivos de las dependencias responsables de la ejecución de cada acción."/>
    <s v="Seguimientos realizados"/>
    <s v="Sumatoria de seguimientos realizados"/>
    <n v="8"/>
    <x v="0"/>
    <d v="2017-11-07T00:00:00"/>
    <d v="2018-02-28T00:00:00"/>
    <s v="Se realiza seguimiento al cumplimiento de las acciones, se establece el espacio para cargar la información, se envía memorando con las indicaciones a seguir para el seguimiento."/>
    <s v="Memorando y archivo en Excel"/>
    <n v="1"/>
    <s v="Se realiza seguimiento nuevamente, con el diligenciamiento del formato correspondiente."/>
    <s v="Archivo en Excel"/>
    <n v="3"/>
    <s v="Se realiza seguimiento nuevamente, con el diligenciamiento del formato correspondiente."/>
    <s v="Archivo en Excel"/>
    <n v="2"/>
    <s v="Se realiza seguimiento nuevamente, con el diligenciamiento del formato correspondiente."/>
    <s v="Archivo en Excel"/>
    <n v="1"/>
    <s v="Se realiza seguimiento nuevamente, con el diligenciamiento del formato correspondiente."/>
    <s v="Archivo en Excel"/>
    <n v="1"/>
    <s v="Se realiza seguimiento nuevamente, con el diligenciamiento del formato correspondiente."/>
    <s v="Archivo en Excel"/>
    <n v="1"/>
    <s v="Se realiza seguimiento nuevamente, con el diligenciamiento del formato correspondiente."/>
    <s v="Archivo en Excel"/>
    <n v="1"/>
    <s v="Se realiza nuevo seguimiento al cumplimiento del Plan de Mejoramiento. La acción ya está cumplida"/>
    <s v="Archivo en Excel"/>
    <n v="1"/>
    <m/>
    <m/>
    <m/>
    <m/>
    <m/>
    <m/>
    <m/>
    <m/>
    <m/>
    <m/>
    <m/>
    <m/>
    <m/>
    <m/>
    <m/>
    <m/>
    <m/>
    <m/>
    <m/>
    <m/>
    <m/>
    <m/>
    <m/>
    <m/>
    <s v="Suma"/>
    <n v="8"/>
    <n v="8"/>
    <n v="8"/>
    <n v="1"/>
    <s v="SI"/>
  </r>
  <r>
    <x v="0"/>
    <n v="33"/>
    <x v="1"/>
    <s v="Hallazgo Administrativo por deficiencias de planeación en la formulación de los proyectos 822 y 823"/>
    <s v="No se tienen en cuenta todos los lineamientos de la Secretaría Distrital de Planeación y de la Entidad para la formulación de los proyectos._x000a__x000a_Por los constantes cambios en las gerencias  de los proyectos de inversión, las estrategias que se trazan en un primer momento varían según la perspectiva gerencial._x000a_ "/>
    <n v="1"/>
    <s v="Implementar mesas de trabajo técnicas mensuales con los gerentes y gestores de los proyectos, donde se haga seguimiento a la formulación y ejecución  de los proyectos y sus planes de acción (modificaciones, traslados, registros de pasivos exigibles, reformulaciones, ajustes de componentes, metas y flujos financieros), para garantizar que exista un soporte técnico oportuno._x000a__x000a_Para el desarrollo de las  mesas se elaborará un documento adoptado por el Sistema de Gestión. "/>
    <s v="Nivel de Cumplimiento en el desarrollo de las mesas de trabajo mensuales"/>
    <s v="No. De mesas desarrolladas/Total mesas de a desarrollar"/>
    <n v="7"/>
    <x v="1"/>
    <d v="2017-11-07T00:00:00"/>
    <d v="2018-02-28T00:00:00"/>
    <s v="El 9 de noviembre se realizó una reunión con los gerentes de proyectos de inversió, se revisó el detalle de las metas Plan de Desarrollo vinculadas a cada proyecto y sus avances de cumplimiento. El Secretario de Gobierno participó en esta jornada."/>
    <s v="Acta de reunión"/>
    <n v="1"/>
    <s v="El 13 de diciembre se efectuó una nueva reunión de Planeación que contó con la participación de la Oficina Asesora de Planeación y los gerentes de los proyectos de inversi+on."/>
    <s v="Acta de reunión"/>
    <n v="1"/>
    <s v="Se realiza nueva reunión de seguimiento para el 30 de enero, se establecen compromisos según el propósito mismo de la reunión"/>
    <s v="Acta de reunión_x000a_Presentación_x000a_Estructura informe"/>
    <n v="1"/>
    <s v="Se realizan mesas técnicas con cada gerencia de proyectos"/>
    <s v="Actas de reunión_x000a_Fichas técnias"/>
    <n v="4"/>
    <m/>
    <m/>
    <m/>
    <m/>
    <m/>
    <m/>
    <m/>
    <m/>
    <m/>
    <m/>
    <m/>
    <m/>
    <m/>
    <m/>
    <m/>
    <m/>
    <m/>
    <m/>
    <m/>
    <m/>
    <m/>
    <m/>
    <m/>
    <m/>
    <m/>
    <m/>
    <m/>
    <m/>
    <m/>
    <m/>
    <m/>
    <m/>
    <m/>
    <m/>
    <m/>
    <m/>
    <s v="Suma"/>
    <n v="7"/>
    <n v="7"/>
    <n v="7"/>
    <n v="1"/>
    <s v="SI"/>
  </r>
  <r>
    <x v="0"/>
    <n v="33"/>
    <x v="2"/>
    <s v="Hallazgo Administrativo Por Incumplimiento en la Ejecución de las Metas de los Proyecto 823 y 822"/>
    <s v="Debilidad en el proceso de seguimiento en generación de alertas tempranas con respecto a la ejecución de los proyectos de inversión. _x000a__x000a_Baja participación de los analistas en el proceso de ejecución y seguimiento a los proyectos de inversión "/>
    <n v="1"/>
    <s v="Hacer seguimiento mensual a la ejecución de los proyectos,  generando alertas mediante informes ejecutivos  mensuales a los gerentes de cada proyecto. Este informe se construirá de acuerdo con las mesas de trabajo mensuales. "/>
    <s v="Informes mensuales ejecutivo de alertas"/>
    <s v="Informe ejecutivo de alertas presentados/Informe ejecutivo de alertas programados"/>
    <n v="8"/>
    <x v="2"/>
    <d v="2017-11-07T00:00:00"/>
    <d v="2018-02-28T00:00:00"/>
    <s v="La Subsecretaría de Gestión Institucional elaboró el informe de alertas quincenal con la ejecución de cada proyecto de inversión._x000a_Se generon los informes de seguimiento en la reunión del 9 de noviembre."/>
    <s v="Informe  "/>
    <n v="3"/>
    <s v="La Subsecretaría de Gestión Institucional elaboró el informe de alertas quincenal con la ejecución de cada proyecto de inversión."/>
    <s v="Informe  "/>
    <n v="2"/>
    <s v="La Subsecretaría de Gestión Institucional ha continuado con la eleboración y emisión de informes periódicos, como estrategia de seguimiento a la correcta ejecución de los proyectos de inversión."/>
    <s v="Informes"/>
    <n v="2"/>
    <s v="La Subsecretaría de Gestión Institucional ha continuado con la eleboración y emisión de informes periódicos, como estrategia de seguimiento a la correcta ejecución de los proyectos de inversión."/>
    <s v="Informes"/>
    <n v="2"/>
    <m/>
    <m/>
    <m/>
    <m/>
    <m/>
    <m/>
    <m/>
    <m/>
    <m/>
    <m/>
    <m/>
    <m/>
    <m/>
    <m/>
    <m/>
    <m/>
    <m/>
    <m/>
    <m/>
    <m/>
    <m/>
    <m/>
    <m/>
    <m/>
    <m/>
    <m/>
    <m/>
    <m/>
    <m/>
    <m/>
    <m/>
    <m/>
    <m/>
    <m/>
    <m/>
    <m/>
    <s v="Suma"/>
    <n v="8"/>
    <n v="9"/>
    <n v="8"/>
    <n v="1"/>
    <s v="SI"/>
  </r>
  <r>
    <x v="0"/>
    <n v="516"/>
    <x v="3"/>
    <s v="Hallazgo administrativo por falta de cuantificación de la relación de los elementos de dotación de la casa refugio suministrados por el contratista y que corresponden al aporte del contratista para la ejecución de los Convenios de Asociación No. 1649 de 2015 y 604 de 2016"/>
    <s v="Realizar la verificación de los elementos de dotación aportados por el contratista para la ejecución, cuando sea requerido por las cláusulas establecidas en el convenio, teniendo en cuenta el valor unitario que corresponde a cada uno de ellos "/>
    <n v="1"/>
    <s v="Elaborar un instrumento financiero que permita la cuantificación y seguimiento a la ejecución de los aportes del  contratista o asociado para la ejecución de programas de interés público."/>
    <s v="Instrumento financiero de cuantificación y seguimiento a los aportes de las partes elaborado"/>
    <s v="Número de Instrumentos financieros elaborados"/>
    <n v="1"/>
    <x v="3"/>
    <d v="2017-12-11T00:00:00"/>
    <d v="2018-03-30T00:00:00"/>
    <m/>
    <m/>
    <m/>
    <s v="El instrumento financiera está incorporado en el modelo de informe de supervisión utilizado por la Dirección de Derechos Humanos. La actividad se encuentra cumplida."/>
    <s v="Modelo informe de supervisión."/>
    <n v="1"/>
    <s v="La actividad ya está cumplida."/>
    <m/>
    <m/>
    <m/>
    <m/>
    <m/>
    <m/>
    <m/>
    <m/>
    <m/>
    <m/>
    <m/>
    <m/>
    <m/>
    <m/>
    <m/>
    <m/>
    <m/>
    <m/>
    <m/>
    <m/>
    <m/>
    <m/>
    <m/>
    <m/>
    <m/>
    <m/>
    <m/>
    <m/>
    <m/>
    <m/>
    <m/>
    <m/>
    <m/>
    <m/>
    <m/>
    <m/>
    <m/>
    <m/>
    <m/>
    <m/>
    <m/>
    <s v="Suma"/>
    <n v="1"/>
    <n v="1"/>
    <n v="1"/>
    <n v="1"/>
    <s v="SI"/>
  </r>
  <r>
    <x v="0"/>
    <n v="516"/>
    <x v="4"/>
    <s v="Hallazgo administrativo por falta de registros que permitan evidenciar la trazabilidad en la ejecución de las obras de mantenimiento efectuadas en la casa refugio en el marco del Convenio de Asociación No. 1649 de 2015"/>
    <s v="Omisión de registros tanto documental como fotográfico, que permitan evidenciar la ejecución de los obras de mantenimiento realizadas en la Casa Refugio, así como la calidad y estado de las mismas, lo cual se presenta como oportunidad de mejora en el seguimiento y control por parte de la supervisión del convenio."/>
    <n v="1"/>
    <s v="Realizar seguimiento técnico mensual a las condiciones de las instalaciones en los informes de supervisión."/>
    <s v="Porcentaje de seguimientos técnicos a las condiciones físicas"/>
    <s v="(Número de seguimientos técnicos realizados / Número de seguimientos técnicos programados)*100"/>
    <n v="4"/>
    <x v="3"/>
    <d v="2017-12-11T00:00:00"/>
    <d v="2018-03-30T00:00:00"/>
    <m/>
    <m/>
    <m/>
    <s v="La Dirección de Derechos Humanos, realiza el informe de seguimiento a las condiciones técnicas del mes de octubre y noviembre. Este informe se firma en el mes de diciembre."/>
    <s v="Memorandos de informe de supervisión del convenio 607-17 Cruz Roja._x000a_-              20173100547613 (octubre y noviembre de 2017)_x000a_-              20183100093413 (diciembre de 2017)_x000a_-              20183100116813 (enero de 2018)_x000a_ _x000a_Memorandos de informe de supervisión del convenio 621-17 ICETEX._x000a_-              20173000498753_x000a_-              20183100140553_x000a_ _x000a_Memorando informe de supervisión del convenio 703-17 UNODC._x000a_-              20183100129903"/>
    <n v="2"/>
    <s v="La Dirección de Derechos Humanos, realiza el informe de seguimiento a las condiciones técnicas del mes de diciembre. Este informe se firma en el mes de diciembre."/>
    <s v="Memorandos de informe de supervisión del convenio 607-17 Cruz Roja._x000a_-              20173100547613 (octubre y noviembre de 2017)_x000a_-              20183100093413 (diciembre de 2017)_x000a_-              20183100116813 (enero de 2018)_x000a_ _x000a_Memorandos de informe de supervisión del convenio 621-17 ICETEX._x000a_-              20173000498753_x000a_-              20183100140553_x000a_ _x000a_Memorando informe de supervisión del convenio 703-17 UNODC._x000a_-              20183100129903"/>
    <n v="1"/>
    <s v="La Dirección de Derechos Humanos, realiza el informe de seguimiento a las condiciones técnicas del mes de enero. Este informe se firma en el mes de diciembre."/>
    <s v="Memorandos de informe de supervisión del convenio 607-17 Cruz Roja._x000a_-              20173100547613 (octubre y noviembre de 2017)_x000a_-              20183100093413 (diciembre de 2017)_x000a_-              20183100116813 (enero de 2018)_x000a_ _x000a_Memorandos de informe de supervisión del convenio 621-17 ICETEX._x000a_-              20173000498753_x000a_-              20183100140553_x000a_ _x000a_Memorando informe de supervisión del convenio 703-17 UNODC._x000a_-              20183100129903"/>
    <n v="1"/>
    <s v="La acción se encuentra cumplida"/>
    <s v="Informes de supervisión sobre los convenios"/>
    <m/>
    <m/>
    <m/>
    <m/>
    <m/>
    <m/>
    <m/>
    <m/>
    <m/>
    <m/>
    <m/>
    <m/>
    <m/>
    <m/>
    <m/>
    <m/>
    <m/>
    <m/>
    <m/>
    <m/>
    <m/>
    <m/>
    <m/>
    <m/>
    <m/>
    <m/>
    <m/>
    <m/>
    <m/>
    <m/>
    <m/>
    <m/>
    <m/>
    <m/>
    <s v="Suma"/>
    <n v="4"/>
    <n v="4"/>
    <n v="4"/>
    <n v="1"/>
    <s v="SI"/>
  </r>
  <r>
    <x v="0"/>
    <n v="516"/>
    <x v="5"/>
    <s v="Hallazgo administrativo por la no realización de todas las reuniones de Comité Técnico del Convenio de Asociación 604 de 2016"/>
    <s v="En el estudio previos y convenio  se dejó como obligación clara y expresa, la realización del comité técnico de forma mensual  durante la ejecución del Convenio. "/>
    <n v="1"/>
    <s v="Implementar la figura del secretario del Comité técnico de convenios en curso, para que realice convocatoria y seguimiento de acuerdo a lo establecido. "/>
    <s v="Servidor público designado como secretario del Comité"/>
    <s v="Número de servidores públicos designados"/>
    <n v="1"/>
    <x v="3"/>
    <d v="2017-12-11T00:00:00"/>
    <d v="2018-03-30T00:00:00"/>
    <m/>
    <m/>
    <m/>
    <m/>
    <m/>
    <m/>
    <s v="Designación realizada con las comunicaciones:_x000a_Convenio 607-17 Cruz Roja – Designación apoyo a supervisión y secretaría técnica con memorando 20183100040713._x000a_Convenio 621-17 ICETEX – Designación apoyo a supervisión y secretaría técnica con memorando 20183100040743._x000a_Convenio 703-17 UNODC – Designación apoyo a supervisión y secretaría técnica con memorando 20183100043413."/>
    <s v="Copia memorandos"/>
    <n v="1"/>
    <s v="La actividad ya fue cumplida."/>
    <m/>
    <m/>
    <s v="La actividad ya fue cumplida."/>
    <m/>
    <m/>
    <m/>
    <m/>
    <m/>
    <m/>
    <m/>
    <m/>
    <m/>
    <m/>
    <m/>
    <m/>
    <m/>
    <m/>
    <m/>
    <m/>
    <m/>
    <m/>
    <m/>
    <m/>
    <m/>
    <m/>
    <m/>
    <m/>
    <m/>
    <m/>
    <m/>
    <m/>
    <m/>
    <m/>
    <m/>
    <m/>
    <m/>
    <m/>
    <m/>
    <s v="Suma"/>
    <n v="1"/>
    <n v="1"/>
    <n v="1"/>
    <n v="1"/>
    <s v="SI"/>
  </r>
  <r>
    <x v="0"/>
    <n v="516"/>
    <x v="6"/>
    <s v="Hallazgo administrativo por fallas en el archivo de la documentación que hace parte de los Contratos N° 1462/13, 1604/13, 1649/15 y 604/2016"/>
    <s v="Expedientes no intervenidos en vigencias anteriores"/>
    <n v="1"/>
    <s v="Formular e implementar un plan de digitalización para los expedientes contractuales de la vigencia 2017."/>
    <s v="Planes formulados e implementados"/>
    <s v="Número de planes formulados e implementados"/>
    <n v="1"/>
    <x v="4"/>
    <d v="2017-12-11T00:00:00"/>
    <d v="2018-06-30T00:00:00"/>
    <m/>
    <m/>
    <m/>
    <s v="Mediante memorando N° 20174220547933, la Dirección Administrativa informó a la Dirección de Contratación el estado de avance del Plan de digitalización de expedientes contractuales, para la vigencia que se planteó en la acción (2017), para la fecha se habían digitalizado 596 expedientes."/>
    <s v="Memorando"/>
    <n v="0.88427299703264095"/>
    <m/>
    <m/>
    <m/>
    <m/>
    <m/>
    <m/>
    <m/>
    <m/>
    <m/>
    <m/>
    <m/>
    <m/>
    <m/>
    <m/>
    <m/>
    <m/>
    <m/>
    <m/>
    <m/>
    <m/>
    <m/>
    <m/>
    <m/>
    <m/>
    <m/>
    <m/>
    <m/>
    <m/>
    <m/>
    <m/>
    <m/>
    <m/>
    <m/>
    <m/>
    <m/>
    <m/>
    <m/>
    <m/>
    <m/>
    <m/>
    <m/>
    <m/>
    <s v="Suma"/>
    <n v="1"/>
    <n v="0.88427299703264095"/>
    <n v="1"/>
    <n v="0.88427299703264095"/>
    <s v="NO"/>
  </r>
  <r>
    <x v="0"/>
    <n v="516"/>
    <x v="7"/>
    <s v="Hallazgo administrativo con presunta incidencia fiscal y disciplinaria por la indebida ejecución del objeto del Convenio de Asociación No. 1604 del 16 de diciembre de 2013, por valor de $87.220.892"/>
    <s v="Desconocimiento de las funciones de quienes ejercen el control y vigilancia de los contratos celebrados. "/>
    <n v="1"/>
    <s v="Efectuar una campaña institucional a través de la Intranet en la cual se informe a quienes ejercen las funciones de supervisión, respecto de las tareas que se deben tener en cuenta en la ejecución de los contratos de los cuales ejerzan aquellas funciones."/>
    <s v="Campañas Institucionales en temas de Supervisión realizadas"/>
    <s v="Número de campañas Institucionales en temas de Supervisión"/>
    <n v="1"/>
    <x v="5"/>
    <d v="2017-12-11T00:00:00"/>
    <d v="2018-06-30T00:00:00"/>
    <m/>
    <m/>
    <m/>
    <s v="La Dirección de Contratación realiza la entrega de la campaña de comunicaciones, que incluye tips para fortalecer el ejercicio de la Supervisión en la Entidad"/>
    <s v="Captura de pantalla, tips (imágenes publicitarias)"/>
    <n v="1"/>
    <m/>
    <m/>
    <m/>
    <m/>
    <m/>
    <m/>
    <m/>
    <m/>
    <m/>
    <m/>
    <m/>
    <m/>
    <m/>
    <m/>
    <m/>
    <m/>
    <m/>
    <m/>
    <m/>
    <m/>
    <m/>
    <m/>
    <m/>
    <m/>
    <m/>
    <m/>
    <m/>
    <m/>
    <m/>
    <m/>
    <m/>
    <m/>
    <m/>
    <m/>
    <m/>
    <m/>
    <m/>
    <m/>
    <m/>
    <m/>
    <m/>
    <m/>
    <s v="Suma"/>
    <n v="1"/>
    <n v="1"/>
    <n v="1"/>
    <n v="1"/>
    <s v="SI"/>
  </r>
  <r>
    <x v="0"/>
    <n v="516"/>
    <x v="7"/>
    <s v="Hallazgo administrativo con presunta incidencia fiscal y disciplinaria por la indebida ejecución del objeto del Convenio de Asociación No. 1604 del 16 de diciembre de 2013, por valor de $87.220.892"/>
    <s v="Desconocimiento de las funciones de quienes ejercen el control y vigilancia de los contratos celebrados. "/>
    <n v="2"/>
    <s v="Implementar jornadas de capacitación con los supervisores designados y apoyos a la supervisión, de modo tal que el ejercicio de Supervisión sea fortalecido en la Entidad."/>
    <s v="Jornadas de capacitación realizadas"/>
    <s v="Número de jornadas de capacitación realizadas"/>
    <n v="1"/>
    <x v="5"/>
    <d v="2017-12-11T00:00:00"/>
    <d v="2018-06-30T00:00:00"/>
    <m/>
    <m/>
    <m/>
    <s v="La Dirección de Contratación realizó una jornada de capacitación sobre el tema de Supervisión e Interventoría en la Contratación Estatal, con el objeto de &quot;Identificar los riesgos en la ejecución contractual para evitarlos y lograr el cumplimiento del objeto, sin que se haga uso de la actuación administrativa contemplada en la Ley 1474 de 2011.&quot;"/>
    <s v="Listado de asitencia y presentació  temática"/>
    <n v="1"/>
    <s v="Se realizó capacitación a los Supervisores el 31-01-2018, del Funcionamiento del SECOP II y el Manual de Supervisión e Inteventoría._x000a_"/>
    <s v="Actas de reunión"/>
    <n v="1"/>
    <m/>
    <m/>
    <m/>
    <s v="Capacitación en Modalidades de Selección, Supervisión e Interventoría, Liquidación el 15-03-2018 en la ESAP."/>
    <s v="Actas de reunión"/>
    <n v="1"/>
    <s v="Capacitación Procedimiento Administrativo Sancionatorio el 16-04-2018."/>
    <s v="Actas de reunión"/>
    <n v="1"/>
    <s v="Se realizó capacitación a los Supervisores el 11-05-2018, Suspensión de contratos._x000a__x000a_Capacitación Procedimiento Administrativo Sancionatorio el 16-05-2018."/>
    <s v="Actas de reunión"/>
    <n v="1"/>
    <m/>
    <m/>
    <m/>
    <m/>
    <m/>
    <m/>
    <m/>
    <m/>
    <m/>
    <m/>
    <m/>
    <m/>
    <m/>
    <m/>
    <m/>
    <m/>
    <m/>
    <m/>
    <m/>
    <m/>
    <m/>
    <m/>
    <m/>
    <m/>
    <m/>
    <m/>
    <m/>
    <s v="Suma"/>
    <n v="1"/>
    <n v="2"/>
    <n v="1"/>
    <n v="2"/>
    <s v="SI"/>
  </r>
  <r>
    <x v="0"/>
    <n v="516"/>
    <x v="8"/>
    <s v="Hallazgo administrativo, con presunta incidencia disciplinaria y fiscal, por indebida ejecución del objeto del Convenio Interadministrativo 1462 de 2013 por $108.498.120"/>
    <s v="Desconocimiento de las funciones de quienes ejercen el control y vigilancia de los contratos celebrados. "/>
    <n v="1"/>
    <s v="Efectuar una campaña institucional a través de la Intranet en la cual se informe a quienes ejercen las funciones de supervisión, respecto de las tareas que se deben tener en cuenta en la ejecución de los contratos de los cuales ejerzan aquellas funciones."/>
    <s v="Campañas Institucionales en temas de Supervisión realizadas"/>
    <s v="Número de campañas Institucionales en temas de Supervisión"/>
    <n v="1"/>
    <x v="5"/>
    <d v="2017-12-11T00:00:00"/>
    <d v="2018-06-30T00:00:00"/>
    <m/>
    <m/>
    <m/>
    <s v="La Dirección de Contratación realiza la entrega de la campaña de comunicaciones, que incluye tips para fortalecer el ejercicio de la Supervisión en la Entidad"/>
    <s v="Captura de pantalla, tips (imágenes publicitarias)"/>
    <n v="1"/>
    <m/>
    <m/>
    <m/>
    <m/>
    <m/>
    <m/>
    <m/>
    <m/>
    <m/>
    <m/>
    <m/>
    <m/>
    <m/>
    <m/>
    <m/>
    <m/>
    <m/>
    <m/>
    <m/>
    <m/>
    <m/>
    <m/>
    <m/>
    <m/>
    <m/>
    <m/>
    <m/>
    <m/>
    <m/>
    <m/>
    <m/>
    <m/>
    <m/>
    <m/>
    <m/>
    <m/>
    <m/>
    <m/>
    <m/>
    <m/>
    <m/>
    <m/>
    <s v="Suma"/>
    <n v="1"/>
    <n v="1"/>
    <n v="1"/>
    <n v="1"/>
    <s v="SI"/>
  </r>
  <r>
    <x v="0"/>
    <n v="516"/>
    <x v="8"/>
    <s v="Hallazgo administrativo, con presunta incidencia disciplinaria y fiscal, por indebida ejecución del objeto del Convenio Interadministrativo 1462 de 2013 por $108.498.120"/>
    <s v="Desconocimiento de las funciones de quienes ejercen el control y vigilancia de los contratos celebrados. "/>
    <n v="2"/>
    <s v="Implementar jornadas de capacitación con los supervisores designados y apoyos a la supervisión, de modo tal que el ejercicio de Supervisión sea fortalecido en la Entidad."/>
    <s v="Jornadas de capacitación realizadas"/>
    <s v="Número de jornadas de capacitación realizadas"/>
    <n v="1"/>
    <x v="5"/>
    <d v="2017-12-11T00:00:00"/>
    <d v="2018-06-30T00:00:00"/>
    <m/>
    <m/>
    <m/>
    <m/>
    <m/>
    <m/>
    <s v="Se realizó capacitación a los Supervisores el 31-01-2018, del Funcionamiento del SECOP II y el Manual de Supervisión e Inteventoría._x000a_"/>
    <s v="Acta de reunión"/>
    <n v="1"/>
    <m/>
    <m/>
    <m/>
    <s v="Capacitación en Modalidades de Selección, Supervisión e Interventoría, Liquidación el 15-03-2018 en la ESAP."/>
    <s v="Actas de reunión"/>
    <n v="1"/>
    <s v="Capacitación Procedimiento Administrativo Sancionatorio el 16-04-2018."/>
    <s v="Actas de reunión"/>
    <n v="1"/>
    <s v="Se realizó capacitación a los Supervisores el 11-05-2018, Suspensión de contratos._x000a__x000a_Capacitación Procedimiento Administrativo Sancionatorio el 16-05-2018."/>
    <s v="Actas de reunión"/>
    <n v="1"/>
    <m/>
    <m/>
    <m/>
    <m/>
    <m/>
    <m/>
    <m/>
    <m/>
    <m/>
    <m/>
    <m/>
    <m/>
    <m/>
    <m/>
    <m/>
    <m/>
    <m/>
    <m/>
    <m/>
    <m/>
    <m/>
    <m/>
    <m/>
    <m/>
    <m/>
    <m/>
    <m/>
    <s v="Suma"/>
    <n v="1"/>
    <n v="1"/>
    <n v="1"/>
    <n v="1"/>
    <s v="SI"/>
  </r>
  <r>
    <x v="0"/>
    <n v="516"/>
    <x v="9"/>
    <s v="Hallazgo administrativo por el no cumplimiento de las condiciones establecidas en el plan de trabajo relacionadas con las obligaciones específicas del contratista en el Convenio 1462 de 2013"/>
    <s v="Desconocimiento de las funciones de quienes ejercen el control y vigilancia de los contratos celebrados. "/>
    <n v="1"/>
    <s v="Efectuar una campaña institucional a través de la Intranet en la cual se informe a quienes ejercen las funciones de supervisión, respecto de las tareas que se deben tener en cuenta en la ejecución de los contratos de los cuales ejerzan aquellas funciones."/>
    <s v="Campañas Institucionales en temas de Supervisión realizadas"/>
    <s v="Número de campañas Institucionales en temas de Supervisión"/>
    <n v="1"/>
    <x v="5"/>
    <d v="2017-12-11T00:00:00"/>
    <d v="2018-06-30T00:00:00"/>
    <m/>
    <m/>
    <m/>
    <s v="La Dirección de Contratación realiza la entrega de la campaña de comunicaciones, que incluye tips para fortalecer el ejercicio de la Supervisión en la Entidad"/>
    <s v="Captura de pantalla, tips (imágenes publicitarias)"/>
    <n v="1"/>
    <m/>
    <m/>
    <m/>
    <m/>
    <m/>
    <m/>
    <m/>
    <m/>
    <m/>
    <m/>
    <m/>
    <m/>
    <m/>
    <m/>
    <m/>
    <m/>
    <m/>
    <m/>
    <m/>
    <m/>
    <m/>
    <m/>
    <m/>
    <m/>
    <m/>
    <m/>
    <m/>
    <m/>
    <m/>
    <m/>
    <m/>
    <m/>
    <m/>
    <m/>
    <m/>
    <m/>
    <m/>
    <m/>
    <m/>
    <m/>
    <m/>
    <m/>
    <s v="Suma"/>
    <n v="1"/>
    <n v="1"/>
    <n v="1"/>
    <n v="1"/>
    <s v="SI"/>
  </r>
  <r>
    <x v="0"/>
    <n v="516"/>
    <x v="9"/>
    <s v="Hallazgo administrativo por el no cumplimiento de las condiciones establecidas en el plan de trabajo relacionadas con las obligaciones específicas del contratista en el Convenio 1462 de 2013"/>
    <s v="Desconocimiento de las funciones de quienes ejercen el control y vigilancia de los contratos celebrados. "/>
    <n v="2"/>
    <s v="Implementar jornadas de capacitación con los supervisores designados y apoyos a la supervisión, de modo tal que el ejercicio de Supervisión sea fortalecido en la Entidad."/>
    <s v="Jornadas de capacitación realizadas"/>
    <s v="Número de jornadas de capacitación realizadas"/>
    <n v="1"/>
    <x v="5"/>
    <d v="2017-12-11T00:00:00"/>
    <d v="2018-06-30T00:00:00"/>
    <m/>
    <m/>
    <m/>
    <m/>
    <m/>
    <m/>
    <s v="Se realizó capacitación a los Supervisores el 31-01-2018, del Funcionamiento del SECOP II y el Manual de Supervisión e Inteventoría._x000a_"/>
    <s v="Acta de reunión"/>
    <n v="1"/>
    <m/>
    <m/>
    <m/>
    <s v="Capacitación en Modalidades de Selección, Supervisión e Interventoría, Liquidación el 15-03-2018 en la ESAP."/>
    <s v="Actas de reunión"/>
    <n v="1"/>
    <s v="Capacitación Procedimiento Administrativo Sancionatorio el 16-04-2018."/>
    <s v="Actas de reunión"/>
    <n v="1"/>
    <s v="Se realizó capacitación a los Supervisores el 11-05-2018, Suspensión de contratos._x000a__x000a_Capacitación Procedimiento Administrativo Sancionatorio el 16-05-2018."/>
    <s v="Actas de reunión"/>
    <n v="1"/>
    <m/>
    <m/>
    <m/>
    <m/>
    <m/>
    <m/>
    <m/>
    <m/>
    <m/>
    <m/>
    <m/>
    <m/>
    <m/>
    <m/>
    <m/>
    <m/>
    <m/>
    <m/>
    <m/>
    <m/>
    <m/>
    <m/>
    <m/>
    <m/>
    <m/>
    <m/>
    <m/>
    <s v="Suma"/>
    <n v="1"/>
    <n v="1"/>
    <n v="1"/>
    <n v="1"/>
    <s v="SI"/>
  </r>
  <r>
    <x v="0"/>
    <n v="516"/>
    <x v="10"/>
    <s v="Hallazgo administrativo por la publicación extemporánea en SECOP de los documentos del proceso contractual No. 1604 del 16 de diciembre de 2013"/>
    <s v="Porque no existe un punto de control donde se detecte qué documentos se han publicado"/>
    <n v="1"/>
    <s v="Registrar los procesos de contratación en la Plataforma Secop II, de modo tal que la publicación de los documentos de cada proceso sean publicados en los términos de Ley."/>
    <s v="Porcentaje de procesos de contratación cargados en Secop II"/>
    <s v="(N° de procesos de contratación registrados/N° de procesos de contratación programados) x 100%"/>
    <n v="100"/>
    <x v="6"/>
    <d v="2018-01-01T00:00:00"/>
    <d v="2018-06-30T00:00:00"/>
    <m/>
    <m/>
    <m/>
    <m/>
    <m/>
    <m/>
    <s v="Según la programación interna para iniciar los procesos de contratación en la Entidad, estos se han registrado en la Plataforma Secop en su totalidad."/>
    <s v="Plataforma Secop"/>
    <n v="650"/>
    <s v="Según la programación interna para iniciar los procesos de contratación en la Entidad, estos se han registrado en la Plataforma Secop en su totalidad."/>
    <s v="Plataforma Secop"/>
    <m/>
    <s v="Según la programación interna para iniciar los procesos de contratación en la Entidad, estos se han registrado en la Plataforma Secop en su totalidad."/>
    <s v="Plataforma Secop"/>
    <m/>
    <s v="Según la programación interna para iniciar los procesos de contratación en la Entidad, estos se han registrado en la Plataforma Secop en su totalidad."/>
    <s v="Plataforma Secop"/>
    <m/>
    <s v="Según la programación interna para iniciar los procesos de contratación en la Entidad, estos se han registrado en la Plataforma Secop en su totalidad."/>
    <s v="Plataforma Secop"/>
    <m/>
    <s v="Según la programación interna para iniciar los procesos de contratación en la Entidad, estos se han registrado en la Plataforma Secop en su totalidad. Las publicaciones están disponibles en Secop II."/>
    <s v="Plataforma Secop"/>
    <m/>
    <m/>
    <m/>
    <m/>
    <m/>
    <m/>
    <m/>
    <m/>
    <m/>
    <m/>
    <m/>
    <m/>
    <m/>
    <m/>
    <m/>
    <m/>
    <m/>
    <m/>
    <m/>
    <m/>
    <m/>
    <m/>
    <m/>
    <m/>
    <m/>
    <s v="Demanda"/>
    <n v="100"/>
    <n v="650"/>
    <n v="650"/>
    <n v="1"/>
    <s v="SI"/>
  </r>
  <r>
    <x v="0"/>
    <n v="523"/>
    <x v="11"/>
    <s v="Hallazgo administrativo por fallas en la elaboración de los estudios previos del Contrato Nº 984 de 2015."/>
    <s v="La certificación aportada por el Contratista que fundamentaba  su selección  y elección de acuerdo con lo establecido en el numeral 3 de los Estudios Previos del Contrato 984 de 2015, se  encontraba desactualizado en razón a que dicho documento corresponde a dos (2) vigencias anteriores a la fecha de elaboración de los estudios previos."/>
    <n v="1"/>
    <s v="Actualizar el instructivo establecido para la modalidad de Contratación Directa, de modo tal que indique que en la etapa precontractual se deberá verificar la vigencia y oportunidad de la documentación que soporta la idoneidad."/>
    <s v="Instructivo actualizado"/>
    <s v="Número de instructivos actualizados"/>
    <n v="1"/>
    <x v="7"/>
    <d v="2018-01-19T00:00:00"/>
    <d v="2018-07-18T00:00:00"/>
    <m/>
    <m/>
    <m/>
    <m/>
    <m/>
    <m/>
    <m/>
    <m/>
    <m/>
    <m/>
    <m/>
    <m/>
    <s v="El documento con las instrucciones para la contratación directa fue actualizado, incluyendo como punto de control la revisión de los documentos insumo utilizados en la construcción de los estudios previos."/>
    <s v="Instructivo actualizado con fecha del 23 de marzo de 2018"/>
    <n v="1"/>
    <m/>
    <m/>
    <m/>
    <m/>
    <m/>
    <m/>
    <m/>
    <m/>
    <m/>
    <m/>
    <m/>
    <m/>
    <m/>
    <m/>
    <m/>
    <m/>
    <m/>
    <m/>
    <m/>
    <m/>
    <m/>
    <m/>
    <m/>
    <m/>
    <m/>
    <m/>
    <m/>
    <m/>
    <m/>
    <m/>
    <m/>
    <m/>
    <m/>
    <s v="Demanda"/>
    <n v="1"/>
    <n v="1"/>
    <n v="1"/>
    <n v="1"/>
    <s v="SI"/>
  </r>
  <r>
    <x v="0"/>
    <n v="523"/>
    <x v="12"/>
    <s v="Hallazgo administrativo por la publicación extemporánea, así como el cargue incompleto de los actos y documentos del Contrato No. 984 de 2015 en el SECOP."/>
    <s v="Porque se dificulta la existencia de un punto de control donde se detecte qué documentos se han publicado"/>
    <n v="1"/>
    <s v="Registrar los procesos de contratación en la Plataforma Secop II, de modo tal que la publicación de los documentos de cada proceso sean publicados en los términos de Ley."/>
    <s v="Porcentaje de procesos de contratación cargados en Secop II"/>
    <s v="(N° de procesos de contratación registrados/N° de procesos de contratación programados) x 100%"/>
    <n v="100"/>
    <x v="5"/>
    <d v="2018-01-19T00:00:00"/>
    <d v="2018-12-31T00:00:00"/>
    <m/>
    <m/>
    <m/>
    <m/>
    <m/>
    <m/>
    <s v="Según la programación interna para iniciar los procesos de contratación en la Entidad, estos se han registrado en la Plataforma Secop en su totalidad."/>
    <s v="Plataforma Secop"/>
    <n v="650"/>
    <s v="Según la programación interna para iniciar los procesos de contratación en la Entidad, estos se han registrado en la Plataforma Secop en su totalidad."/>
    <s v="Plataforma Secop"/>
    <m/>
    <s v="Según la programación interna para iniciar los procesos de contratación en la Entidad, estos se han registrado en la Plataforma Secop en su totalidad."/>
    <s v="Plataforma Secop"/>
    <m/>
    <s v="Según la programación interna para iniciar los procesos de contratación en la Entidad, estos se han registrado en la Plataforma Secop en su totalidad."/>
    <s v="Plataforma Secop"/>
    <m/>
    <s v="Según la programación interna para iniciar los procesos de contratación en la Entidad, estos se han registrado en la Plataforma Secop en su totalidad."/>
    <s v="Plataforma Secop"/>
    <m/>
    <s v="Según la programación interna para iniciar los procesos de contratación en la Entidad, estos se han registrado en la Plataforma Secop en su totalidad."/>
    <s v="Plataforma Secop"/>
    <m/>
    <m/>
    <m/>
    <m/>
    <m/>
    <m/>
    <m/>
    <m/>
    <m/>
    <m/>
    <m/>
    <m/>
    <m/>
    <m/>
    <m/>
    <m/>
    <m/>
    <m/>
    <m/>
    <m/>
    <m/>
    <m/>
    <m/>
    <m/>
    <m/>
    <s v="Demanda"/>
    <n v="100"/>
    <n v="650"/>
    <n v="650"/>
    <n v="1"/>
    <s v="SI"/>
  </r>
  <r>
    <x v="0"/>
    <n v="523"/>
    <x v="4"/>
    <s v="Hallazgo administrativo por la no realización de las diferentes reuniones de Comité Técnico y Comité Directivo establecidas en el anexo técnico del Contrato No. 984 de 2015."/>
    <s v="En el Anexo Técnico del Contrato de Prestación de Servicios 984 de 2015,  se dejó como obligación clara y expresa, la realización de dos (2) Comités (Técnico y Directivo).  Los cuales debían  “(…) Reunirse al menos una vez al mes o cada vez que se considere pertinente, para resolver las situaciones que así lo ameriten. (…)”. "/>
    <n v="1"/>
    <s v="Implementar la figura del secretario del Comité técnico de contratos o convenios, para que realice convocatoria y seguimiento de acuerdo a lo establecido en los documentos del proceso contractual. "/>
    <s v="Servidor público designado como secretario del Comité"/>
    <s v="Número de servidores públicos designados"/>
    <n v="1"/>
    <x v="3"/>
    <d v="2018-01-19T00:00:00"/>
    <d v="2018-07-18T00:00:00"/>
    <m/>
    <m/>
    <m/>
    <m/>
    <m/>
    <m/>
    <s v="Designación realizada con las comunicaciones:_x000a_Convenio 607-17 Cruz Roja – Designación apoyo a supervisión y secretaría técnica con memorando 20183100040713._x000a_Convenio 621-17 ICETEX – Designación apoyo a supervisión y secretaría técnica con memorando 20183100040743._x000a_Convenio 703-17 UNODC – Designación apoyo a supervisión y secretaría técnica con memorando 20183100043413."/>
    <s v="Copia memorandos"/>
    <n v="1"/>
    <s v="La actividad ya fue cumplida."/>
    <m/>
    <m/>
    <s v="La actividad ya fue cumplida."/>
    <m/>
    <m/>
    <m/>
    <m/>
    <m/>
    <m/>
    <m/>
    <m/>
    <m/>
    <m/>
    <m/>
    <m/>
    <m/>
    <m/>
    <m/>
    <m/>
    <m/>
    <m/>
    <m/>
    <m/>
    <m/>
    <m/>
    <m/>
    <m/>
    <m/>
    <m/>
    <m/>
    <m/>
    <m/>
    <m/>
    <m/>
    <m/>
    <m/>
    <m/>
    <m/>
    <s v="Demanda"/>
    <n v="1"/>
    <n v="1"/>
    <n v="1"/>
    <n v="1"/>
    <s v="SI"/>
  </r>
  <r>
    <x v="1"/>
    <n v="40"/>
    <x v="13"/>
    <s v="Hallazgo Administrativo por falta de reglamentación de los comités: Institucional de Coordinación de Control Interno e Institucional de Gestión y Desempeño"/>
    <s v="Múltiples cambios que se han tenido que realizar al proyecto de resolución, atendiendo los lineamientos del orden nacional y distrital."/>
    <n v="1"/>
    <s v="Expedir el acto administrativo que adopta el Modelo Integrado de Planeación y Gestión, y constituye el Comité Institucional de Gestión y Desempeño, de acuerdo con los lineamientos del orden nacional y distrital."/>
    <s v="Acto administrativo expedido"/>
    <s v="Número de acto administrativo expedido que adopta el Modelo Integrado de Planeación y Gestión, y constituye el Comité Institucional de Gestión y Desempeño."/>
    <n v="1"/>
    <x v="1"/>
    <d v="2018-06-01T00:00:00"/>
    <d v="2018-08-31T00:00:00"/>
    <m/>
    <m/>
    <m/>
    <m/>
    <m/>
    <m/>
    <m/>
    <m/>
    <m/>
    <m/>
    <m/>
    <m/>
    <m/>
    <m/>
    <m/>
    <m/>
    <m/>
    <m/>
    <m/>
    <m/>
    <m/>
    <s v="Se presentó a revisión de la Dirección Jurídica por segunda vez el proyecto de Resolución y se encuentra en trámite de aprobación por parte de esa Dirección."/>
    <s v="Memorando radicado 20181300296553_x000a_Proyecto de Resolución"/>
    <n v="0.5"/>
    <m/>
    <m/>
    <m/>
    <s v="Se efectúan nuevos ajustes al proyecto de resolución, según la orientación de un asesor del despacho."/>
    <s v="Proyecto de Resolución"/>
    <m/>
    <s v="Finalmente se expide la Resolución N° 783 del 12 de septiembre de 2018 - &quot;Por el cual se crea el Comité Institucional y se dictan otras disposiciones.&quot;"/>
    <s v="Resolución 783 de 2018"/>
    <n v="0.5"/>
    <m/>
    <m/>
    <m/>
    <m/>
    <m/>
    <m/>
    <m/>
    <m/>
    <m/>
    <m/>
    <m/>
    <m/>
    <m/>
    <m/>
    <m/>
    <s v="Suma"/>
    <n v="1"/>
    <n v="1"/>
    <n v="1"/>
    <n v="1"/>
    <s v="SI"/>
  </r>
  <r>
    <x v="1"/>
    <n v="40"/>
    <x v="14"/>
    <s v="Hallazgo Administrativo por desactualización de instrumentos archivísticos"/>
    <s v="La actualización de los instrumentos archivísticos requieren de tiempo y continuidad de procesos."/>
    <n v="1"/>
    <s v="Elaborar el Programa de Gestión Documental y el Plan Institucional de Archivos - PINAR."/>
    <s v="Porcentaje del número de Instrumentos Archivísticos elaborados"/>
    <s v="(Número de Instrumentos archivísticos elaborados/Número de Instrumentos archivísticos planeados para elaborar)*100"/>
    <n v="2"/>
    <x v="4"/>
    <d v="2018-07-01T00:00:00"/>
    <d v="2018-12-31T00:00:00"/>
    <m/>
    <m/>
    <m/>
    <m/>
    <m/>
    <m/>
    <m/>
    <m/>
    <m/>
    <m/>
    <m/>
    <m/>
    <m/>
    <m/>
    <m/>
    <m/>
    <m/>
    <m/>
    <m/>
    <m/>
    <m/>
    <s v="Se presenta información de gestión frente a la elaboración del PGD con acompañamiento de la Secretaría General y Skaphe; en esto se incluye un cronograma de trabajo cuyo resultado final estará para el 30 de septiembre, no se establece un avance porcentual en la elaboración de los dos documentos."/>
    <s v="Actas de reunión_x000a_Cronograma de trabajo"/>
    <n v="0"/>
    <s v="Se adelanta una mesa de trabajo con la Secretaría General en el marco de la elaboración del Programa de Gestión Documental."/>
    <s v="Acta mesa de trabajo."/>
    <m/>
    <s v="Se elabora el Diagnóstico Integral para la elaboración del Sistema Integrado de Conservación - SIC, esto para la elaboración del PINAR._x000a_Se adelantan 5 meses de trabajo con la Secretaría General en el marco de la elaboración del Programa de Gestión Documental."/>
    <s v="Diagnóstico Integral_x000a_Actas mesas de trabajo"/>
    <m/>
    <s v="Se adelanta una mesa de trabajo con la Secretaría General en el marco de la elaboración del Programa de Gestión Documental._x000a__x000a_Se entrega una versión inicial de la elaboraión del Programa de Gestión Documental."/>
    <s v="Acta mesa de trabajo._x000a_Programa de Gestión Documental (Documento versión de trabajo)"/>
    <n v="0.5"/>
    <m/>
    <m/>
    <m/>
    <m/>
    <m/>
    <m/>
    <m/>
    <m/>
    <m/>
    <m/>
    <m/>
    <m/>
    <m/>
    <m/>
    <m/>
    <s v="Suma"/>
    <n v="2"/>
    <n v="0.5"/>
    <n v="2"/>
    <n v="0.25"/>
    <s v="NO"/>
  </r>
  <r>
    <x v="1"/>
    <n v="40"/>
    <x v="14"/>
    <s v="Hallazgo Administrativo por desactualización de instrumentos archivísticos"/>
    <s v="La actualización de los instrumentos archivísticos requieren de tiempo y continuidad de procesos."/>
    <n v="2"/>
    <s v="Actualizar los Cuadros de Caracterización Documental y las Tablas de Retención Documental - TRD."/>
    <s v="Porcentaje del número de Instrumentos Archivísticos actualizados"/>
    <s v="(Número de  Instrumentos archivísticos actualizados/Número de instrumentos archivísticos  planeados para actualizar)*100"/>
    <n v="2"/>
    <x v="4"/>
    <d v="2018-07-01T00:00:00"/>
    <d v="2018-12-31T00:00:00"/>
    <m/>
    <m/>
    <m/>
    <m/>
    <m/>
    <m/>
    <m/>
    <m/>
    <m/>
    <m/>
    <m/>
    <m/>
    <m/>
    <m/>
    <m/>
    <m/>
    <m/>
    <m/>
    <m/>
    <m/>
    <m/>
    <s v="Durante el mes de junio, la Dirección Adminisstrativa aplicó una encuesta en cada dependencia con el propósito de actualizar las TRD de la Entidad. No se presenta un porcentaje de avance en la actualizaicón de los instrumentos referidos en la acción."/>
    <s v="Encuentas aplicadas._x000a_Informes de Encuestas"/>
    <n v="0"/>
    <m/>
    <m/>
    <m/>
    <m/>
    <m/>
    <m/>
    <s v="Se adelanta la actualización de los cuadros de caracterización de los procesos: Evaluación Independiente, Fomento y protección de Derechos Humanos, Gerencia del Talento Humano y Servicio a la Ciudadanía."/>
    <s v="Cuadros de caterización procesos mencionados."/>
    <m/>
    <m/>
    <m/>
    <m/>
    <m/>
    <m/>
    <m/>
    <m/>
    <m/>
    <m/>
    <m/>
    <m/>
    <m/>
    <m/>
    <m/>
    <m/>
    <s v="Suma"/>
    <n v="2"/>
    <n v="0"/>
    <n v="2"/>
    <n v="0"/>
    <s v="NO"/>
  </r>
  <r>
    <x v="1"/>
    <n v="40"/>
    <x v="14"/>
    <s v="Hallazgo Administrativo por desactualización de instrumentos archivísticos"/>
    <s v="La actualización de los instrumentos archivísticos requieren de tiempo y continuidad de procesos."/>
    <n v="3"/>
    <s v="Solicitar acompañamiento del Archivo Distrital para el diseño y adopción de los instrumentos archivísticos de la Entidad."/>
    <s v="Solicitud realizada"/>
    <s v="Número de solicitudes realizadas"/>
    <n v="1"/>
    <x v="4"/>
    <d v="2018-06-01T00:00:00"/>
    <d v="2018-06-30T00:00:00"/>
    <m/>
    <m/>
    <m/>
    <m/>
    <m/>
    <m/>
    <m/>
    <m/>
    <m/>
    <m/>
    <m/>
    <m/>
    <m/>
    <m/>
    <m/>
    <m/>
    <m/>
    <m/>
    <m/>
    <m/>
    <m/>
    <s v="El acompañamiento del Archivo Distrital ha sido permanente, se adjuntan los soportes de mencionado acompañamiento. Se resalta la reunión del 27 de junio ."/>
    <s v="Actas y presentaciones"/>
    <n v="1"/>
    <m/>
    <m/>
    <m/>
    <m/>
    <m/>
    <m/>
    <m/>
    <m/>
    <m/>
    <m/>
    <m/>
    <m/>
    <m/>
    <m/>
    <m/>
    <m/>
    <m/>
    <m/>
    <m/>
    <m/>
    <m/>
    <m/>
    <m/>
    <m/>
    <s v="Suma"/>
    <n v="1"/>
    <n v="1"/>
    <n v="1"/>
    <n v="1"/>
    <s v="SI"/>
  </r>
  <r>
    <x v="1"/>
    <n v="40"/>
    <x v="15"/>
    <s v="Hallazgo Administrativo por desactualización de los documentos que soportan el Sistema de Gestión, como son: caracterización de procesos, procedimientos, manuales, instrucciones y formatos"/>
    <s v="Inadecuada clasificación del estado de los documenta en el Listado Maestro de Documentos Internos - LMDI._x000a_"/>
    <n v="1"/>
    <s v="Realizar la reclasificación de los documentos de acuerdo a su vigencia, en el Listado Maestro de Documentos Internos. "/>
    <s v="Porcentaje de documentos reclasificados en el LMDI"/>
    <s v="(Número de documentos reclasificados / Número de documentos que requieren reclasificación en el LMDI)*100"/>
    <n v="100"/>
    <x v="1"/>
    <d v="2018-06-01T00:00:00"/>
    <d v="2018-11-30T00:00:00"/>
    <m/>
    <m/>
    <m/>
    <m/>
    <m/>
    <m/>
    <m/>
    <m/>
    <m/>
    <m/>
    <m/>
    <m/>
    <m/>
    <m/>
    <m/>
    <m/>
    <m/>
    <m/>
    <m/>
    <m/>
    <m/>
    <s v="Con fecha 3 de julio, la Secretaría Distrital de Gobierno cuenta con el inventario revisado del total de los registros documentales presentes en el Listado Maestro de Documentos Internos (812 registros documentales), se realizó la revisión total de todos los documentos y se realizó la actualización del “Estado Actual” de los mismos. La actualización documental se está realizando según la necesidad manifiesta del líder del proceso."/>
    <s v="Listado maestro de documentos al 03 de julio."/>
    <n v="100"/>
    <s v="No se presentan avances adicionales"/>
    <m/>
    <m/>
    <s v="No se presentan avances adicionales"/>
    <m/>
    <m/>
    <s v="No se presentan avances adicionales"/>
    <m/>
    <m/>
    <m/>
    <m/>
    <m/>
    <m/>
    <m/>
    <m/>
    <m/>
    <m/>
    <m/>
    <m/>
    <m/>
    <m/>
    <m/>
    <m/>
    <m/>
    <s v="Porcentaje"/>
    <n v="100"/>
    <n v="100"/>
    <n v="100"/>
    <n v="1"/>
    <s v="SI"/>
  </r>
  <r>
    <x v="1"/>
    <n v="40"/>
    <x v="15"/>
    <s v="Hallazgo Administrativo por desactualización de los documentos que soportan el Sistema de Gestión, como son: caracterización de procesos, procedimientos, manuales, instrucciones y formatos"/>
    <s v="Inadecuada clasificación del estado de los documenta en el Listado Maestro de Documentos Internos - LMDI._x000a_"/>
    <n v="2"/>
    <s v="Implementar como estrategia de actualización de los documentos del sistema de gestión en los procesos que lo requieran, la emisión de informes periódicos dirigidos a los líderes de los procesos."/>
    <s v="Porcentaje de documentos actualizados"/>
    <s v="(Número de documentos actualizados / Número de documentos que requieren actualización)*100"/>
    <n v="100"/>
    <x v="2"/>
    <d v="2018-06-01T00:00:00"/>
    <d v="2018-12-31T00:00:00"/>
    <m/>
    <m/>
    <m/>
    <m/>
    <m/>
    <m/>
    <m/>
    <m/>
    <m/>
    <m/>
    <m/>
    <m/>
    <m/>
    <m/>
    <m/>
    <m/>
    <m/>
    <m/>
    <m/>
    <m/>
    <m/>
    <s v="Como parte de esta estrategia se han venido realizando presentaciones al Subsecretario de Gestión Institucional, quien lidera los procesos de: _x000a_• Gestión Patrimonio Documental_x000a_• Gerencia de TIC_x000a_• Gerencia del Talento Humano_x000a_• Gestión Corporativa Institucional_x000a_• Gestión Corporativa Local_x000a_El objetivo de estas presentaciones ha sido el socializar los avances relacionados a la actualización documental de la entidad y generar las alertas correspondientes. Estas mesas de trabajo se realizaron en el transcurso del mes de junio._x000a_Adicional la Subsecretaría de Gestión Institucional está realizando informes periódicos, con acompañamiento de la OAP y con fuente de la información el actualmente se registra en el Listado Maestro de Documentos Internos (LMDI)"/>
    <s v="Evidencia de reunión del 21 de junio de 2018 y presentación informe en pdf avance de actualización documental"/>
    <n v="0.56106870229007633"/>
    <s v="La Oficina Asesora de Planeación entrega la presentación &quot;Consolidado avance documental&quot; con corte al 19 de julio. En este informe se presentaba un total  de 471 documentos aprobados sobre un total de 822 documentos."/>
    <s v="Informe, presentación"/>
    <n v="0.57299270072992703"/>
    <s v="No han presentado información con más avances"/>
    <m/>
    <m/>
    <s v="No han presentado información con más avances"/>
    <m/>
    <m/>
    <m/>
    <m/>
    <m/>
    <m/>
    <m/>
    <m/>
    <m/>
    <m/>
    <m/>
    <m/>
    <m/>
    <m/>
    <m/>
    <m/>
    <m/>
    <s v="Porcentaje"/>
    <n v="1"/>
    <n v="0.57299270072992703"/>
    <n v="1"/>
    <n v="0.57299270072992703"/>
    <s v="NO"/>
  </r>
  <r>
    <x v="1"/>
    <n v="40"/>
    <x v="15"/>
    <s v="Hallazgo Administrativo por desactualización de los documentos que soportan el Sistema de Gestión, como son: caracterización de procesos, procedimientos, manuales, instrucciones y formatos"/>
    <s v="Debilidad en los controles relacionados con la actualización de los documentos del sistema de gestión"/>
    <n v="3"/>
    <s v="Implementar un control de revisión de documentos para garantizar que se mantengan vigentes."/>
    <s v="Control implementado "/>
    <s v="Número de controles implementados para garantizar la vigencia de los documentos"/>
    <n v="1"/>
    <x v="1"/>
    <d v="2018-06-01T00:00:00"/>
    <d v="2018-07-31T00:00:00"/>
    <m/>
    <m/>
    <m/>
    <m/>
    <m/>
    <m/>
    <m/>
    <m/>
    <m/>
    <m/>
    <m/>
    <m/>
    <m/>
    <m/>
    <m/>
    <m/>
    <m/>
    <m/>
    <m/>
    <m/>
    <m/>
    <s v="Actualmente el Listado Maestro de Documentos Internos (LMDI) cuenta con una columna denominada “Días sin actualizar”, esta columna esta parametrizada para que se realice un conteo del tiempo de vigencia del documento y se generen alertas mediante un semáforo, de este modo se puede contar con un registro visual de alertas tempranas, para que los Líderes de Macroprocesos y Procesos puedan adaptar sus documentos y mantenerlos actualizados.  Se viene cumpliendo con la realización de informes de seguimiento de actualización de los planes de actualización documental de los procesos de la entidad"/>
    <s v="Listado maestro de documentos al 03 de julio. Columna parametrizada_x000a_Informes enviados por correo electrónico de avance de cumplimiento de la documentación_x000a_Plan actualización"/>
    <n v="1"/>
    <s v="No han presentado avances adicionales"/>
    <m/>
    <m/>
    <m/>
    <m/>
    <m/>
    <m/>
    <m/>
    <m/>
    <m/>
    <m/>
    <m/>
    <m/>
    <m/>
    <m/>
    <m/>
    <m/>
    <m/>
    <m/>
    <m/>
    <m/>
    <m/>
    <m/>
    <m/>
    <s v="Suma"/>
    <n v="1"/>
    <n v="1"/>
    <n v="1"/>
    <n v="1"/>
    <s v="SI"/>
  </r>
  <r>
    <x v="1"/>
    <n v="40"/>
    <x v="16"/>
    <s v="Hallazgo Administrativo por deficiencias en los soportes de los informes de supervisión del contrato 573 de 2017, para vehículos que tuvieron pico y placa"/>
    <s v="No se registra el número de placa del vehículo que presta el relevo los días de pico y placa no permitiendo evidenciar la ejecución del contrato los días de “Pico y Placa”."/>
    <n v="1"/>
    <s v="Diseñar e implementar una planilla que permita evidenciar la ejecución del contrato los días de pico y placa y la cual incluya: fecha, número de placa del vehículo que presta el servicio normalmente, número de placa del vehículo que presta el relevo y nombre de los respectivos conductores."/>
    <s v="Planilla Diseñada e implementada"/>
    <s v="Número de planillas diseñadas y diligenciada s"/>
    <n v="1"/>
    <x v="4"/>
    <d v="2018-06-01T00:00:00"/>
    <d v="2018-07-31T00:00:00"/>
    <m/>
    <m/>
    <m/>
    <m/>
    <m/>
    <m/>
    <m/>
    <m/>
    <m/>
    <m/>
    <m/>
    <m/>
    <m/>
    <m/>
    <m/>
    <m/>
    <m/>
    <m/>
    <m/>
    <m/>
    <m/>
    <s v="La Dirección Administrativa presenta la planilla diseñada e implementada para los servicios de los meses de mayo y junio. La acción está cumplida."/>
    <s v="Planillas de Mayo y Junio."/>
    <n v="1"/>
    <s v="No han presentado avances adicionales"/>
    <m/>
    <m/>
    <m/>
    <m/>
    <m/>
    <m/>
    <m/>
    <m/>
    <m/>
    <m/>
    <m/>
    <m/>
    <m/>
    <m/>
    <m/>
    <m/>
    <m/>
    <m/>
    <m/>
    <m/>
    <m/>
    <m/>
    <m/>
    <s v="Suma"/>
    <n v="1"/>
    <n v="1"/>
    <n v="1"/>
    <n v="1"/>
    <s v="SI"/>
  </r>
  <r>
    <x v="1"/>
    <n v="40"/>
    <x v="17"/>
    <s v="Hallazgo administrativo por el inadecuado seguimiento en la ejecución del Contrato No. 527/2017, por parte del supervisor en cuanto a la verificación y revisión de los soportes presentados por el contratista para la consecución de los pagos por los servicios prestados."/>
    <s v="Deficiencias en los instrumentos de seguimiento financiero, técnico, administrativo y jurídico sobre la ejecución de contratos."/>
    <n v="1"/>
    <s v="Diseñar e implementar un formato de Informe de Supervisión para los Contratos con Proveedores, que refleje el seguimiento financiero, técnico, administrativo y jurídico realizado sobre la ejecución del contrato. Este informe se anexaría en cada pago autorizado por el Supervisor."/>
    <s v="Formato de informe diseñado e implementado"/>
    <s v="Número de formatos de informe de supervisión diseñado e implementado"/>
    <n v="1"/>
    <x v="0"/>
    <d v="2018-06-01T00:00:00"/>
    <d v="2018-07-31T00:00:00"/>
    <m/>
    <m/>
    <m/>
    <m/>
    <m/>
    <m/>
    <m/>
    <m/>
    <m/>
    <m/>
    <m/>
    <m/>
    <m/>
    <m/>
    <m/>
    <m/>
    <m/>
    <m/>
    <m/>
    <m/>
    <m/>
    <s v="A la fecha se generó una propuesta de documento que está en revisión."/>
    <s v="Borrador documento"/>
    <n v="0.5"/>
    <s v="Con fecha del 30 de julio se adoptó el formato GCI - GCI – F133 / INFORME DE SUPERVISIÓN PARA LOS CONTRATOS CON PROVEEDORES_x000a_PERSONA JURÍDICA"/>
    <s v="Formato GCI - GCI – F133"/>
    <n v="0.5"/>
    <m/>
    <m/>
    <m/>
    <m/>
    <m/>
    <m/>
    <m/>
    <m/>
    <m/>
    <m/>
    <m/>
    <m/>
    <m/>
    <m/>
    <m/>
    <m/>
    <m/>
    <m/>
    <m/>
    <m/>
    <m/>
    <s v="Suma"/>
    <n v="1"/>
    <n v="1"/>
    <n v="1"/>
    <n v="1"/>
    <s v="SI"/>
  </r>
  <r>
    <x v="1"/>
    <n v="40"/>
    <x v="18"/>
    <s v="Hallazgo Administrativo con presunta incidencia disciplinaria por no suscribir el amparo por pago de salarios, prestaciones sociales e indemnizaciones laborales en el contrato 548/2017"/>
    <s v="Error involuntario en la digitación de la cláusula de garantía única en el contrato frente a lo requerido en los estudios previos, por la falta de verificación de este último documento."/>
    <n v="1"/>
    <s v="Implementar flujos de aprobación en Secop II como puntos de control, previa autorización y firma de los contratos."/>
    <s v="Flujos implementados"/>
    <s v="Número de flujos  implementados"/>
    <n v="1"/>
    <x v="5"/>
    <d v="2018-06-01T00:00:00"/>
    <d v="2018-07-31T00:00:00"/>
    <m/>
    <m/>
    <m/>
    <m/>
    <m/>
    <m/>
    <m/>
    <m/>
    <m/>
    <m/>
    <m/>
    <m/>
    <m/>
    <m/>
    <m/>
    <m/>
    <m/>
    <m/>
    <m/>
    <m/>
    <m/>
    <s v="La Dirección de Contratación desde sus usuarios administradores crearon los flujos de aprobación que dan cuenta de la acción."/>
    <s v="Captura de pantalla, flujo en Secop"/>
    <n v="1"/>
    <s v="No se presentan avances adicionales"/>
    <m/>
    <m/>
    <m/>
    <m/>
    <m/>
    <m/>
    <m/>
    <m/>
    <m/>
    <m/>
    <m/>
    <m/>
    <m/>
    <m/>
    <m/>
    <m/>
    <m/>
    <m/>
    <m/>
    <m/>
    <m/>
    <m/>
    <m/>
    <s v="Suma"/>
    <n v="1"/>
    <n v="1"/>
    <n v="1"/>
    <n v="1"/>
    <s v="SI"/>
  </r>
  <r>
    <x v="1"/>
    <n v="40"/>
    <x v="18"/>
    <s v="Hallazgo Administrativo con presunta incidencia disciplinaria por no suscribir el amparo por pago de salarios, prestaciones sociales e indemnizaciones laborales en el contrato 548/2017"/>
    <s v="Error involuntario en la digitación de la cláusula de garantía única en el contrato frente a lo requerido en los estudios previos, por la falta de verificación de este último documento."/>
    <n v="2"/>
    <s v="Realizar un reentrenamiento al grupo de profesionales de la Dirección de Contratación para el cargue de los procesos de selección en la plataforma.  "/>
    <s v="Reentrenamiento realizado"/>
    <s v="Número de reentrenamientos realizados"/>
    <n v="1"/>
    <x v="5"/>
    <d v="2018-06-01T00:00:00"/>
    <d v="2018-07-31T00:00:00"/>
    <m/>
    <m/>
    <m/>
    <m/>
    <m/>
    <m/>
    <m/>
    <m/>
    <m/>
    <m/>
    <m/>
    <m/>
    <m/>
    <m/>
    <m/>
    <m/>
    <m/>
    <m/>
    <m/>
    <m/>
    <m/>
    <s v="No presentan avances."/>
    <s v="N/A"/>
    <n v="0"/>
    <s v="El 10 de julio la Dirección de Contratación realiza una capacitación de reentrenamiento sobre &quot;(…) Secop II cargue de procesos&quot;_x000a_Participan el personal de la Dirección."/>
    <s v="Acta de capacitación"/>
    <n v="1"/>
    <m/>
    <m/>
    <m/>
    <m/>
    <m/>
    <m/>
    <m/>
    <m/>
    <m/>
    <m/>
    <m/>
    <m/>
    <m/>
    <m/>
    <m/>
    <m/>
    <m/>
    <m/>
    <m/>
    <m/>
    <m/>
    <s v="Suma"/>
    <n v="1"/>
    <n v="1"/>
    <n v="1"/>
    <n v="1"/>
    <s v="SI"/>
  </r>
  <r>
    <x v="1"/>
    <n v="40"/>
    <x v="19"/>
    <s v="Hallazgo Administrativo por inconsistencias en la descripción de las facturas presentadas por el contratista y en los certificados de cumplimiento expedidos por los responsables de las dependencias, en ejecución del Contrato de Prestación de Servicios No. 392/2017."/>
    <s v="Deficiencias en el seguimiento y revisión a los documentos soportes de las facturas de cobro presentadas por el Contratista."/>
    <n v="1"/>
    <s v="Hacer seguimiento y revisión mensual de los documentos soportes de las facturas,  verificando la correspondencia de su contenido, incluye el último pago del contrato 392-2017 y el 675-2018 suscrito con el mismo objeto."/>
    <s v="Seguimientos realizados"/>
    <s v="Número de seguimientos realizados."/>
    <n v="9"/>
    <x v="4"/>
    <d v="2018-06-01T00:00:00"/>
    <d v="2018-12-31T00:00:00"/>
    <m/>
    <m/>
    <m/>
    <m/>
    <m/>
    <m/>
    <m/>
    <m/>
    <m/>
    <m/>
    <m/>
    <m/>
    <m/>
    <m/>
    <m/>
    <m/>
    <m/>
    <m/>
    <m/>
    <m/>
    <m/>
    <s v="En el mes de junio se realizó la revisión al pago del Contrato 392 de 2017, correspondiente al mes de abril. Se recibió el pago del mes de mayo."/>
    <s v="Soportes de seguimiento."/>
    <n v="1"/>
    <s v="Se realiza el informe de supervisión sobre la ejecución del contrato del mes de junio."/>
    <s v="Soportes de seguimiento (Informe)"/>
    <n v="1"/>
    <s v="No se presentan avances adicionales"/>
    <m/>
    <m/>
    <s v="No se presentan avances adicionales"/>
    <m/>
    <m/>
    <m/>
    <m/>
    <m/>
    <m/>
    <m/>
    <m/>
    <m/>
    <m/>
    <m/>
    <m/>
    <m/>
    <m/>
    <m/>
    <m/>
    <m/>
    <s v="Suma"/>
    <n v="9"/>
    <n v="2"/>
    <n v="9"/>
    <n v="0.22222222222222221"/>
    <s v="NO"/>
  </r>
  <r>
    <x v="1"/>
    <n v="40"/>
    <x v="20"/>
    <s v="Hallazgo Administrativo con presunta incidencia disciplinaria por la no publicación de documentos contractuales en los aplicativos SECOP y Contratación a la Vista."/>
    <s v="En lo relacionado con la plataforma SECOP, la publicación extemporánea de los documentos contractuales es por causa de la falta de disponibilidad de la plataforma, y en lo relacionado con el Portal de Contratación a la Vista la mencionada plataforma presenta deficiencias técnicas que retrasan y la mayoría de las veces imposibilita la publicación de la información requerida por la plataforma. "/>
    <n v="1"/>
    <s v="Realizar una jornada de capacitación  a los supervisores de los contratos y/o apoyos a la supervisión, relacionada con el cargue de la información de la ejecución contractual en la plataforma SECOP II."/>
    <s v="Jornadas de capacitación realizadas"/>
    <s v="Número de jornadas de capacitación "/>
    <n v="1"/>
    <x v="5"/>
    <d v="2018-06-01T00:00:00"/>
    <d v="2018-12-31T00:00:00"/>
    <m/>
    <m/>
    <m/>
    <m/>
    <m/>
    <m/>
    <m/>
    <m/>
    <m/>
    <m/>
    <m/>
    <m/>
    <m/>
    <m/>
    <m/>
    <m/>
    <m/>
    <m/>
    <m/>
    <m/>
    <m/>
    <s v="No presentan avances."/>
    <s v="N/A"/>
    <n v="0"/>
    <s v="No presentan avances."/>
    <m/>
    <m/>
    <s v="No presentan avances."/>
    <m/>
    <m/>
    <s v="No presentan avances."/>
    <m/>
    <m/>
    <m/>
    <m/>
    <m/>
    <m/>
    <m/>
    <m/>
    <m/>
    <m/>
    <m/>
    <m/>
    <m/>
    <m/>
    <m/>
    <m/>
    <m/>
    <s v="Suma"/>
    <n v="1"/>
    <n v="0"/>
    <n v="1"/>
    <n v="0"/>
    <s v="NO"/>
  </r>
  <r>
    <x v="1"/>
    <n v="40"/>
    <x v="20"/>
    <s v="Hallazgo Administrativo con presunta incidencia disciplinaria por la no publicación de documentos contractuales en los aplicativos SECOP y Contratación a la Vista."/>
    <s v="En lo relacionado con la plataforma SECOP, la publicación extemporánea de los documentos contractuales es por causa de la falta de disponibilidad de la plataforma, y en lo relacionado con el Portal de Contratación a la Vista la mencionada plataforma presenta deficiencias técnicas que retrasan y la mayoría de las veces imposibilita la publicación de la información requerida por la plataforma. "/>
    <n v="2"/>
    <s v="Designar a un servidor público para que se encargue exclusivamente de la publicación de la información contractual requerida por la Plataforma de Contratación a la Vista."/>
    <s v="Servidor público designado"/>
    <s v="Número de servidores públicos designados"/>
    <n v="1"/>
    <x v="5"/>
    <d v="2018-06-01T00:00:00"/>
    <d v="2018-07-31T00:00:00"/>
    <m/>
    <m/>
    <m/>
    <m/>
    <m/>
    <m/>
    <m/>
    <m/>
    <m/>
    <m/>
    <m/>
    <m/>
    <m/>
    <m/>
    <m/>
    <m/>
    <m/>
    <m/>
    <m/>
    <m/>
    <m/>
    <s v="No presentan avances."/>
    <s v="N/A"/>
    <n v="0"/>
    <s v="Mediante memorando N° 3201800000158 se designa como encargado de la publicación en la Plataforma de Contratación a la Vista al servidor público Gheiner Cárdenas."/>
    <s v="Memorando N° 3201800000158"/>
    <n v="1"/>
    <m/>
    <m/>
    <m/>
    <m/>
    <m/>
    <m/>
    <m/>
    <m/>
    <m/>
    <m/>
    <m/>
    <m/>
    <m/>
    <m/>
    <m/>
    <m/>
    <m/>
    <m/>
    <m/>
    <m/>
    <m/>
    <s v="Suma"/>
    <n v="1"/>
    <n v="1"/>
    <n v="1"/>
    <n v="1"/>
    <s v="SI"/>
  </r>
  <r>
    <x v="1"/>
    <n v="40"/>
    <x v="20"/>
    <s v="Hallazgo Administrativo con presunta incidencia disciplinaria por la no publicación de documentos contractuales en los aplicativos SECOP y Contratación a la Vista."/>
    <s v="Débiles puntos de control con alertas tempranas sobre la publicación oportuna de los documentos de contratación."/>
    <n v="3"/>
    <s v="Efectuar revisiones periódicas, sobre una muestra de contratos, como mecanismo de alertas tempranas sobre la publicación oportuna de los documentos contractuales en las plataformas disponibles para ello."/>
    <s v="Revisiones efectuadas sobre las publicaciones de los documentos de contratación"/>
    <s v="Número de revisiones efectuadas"/>
    <n v="2"/>
    <x v="8"/>
    <d v="2018-06-01T00:00:00"/>
    <d v="2018-12-31T00:00:00"/>
    <m/>
    <m/>
    <m/>
    <m/>
    <m/>
    <m/>
    <m/>
    <m/>
    <m/>
    <m/>
    <m/>
    <m/>
    <m/>
    <m/>
    <m/>
    <m/>
    <m/>
    <m/>
    <m/>
    <m/>
    <m/>
    <s v="No presentan avances."/>
    <s v="N/A"/>
    <n v="0"/>
    <s v="No se presentan avances  "/>
    <m/>
    <m/>
    <s v="No se presentan avances  "/>
    <m/>
    <m/>
    <s v="En el marco de la Auditoría realizada por la Oficina de Control Interno en cumplimiento de lo dispuesto en el artículo 2° del Decreto Distrital 371 de 2010, se incluyó una revisión sobre la publicación de los procesos contractuales en Secop."/>
    <s v="Informe Auditoría"/>
    <n v="1"/>
    <m/>
    <m/>
    <m/>
    <m/>
    <m/>
    <m/>
    <m/>
    <m/>
    <m/>
    <m/>
    <m/>
    <m/>
    <m/>
    <m/>
    <m/>
    <m/>
    <n v="2"/>
    <n v="1"/>
    <n v="2"/>
    <n v="0.5"/>
    <s v="NO"/>
  </r>
  <r>
    <x v="1"/>
    <n v="40"/>
    <x v="21"/>
    <s v="Hallazgo Administrativo por publicación extemporánea de documentos contractuales en el aplicativo SECOP- Contrato 519/2017"/>
    <s v="La publicación extemporánea de los documentos contractuales en la plataforma SECOP II muchas veces es por causa de la falta de disponibilidad de la plataforma y desconocimiento en su uso de los servidores públicos que tienen acceso a ella."/>
    <n v="1"/>
    <s v="Realizar una jornada de capacitación  a los supervisores de los contratos y/o apoyos a la supervisión, relacionada con el cargue de la información de la ejecución contractual en la plataforma SECOP II."/>
    <s v="Número de jornadas de capacitación "/>
    <s v="Número de jornadas de capacitación "/>
    <n v="1"/>
    <x v="5"/>
    <d v="2018-06-01T00:00:00"/>
    <d v="2018-12-31T00:00:00"/>
    <m/>
    <m/>
    <m/>
    <m/>
    <m/>
    <m/>
    <m/>
    <m/>
    <m/>
    <m/>
    <m/>
    <m/>
    <m/>
    <m/>
    <m/>
    <m/>
    <m/>
    <m/>
    <m/>
    <m/>
    <m/>
    <s v="No presentan avances."/>
    <s v="N/A"/>
    <n v="0"/>
    <s v="No se presentan avances adicionales"/>
    <m/>
    <m/>
    <s v="No se presentan avances adicionales"/>
    <m/>
    <m/>
    <s v="No se presentan avances adicionales"/>
    <m/>
    <m/>
    <m/>
    <m/>
    <m/>
    <m/>
    <m/>
    <m/>
    <m/>
    <m/>
    <m/>
    <m/>
    <m/>
    <m/>
    <m/>
    <m/>
    <m/>
    <m/>
    <n v="1"/>
    <n v="0"/>
    <n v="1"/>
    <n v="0"/>
    <s v="NO"/>
  </r>
  <r>
    <x v="1"/>
    <n v="40"/>
    <x v="21"/>
    <s v="Hallazgo Administrativo por publicación extemporánea de documentos contractuales en el aplicativo SECOP- Contrato 519/2017"/>
    <s v="La publicación extemporánea de los documentos contractuales en la plataforma SECOP II muchas veces es por causa de la falta de disponibilidad de la plataforma y desconocimiento en su uso de los servidores públicos que tienen acceso a ella."/>
    <n v="2"/>
    <s v="Realizar un reentrenamiento al grupo de profesionales de la Dirección de Contratación para el cargue de los procesos de selección en la plataforma.  "/>
    <s v="Reentrenamiento realizado"/>
    <s v="Número de reentrenamientos realizados"/>
    <n v="1"/>
    <x v="5"/>
    <d v="2018-06-01T00:00:00"/>
    <d v="2018-07-31T00:00:00"/>
    <m/>
    <m/>
    <m/>
    <m/>
    <m/>
    <m/>
    <m/>
    <m/>
    <m/>
    <m/>
    <m/>
    <m/>
    <m/>
    <m/>
    <m/>
    <m/>
    <m/>
    <m/>
    <m/>
    <m/>
    <m/>
    <s v="No presentan avances."/>
    <s v="N/A"/>
    <n v="0"/>
    <s v="El 10 de julio la Dirección de Contratación realiza una capacitación de reentrenamiento sobre &quot;(…) Secop II cargue de procesos&quot;_x000a_Participan el personal de la Dirección."/>
    <s v="Acta de capacitación"/>
    <n v="1"/>
    <m/>
    <m/>
    <m/>
    <m/>
    <m/>
    <m/>
    <m/>
    <m/>
    <m/>
    <m/>
    <m/>
    <m/>
    <m/>
    <m/>
    <m/>
    <m/>
    <m/>
    <m/>
    <m/>
    <m/>
    <m/>
    <m/>
    <n v="1"/>
    <n v="1"/>
    <n v="1"/>
    <n v="1"/>
    <s v="SI"/>
  </r>
  <r>
    <x v="1"/>
    <n v="40"/>
    <x v="22"/>
    <s v="Hallazgo Administrativo con presunta incidencia disciplinaria por falencias en la planeación del contrato 692/2017"/>
    <s v="Este hallazgo se origina en la falta de verificación de los recursos asignados al contrato "/>
    <n v="1"/>
    <s v="Diseñar e implementar un curso virtual en contratación."/>
    <s v="Curso diseñado e implementado"/>
    <s v="Número de cursos diseñados e implementados"/>
    <n v="1"/>
    <x v="5"/>
    <d v="2018-06-01T00:00:00"/>
    <d v="2018-12-31T00:00:00"/>
    <m/>
    <m/>
    <m/>
    <m/>
    <m/>
    <m/>
    <m/>
    <m/>
    <m/>
    <m/>
    <m/>
    <m/>
    <m/>
    <m/>
    <m/>
    <m/>
    <m/>
    <m/>
    <m/>
    <m/>
    <m/>
    <s v="No presentan avances."/>
    <s v="N/A"/>
    <n v="0"/>
    <m/>
    <m/>
    <m/>
    <m/>
    <m/>
    <m/>
    <m/>
    <m/>
    <m/>
    <m/>
    <m/>
    <m/>
    <m/>
    <m/>
    <m/>
    <m/>
    <m/>
    <m/>
    <m/>
    <m/>
    <m/>
    <m/>
    <m/>
    <m/>
    <m/>
    <n v="1"/>
    <n v="0"/>
    <n v="1"/>
    <n v="0"/>
    <s v="NO"/>
  </r>
  <r>
    <x v="1"/>
    <n v="40"/>
    <x v="23"/>
    <s v="Hallazgo Administrativo por fallas en el archivo de la documentación que hace parte de los contratos 583 y 548 de 2017"/>
    <s v="Este hallazgo se origina en la falta de organización en el archivo de la documentación del expediente contractual, como quiera que ahora se maneja de manera digital."/>
    <n v="1"/>
    <s v="Actualizar las Instrucciones: Archivo centralizado Expediente Único de Contratos; estableciendo el lineamiento para que los Apoyos de la Supervisión y/o quien corresponda, incluya dentro del Expediente Único del Contrato la totalidad de los soportes y documentos generados en la selección y ejecución y que den cuenta de las actividades desarrolladas dentro del objeto contractual."/>
    <s v="Instrucciones actualizadas"/>
    <s v="Número de documentos con instrucciones actualizados"/>
    <n v="1"/>
    <x v="4"/>
    <d v="2018-06-01T00:00:00"/>
    <d v="2018-07-31T00:00:00"/>
    <m/>
    <m/>
    <m/>
    <m/>
    <m/>
    <m/>
    <m/>
    <m/>
    <m/>
    <m/>
    <m/>
    <m/>
    <m/>
    <m/>
    <m/>
    <m/>
    <m/>
    <m/>
    <m/>
    <m/>
    <m/>
    <s v="No presentan avances."/>
    <s v="N/A"/>
    <n v="0"/>
    <s v="Las instrucciones Archivo centralizado Expediente Único de Contratos fue unificado con las Instrucciones para la Conformación, Manejo y Archivo del Expediente Único del Contrato; es así que el documento vigente corresponde a las Instrucciones para la Conformación, Manejo y Archivo del Expediente Único del Contrato GDI-GPD-IN007, vigente desde el 31 de julio de 2018"/>
    <s v="Instrucciones para la Conformación, Manejo y Archivo del Expediente Único del Contrato GDI-GPD-IN007, vigente desde el 31 de julio de 2018"/>
    <n v="1"/>
    <m/>
    <m/>
    <m/>
    <m/>
    <m/>
    <m/>
    <m/>
    <m/>
    <m/>
    <m/>
    <m/>
    <m/>
    <m/>
    <m/>
    <m/>
    <m/>
    <m/>
    <m/>
    <m/>
    <m/>
    <m/>
    <m/>
    <n v="1"/>
    <n v="1"/>
    <n v="1"/>
    <n v="1"/>
    <s v="SI"/>
  </r>
  <r>
    <x v="1"/>
    <n v="40"/>
    <x v="24"/>
    <s v="Hallazgo Administrativo por elaborar prórroga al contrato 583/2017, por un término superior al solicitado por el supervisor sin ninguna justificación"/>
    <s v="Error involuntario en la digitación del plazo de ejecución del contrato frente al requerido en los estudios previos, por la falta de verificación de este último documento.   "/>
    <n v="1"/>
    <s v="Implementar flujos de aprobación en Secop II como puntos de control, previa autorización y firma de los contratos."/>
    <s v="Flujos implementados"/>
    <s v="Número de flujos  implementados"/>
    <n v="1"/>
    <x v="5"/>
    <d v="2018-06-01T00:00:00"/>
    <d v="2018-07-31T00:00:00"/>
    <m/>
    <m/>
    <m/>
    <m/>
    <m/>
    <m/>
    <m/>
    <m/>
    <m/>
    <m/>
    <m/>
    <m/>
    <m/>
    <m/>
    <m/>
    <m/>
    <m/>
    <m/>
    <m/>
    <m/>
    <m/>
    <s v="La Dirección de Contratación desde sus usuarios administradores crearon los flujos de aprobación que dan cuenta de la acción."/>
    <s v="Captura de pantalla, flujo en Secop"/>
    <n v="1"/>
    <s v="No se presentan avances adicionales"/>
    <m/>
    <m/>
    <m/>
    <m/>
    <m/>
    <m/>
    <m/>
    <m/>
    <m/>
    <m/>
    <m/>
    <m/>
    <m/>
    <m/>
    <m/>
    <m/>
    <m/>
    <m/>
    <m/>
    <m/>
    <m/>
    <m/>
    <m/>
    <m/>
    <n v="1"/>
    <n v="1"/>
    <n v="1"/>
    <n v="1"/>
    <s v="SI"/>
  </r>
  <r>
    <x v="1"/>
    <n v="40"/>
    <x v="25"/>
    <s v="Hallazgo Administrativo por deficiencias en la planeación y estructuración de los estudios previos del Contrato de Consultoría 587/2017"/>
    <s v="1.  Análisis  insuficiente del plazo de ejecución del contrato._x000a_2.  Valoración indebida de observaciones presentadas en el marco del estudio de mercado._x000a_3. Posible desconocimiento de las actividades a contratar y de la complejidad que implican las actividades de supervisión"/>
    <n v="1"/>
    <s v="Diseñar e implementar un curso virtual en contratación."/>
    <s v="Curso diseñado e implementado"/>
    <s v="Número de cursos diseñados e implementados"/>
    <n v="1"/>
    <x v="5"/>
    <d v="2018-06-01T00:00:00"/>
    <d v="2018-12-31T00:00:00"/>
    <m/>
    <m/>
    <m/>
    <m/>
    <m/>
    <m/>
    <m/>
    <m/>
    <m/>
    <m/>
    <m/>
    <m/>
    <m/>
    <m/>
    <m/>
    <m/>
    <m/>
    <m/>
    <m/>
    <m/>
    <m/>
    <s v="No presentan avances."/>
    <s v="N/A"/>
    <n v="0"/>
    <s v="No se presentan avances"/>
    <m/>
    <m/>
    <s v="No se presentan avances"/>
    <m/>
    <m/>
    <s v="No se presentan avances"/>
    <m/>
    <m/>
    <m/>
    <m/>
    <m/>
    <m/>
    <m/>
    <m/>
    <m/>
    <m/>
    <m/>
    <m/>
    <m/>
    <m/>
    <m/>
    <m/>
    <m/>
    <m/>
    <n v="1"/>
    <n v="0"/>
    <n v="1"/>
    <n v="0"/>
    <s v="NO"/>
  </r>
  <r>
    <x v="1"/>
    <n v="40"/>
    <x v="26"/>
    <s v="Hallazgo Administrativo por desactualización del archivo documental físico del contrato No. 573 de 2017."/>
    <s v="No existe integralidad de la información y unidad documental del contrato; lo que no permite que no se de cuenta de las actuaciones ejecutadas en el desarrollo del contrato."/>
    <n v="1"/>
    <s v="Actualizar las Instrucciones: Archivo centralizado Expediente Único de Contratos; estableciendo el lineamiento para que los Apoyos de la Supervisión y/o quien corresponda, incluya dentro del Expediente Único del Contrato la totalidad de los soportes y documentos generados en la selección y ejecución y que den cuenta de las actividades desarrolladas dentro del objeto contractual."/>
    <s v="Instrucciones actualizadas"/>
    <s v="Número de documentos con instrucciones actualizados"/>
    <n v="1"/>
    <x v="4"/>
    <d v="2018-06-01T00:00:00"/>
    <d v="2018-07-31T00:00:00"/>
    <m/>
    <m/>
    <m/>
    <m/>
    <m/>
    <m/>
    <m/>
    <m/>
    <m/>
    <m/>
    <m/>
    <m/>
    <m/>
    <m/>
    <m/>
    <m/>
    <m/>
    <m/>
    <m/>
    <m/>
    <m/>
    <s v="No presentan avances."/>
    <s v="N/A"/>
    <n v="0"/>
    <s v="Las instrucciones Archivo centralizado Expediente Único de Contratos fue unificado con las Instrucciones para la Conformación, Manejo y Archivo del Expediente Único del Contrato; es así que el documento vigente corresponde a las Instrucciones para la Conformación, Manejo y Archivo del Expediente Único del Contrato GDI-GPD-IN007, vigente desde el 31 de julio de 2018"/>
    <s v="Instrucciones para la Conformación, Manejo y Archivo del Expediente Único del Contrato GDI-GPD-IN007, vigente desde el 31 de julio de 2018"/>
    <n v="1"/>
    <m/>
    <m/>
    <m/>
    <m/>
    <m/>
    <m/>
    <m/>
    <m/>
    <m/>
    <m/>
    <m/>
    <m/>
    <m/>
    <m/>
    <m/>
    <m/>
    <m/>
    <m/>
    <m/>
    <m/>
    <m/>
    <m/>
    <n v="1"/>
    <n v="1"/>
    <n v="1"/>
    <n v="1"/>
    <s v="SI"/>
  </r>
  <r>
    <x v="1"/>
    <n v="40"/>
    <x v="27"/>
    <s v="Hallazgo Administrativo por menor valor aplicado en las retenciones al contratista, por error en la orden de pago No. 5428 de 2017 - Contrato 573 de 2017."/>
    <s v="Por error de digitación involuntario, en el ingreso manual de la base de retefuente se ingresó incorrectamente el valor en el sistema Opget."/>
    <n v="1"/>
    <s v="Implementar un control de revisión, en el momento en que se expidan las planillas de pago de proveedores y antes de que el responsable de presupuesto las firme, en donde se confronten y verifiquen las bases sujetas a Retenciones, descuentos tributarios y calculados y el valor a pagar, frente a las causaciones enviadas por el grupo de contabilidad."/>
    <s v="Porcentaje de planillas de pago con el control de revisión implementado"/>
    <s v="(Número de planillas de proveedores revisadas/ Número de planillas de proveedores por revisar)*100"/>
    <n v="100"/>
    <x v="9"/>
    <d v="2018-07-03T00:00:00"/>
    <d v="2018-12-31T00:00:00"/>
    <m/>
    <m/>
    <m/>
    <m/>
    <m/>
    <m/>
    <m/>
    <m/>
    <m/>
    <m/>
    <m/>
    <m/>
    <m/>
    <m/>
    <m/>
    <m/>
    <m/>
    <m/>
    <m/>
    <m/>
    <m/>
    <s v="Se presentan los soportes de las planillas de pago con el punto de control de revisión"/>
    <s v="Muestras de planillas con el visto bueno de revisión"/>
    <n v="100"/>
    <s v="No se presentan avances adicionales"/>
    <m/>
    <m/>
    <s v="No se presentan avances adicionales"/>
    <m/>
    <m/>
    <s v="No se presentan avances adicionales"/>
    <m/>
    <m/>
    <m/>
    <m/>
    <m/>
    <m/>
    <m/>
    <m/>
    <m/>
    <m/>
    <m/>
    <m/>
    <m/>
    <m/>
    <m/>
    <m/>
    <m/>
    <s v="Demanda"/>
    <n v="100"/>
    <n v="100"/>
    <n v="100"/>
    <n v="1"/>
    <s v="SI"/>
  </r>
  <r>
    <x v="1"/>
    <n v="40"/>
    <x v="28"/>
    <s v="Hallazgo administrativo con presunta incidencia disciplinaria por la constitución e incremento de Reservas Presupuestales en el año 2017, en contravía del principio de anualidad."/>
    <s v="Los lineamientos del Distrito frente al manejo del presupuesto, difieren en los límites de constitución de reservas mencionados en el hallazgo."/>
    <n v="1"/>
    <s v="Solicitar un concepto a la Secretaría de Hacienda con el fin de que se de claridad si las normas convocadas en el hallazgo se aplican o no a la Secretaría Distrital de Gobierno."/>
    <s v="Concepto solicitado"/>
    <s v="Número de conceptos solicitados"/>
    <n v="1"/>
    <x v="0"/>
    <d v="2018-06-01T00:00:00"/>
    <d v="2018-07-31T00:00:00"/>
    <m/>
    <m/>
    <m/>
    <m/>
    <m/>
    <m/>
    <m/>
    <m/>
    <m/>
    <m/>
    <m/>
    <m/>
    <m/>
    <m/>
    <m/>
    <m/>
    <m/>
    <m/>
    <m/>
    <m/>
    <m/>
    <s v="No presentan avances."/>
    <s v="N/A"/>
    <n v="0"/>
    <s v="Mediante radicado N° xxxx, se solicitó a la Dirección Distrital de Presupuesto un concepto sobre la normatividad aplicable en la reducción presupuestal sobre  la gestión de reservas presupuestales."/>
    <s v="Solicitud de concepto"/>
    <n v="1"/>
    <m/>
    <m/>
    <m/>
    <s v="El  04 de septiembre mediante radicado N° 20184210367882 la Dirección Distrital de Tesorería dio respuesta a la solicitud de concepto."/>
    <m/>
    <m/>
    <m/>
    <m/>
    <m/>
    <m/>
    <m/>
    <m/>
    <m/>
    <m/>
    <m/>
    <m/>
    <m/>
    <m/>
    <m/>
    <m/>
    <m/>
    <m/>
    <n v="1"/>
    <n v="1"/>
    <n v="1"/>
    <n v="1"/>
    <s v="SI"/>
  </r>
  <r>
    <x v="1"/>
    <n v="40"/>
    <x v="28"/>
    <s v="Hallazgo administrativo con presunta incidencia disciplinaria por la constitución e incremento de Reservas Presupuestales en el año 2017, en contravía del principio de anualidad."/>
    <s v="Deficiencias en la aplicación de las recomendaciones dadas en los informes de seguimiento a la depuración de reservas presupuestales."/>
    <n v="2"/>
    <s v="Realizar una capacitación donde se presente a los gerentes de proyectos y/o responsables de rubros las implicaciones que conlleva el aumento de reservas y los topes que se deben mantener. "/>
    <s v="Capacitación realizada"/>
    <s v="Número de capacitaciones realizadas"/>
    <n v="1"/>
    <x v="0"/>
    <d v="2018-06-01T00:00:00"/>
    <d v="2018-08-30T00:00:00"/>
    <m/>
    <m/>
    <m/>
    <m/>
    <m/>
    <m/>
    <m/>
    <m/>
    <m/>
    <m/>
    <m/>
    <m/>
    <m/>
    <m/>
    <m/>
    <m/>
    <m/>
    <m/>
    <m/>
    <m/>
    <m/>
    <s v="No presentan avances."/>
    <s v="N/A"/>
    <n v="0"/>
    <m/>
    <m/>
    <m/>
    <m/>
    <m/>
    <m/>
    <m/>
    <m/>
    <m/>
    <m/>
    <m/>
    <m/>
    <m/>
    <m/>
    <m/>
    <m/>
    <m/>
    <m/>
    <m/>
    <m/>
    <m/>
    <m/>
    <m/>
    <m/>
    <m/>
    <n v="1"/>
    <n v="0"/>
    <n v="1"/>
    <n v="0"/>
    <s v="NO"/>
  </r>
  <r>
    <x v="1"/>
    <n v="40"/>
    <x v="29"/>
    <s v="Observación administrativa por inconsistencias en la información ambiental reportada en el aplicativo SIVICOF"/>
    <s v="Error de digitación en el momento del registro de la información en el formato de SIVICOF"/>
    <n v="3"/>
    <s v="Desarrollar un entrenamiento en puesto de trabajo a las personas que reportan PACA, en el adecuado diligenciamiento del formato CB-1111-4,  con base en el instructivo de la Contraloría de Bogotá."/>
    <s v="Entrenamiento en puesto de trabajo para diligenciar formato CB-1111-4, realizado."/>
    <s v="Número de entrenamientos en puesto de trabajo realizados"/>
    <n v="1"/>
    <x v="1"/>
    <d v="2018-06-01T00:00:00"/>
    <d v="2018-06-30T00:00:00"/>
    <m/>
    <m/>
    <m/>
    <m/>
    <m/>
    <m/>
    <m/>
    <m/>
    <m/>
    <m/>
    <m/>
    <m/>
    <m/>
    <m/>
    <m/>
    <m/>
    <m/>
    <m/>
    <m/>
    <m/>
    <m/>
    <s v="Se realizó el entrenamiento en el puesto de trabajo a la profesional de la Oficina Asesora de Planeación encaragada de reportar a la Contraloría de Bogotá la cuenta anual de gestión ambiental, sobre el tema PACA."/>
    <s v="Registro de capacitación y/o entrenamiento que reposan en el archivo físico del sistema de gestión ambiental."/>
    <n v="1"/>
    <m/>
    <m/>
    <m/>
    <m/>
    <m/>
    <m/>
    <m/>
    <m/>
    <m/>
    <m/>
    <m/>
    <m/>
    <m/>
    <m/>
    <m/>
    <m/>
    <m/>
    <m/>
    <m/>
    <m/>
    <m/>
    <m/>
    <m/>
    <m/>
    <m/>
    <n v="1"/>
    <n v="1"/>
    <n v="1"/>
    <n v="1"/>
    <s v="SI"/>
  </r>
  <r>
    <x v="1"/>
    <n v="40"/>
    <x v="30"/>
    <s v="Hallazgo administrativo por ausencia total de Referencias Cruzadas en las Notas a los Estados Financieros de carácter específico según documento electrónico CBN-0906 vigencia 2017, según Resolución 533 de 2015, Marco Conceptual (Capítulos 4 y 6); y Resolución 356 de 2007, numeral 3 del capítulo II del título III Procedimientos Relativos a los Estados, Informes, y Reportes Contables."/>
    <s v="Se utilizó la metodología tradicional, que hasta el momento no había sido objeto de observación, no obstante siempre se ha cumplido con el objetivo de las notas a los estados financieros"/>
    <n v="1"/>
    <s v="Implementar la funcionalidad de &quot;Referencias Cruzadas&quot; a partir de la vigencia 2018, para la elaboración de las Notas a los Estados Financieros."/>
    <s v="Notas a los Estados Financieros con la funcionalidad de &quot;Referencias Cruzadas&quot; implementada."/>
    <s v="N° de Notas a los Estados Financieros con la funcionalidad de &quot;Referencias Cruzadas&quot; implementada."/>
    <n v="1"/>
    <x v="9"/>
    <d v="2018-07-03T00:00:00"/>
    <d v="2019-02-15T00:00:00"/>
    <m/>
    <m/>
    <m/>
    <m/>
    <m/>
    <m/>
    <m/>
    <m/>
    <m/>
    <m/>
    <m/>
    <m/>
    <m/>
    <m/>
    <m/>
    <m/>
    <m/>
    <m/>
    <m/>
    <m/>
    <m/>
    <s v="No presentan avances."/>
    <s v="N/A"/>
    <n v="0"/>
    <s v="No presentan avances."/>
    <s v="N/A"/>
    <n v="0"/>
    <s v="No presentan avances."/>
    <s v="N/A"/>
    <n v="0"/>
    <s v="No presentan avances."/>
    <s v="N/A"/>
    <n v="0"/>
    <m/>
    <m/>
    <m/>
    <m/>
    <m/>
    <m/>
    <m/>
    <m/>
    <m/>
    <m/>
    <m/>
    <m/>
    <m/>
    <m/>
    <m/>
    <m/>
    <n v="1"/>
    <n v="0"/>
    <n v="1"/>
    <n v="0"/>
    <s v="NO"/>
  </r>
  <r>
    <x v="1"/>
    <n v="40"/>
    <x v="31"/>
    <s v="Hallazgo administrativo conforme al capítulo I Estructura, del título I Catálogo General de Cuentas, por denominación incompleta sin códigos contables e ilustración insuficiente de los Grupos que componen la Clase 1 - Activo, en particular el Grupo 14 - Deudores, presentados en las Notas a los Estados Financieros de carácter específico reportadas en documento electrónico CBN-0906 de SIVICOF vigencia 2017."/>
    <s v="Por error de digitación Involuntario, se omitió el numero de la cuenta en las nota a los Estados Financieros  en las cuentas 1105 Caja y 14 Deudores de los folios 31 y 32 "/>
    <n v="1"/>
    <s v="Incorporar el paso a paso de elaboración y revisión de las notas a los estados contables en el Manual Operativo Contable."/>
    <s v="Manual Operativo Contable Actualizado"/>
    <s v="Manual Operativo Contable Actualizado"/>
    <n v="1"/>
    <x v="9"/>
    <d v="2018-06-01T00:00:00"/>
    <d v="2018-07-31T00:00:00"/>
    <m/>
    <m/>
    <m/>
    <m/>
    <m/>
    <m/>
    <m/>
    <m/>
    <m/>
    <m/>
    <m/>
    <m/>
    <m/>
    <m/>
    <m/>
    <m/>
    <m/>
    <m/>
    <m/>
    <m/>
    <m/>
    <s v="No presentan avances."/>
    <s v="N/A"/>
    <n v="0"/>
    <s v="La Dirección Financiera procedió con la actualización del Manual Contable, icnluyendo indicaciones precisas para las revelaciones, información a tener en cuenta en las notas a los estados contables._x000a_La actualización tiene fecha del 31 de julio de 2018."/>
    <s v="MANUAL DE POLÍTICAS CONTABLES Y_x000a_DE OPERACIÓN DE LA SECRETARÍA DISTRITAL_x000a_DE GOBIERNO _x000a_ GCO-GCI-M002"/>
    <n v="1"/>
    <m/>
    <m/>
    <m/>
    <m/>
    <m/>
    <m/>
    <m/>
    <m/>
    <m/>
    <m/>
    <m/>
    <m/>
    <m/>
    <m/>
    <m/>
    <m/>
    <m/>
    <m/>
    <m/>
    <m/>
    <m/>
    <m/>
    <n v="1"/>
    <n v="1"/>
    <n v="1"/>
    <n v="1"/>
    <s v="SI"/>
  </r>
  <r>
    <x v="1"/>
    <n v="40"/>
    <x v="32"/>
    <s v="Hallazgo administrativo por incumplimiento de un compromiso adquirido a través de acta de Comité Técnico relacionado con el saldo de $ 3,6 millones en la cuenta 1420 - Avances y Anticipos Entregados, reportado en los documentos electrónicos CBN-0906 y CBN-1009 de SIVICOF vigencia 2017."/>
    <s v="El tramite normal que requiere el proceso de documentación, elaboración, revisión, tramite de firma y publicación de un acto administrativo no permitió que el acto administrativo quedará firmado y publicado antes de la fecha de publicación de las notas a los estados financieros."/>
    <n v="1"/>
    <s v="Expedir la resolución de depuración del saldo de Anticipos, según el compromiso del Comité Técnico."/>
    <s v="Resolución de Depuración expedida"/>
    <s v="Número de Resoluciones de Depuración expedida"/>
    <n v="1"/>
    <x v="9"/>
    <d v="2018-07-03T00:00:00"/>
    <d v="2018-12-31T00:00:00"/>
    <m/>
    <m/>
    <m/>
    <m/>
    <m/>
    <m/>
    <m/>
    <m/>
    <m/>
    <m/>
    <m/>
    <m/>
    <m/>
    <m/>
    <m/>
    <m/>
    <m/>
    <m/>
    <m/>
    <m/>
    <m/>
    <s v="Se elaboró y firmó la resolución a que refiere la acción."/>
    <s v="Resolución"/>
    <n v="1"/>
    <s v="No se presenta avances adicionales"/>
    <m/>
    <m/>
    <s v="No se presenta avances adicionales"/>
    <m/>
    <m/>
    <s v="No se presenta avances adicionales"/>
    <m/>
    <m/>
    <m/>
    <m/>
    <m/>
    <m/>
    <m/>
    <m/>
    <m/>
    <m/>
    <m/>
    <m/>
    <m/>
    <m/>
    <m/>
    <m/>
    <m/>
    <m/>
    <n v="1"/>
    <n v="1"/>
    <n v="1"/>
    <n v="1"/>
    <s v="SI"/>
  </r>
  <r>
    <x v="1"/>
    <n v="40"/>
    <x v="33"/>
    <s v="Hallazgo administrativo por denominación inexacta e información parcial de la subcuenta 142402 - Recursos Entregados en Administración, en las Notas a los Estados Financieros de carácter específico presentadas en el documento electrónico CBN-0906 a SIVICOF para la vigencia 2017."/>
    <s v="Por error de digitación Involuntario, la subcuenta 142402 se denominó cuenta siendo subcuenta y adicionalmente se cometió un error al imprimir el documento donde se omitió la última línea explicativa de esta cuenta"/>
    <n v="1"/>
    <s v="Incorporar el paso a paso de elaboración y revisión de las notas a los estados contables en el Manual Operativo Contable."/>
    <s v="Manual Operativo Contable Actualizado"/>
    <s v="Manual Operativo Contable Actualizado"/>
    <n v="1"/>
    <x v="9"/>
    <d v="2018-06-01T00:00:00"/>
    <d v="2018-07-31T00:00:00"/>
    <m/>
    <m/>
    <m/>
    <m/>
    <m/>
    <m/>
    <m/>
    <m/>
    <m/>
    <m/>
    <m/>
    <m/>
    <m/>
    <m/>
    <m/>
    <m/>
    <m/>
    <m/>
    <m/>
    <m/>
    <m/>
    <s v="No presentan avances."/>
    <s v="N/A"/>
    <n v="0"/>
    <s v="La Dirección Financiera procedió con la actualización del Manual Contable, icnluyendo indicaciones precisas para las revelaciones, información a tener en cuenta en las notas a los estados contables._x000a_La actualización tiene fecha del 31 de julio de 2018."/>
    <s v="MANUAL DE POLÍTICAS CONTABLES Y_x000a_DE OPERACIÓN DE LA SECRETARÍA DISTRITAL_x000a_DE GOBIERNO _x000a_ GCO-GCI-M002"/>
    <n v="1"/>
    <m/>
    <m/>
    <m/>
    <m/>
    <m/>
    <m/>
    <m/>
    <m/>
    <m/>
    <m/>
    <m/>
    <m/>
    <m/>
    <m/>
    <m/>
    <m/>
    <m/>
    <m/>
    <m/>
    <m/>
    <m/>
    <m/>
    <n v="1"/>
    <n v="1"/>
    <n v="1"/>
    <n v="1"/>
    <s v="SI"/>
  </r>
  <r>
    <x v="1"/>
    <n v="40"/>
    <x v="34"/>
    <s v="Hallazgo administrativo con incidencia fiscal y presunta disciplinaria por el detrimento patrimonial en cuantía de $74.426.982, representado en pérdida de elementos devolutivos de propiedad de la Secretaría Distrital de Gobierno, bienes, evidenciados durante la presente vigencia"/>
    <s v="1. Deficiencias en el Control , no hay control  frente a los inventarios.               2. Ausencia de seguimiento en la custodia de los bienes"/>
    <n v="1"/>
    <s v="Realizar un inventario mensual de bodega, quedando debidamente documentados y presentarlos al comité de inventarios."/>
    <s v="Porcentaje de inventarios realizados"/>
    <s v="(Número de Inventarios Realizados en Bodega / Número de Inventarios Programados en Bodega)*100"/>
    <n v="5"/>
    <x v="4"/>
    <d v="2018-06-01T00:00:00"/>
    <d v="2018-12-31T00:00:00"/>
    <m/>
    <m/>
    <m/>
    <m/>
    <m/>
    <m/>
    <m/>
    <m/>
    <m/>
    <m/>
    <m/>
    <m/>
    <m/>
    <m/>
    <m/>
    <m/>
    <m/>
    <m/>
    <m/>
    <m/>
    <m/>
    <s v="No presentan avances."/>
    <s v="N/A"/>
    <n v="0"/>
    <s v="La Dirección Administrativa realizó la verificación del inventario en bodega en el mes de julio, como soporte reposa el acta respectiva."/>
    <s v="Acta de inventario"/>
    <n v="1"/>
    <s v="La Dirección Administrativa realizó la verificación del inventario en bodega en el mes de agosto, como soporte reposa el acta respectiva."/>
    <s v="Acta de inventario"/>
    <n v="1"/>
    <s v="No presentan avances."/>
    <m/>
    <m/>
    <m/>
    <m/>
    <m/>
    <m/>
    <m/>
    <m/>
    <m/>
    <m/>
    <m/>
    <m/>
    <m/>
    <m/>
    <m/>
    <m/>
    <m/>
    <m/>
    <n v="5"/>
    <n v="2"/>
    <n v="5"/>
    <n v="0.4"/>
    <s v="NO"/>
  </r>
  <r>
    <x v="1"/>
    <n v="40"/>
    <x v="34"/>
    <s v="Hallazgo administrativo con incidencia fiscal y presunta disciplinaria por el detrimento patrimonial en cuantía de $74.426.982, representado en pérdida de elementos devolutivos de propiedad de la Secretaría Distrital de Gobierno, bienes, evidenciados durante la presente vigencia"/>
    <s v="1. Deficiencias en el Control , no hay control  frente a los inventarios.               2. Ausencia de seguimiento en la custodia de los bienes"/>
    <n v="2"/>
    <s v="Realizar  un inventario mensual  en cada dependencia de manera aleatoria. "/>
    <s v="Porcentaje de inventarios realizados"/>
    <s v="(Número de Inventarios Realizados en Dependencias / Número de Inventarios Programados en Dependencias)*100"/>
    <n v="5"/>
    <x v="4"/>
    <d v="2018-06-01T00:00:00"/>
    <d v="2018-12-31T00:00:00"/>
    <m/>
    <m/>
    <m/>
    <m/>
    <m/>
    <m/>
    <m/>
    <m/>
    <m/>
    <m/>
    <m/>
    <m/>
    <m/>
    <m/>
    <m/>
    <m/>
    <m/>
    <m/>
    <m/>
    <m/>
    <m/>
    <s v="No presentan avances."/>
    <s v="N/A"/>
    <n v="0"/>
    <s v="La Dirección Administrativa realizó inventarios aleatorios en las dependencias de la Entidad en el mes de julio, como soporte reposa el acta respectiva."/>
    <s v="Actas de inventario"/>
    <n v="1"/>
    <s v="La Dirección Administrativa realizó inventarios aleatorios en las dependencias de la Entidad en el mes de agosto, como soporte reposa el acta respectiva."/>
    <s v="Actas de inventario"/>
    <n v="1"/>
    <s v="No presentan avances."/>
    <m/>
    <m/>
    <m/>
    <m/>
    <m/>
    <m/>
    <m/>
    <m/>
    <m/>
    <m/>
    <m/>
    <m/>
    <m/>
    <m/>
    <m/>
    <m/>
    <m/>
    <m/>
    <n v="5"/>
    <n v="2"/>
    <n v="5"/>
    <n v="0.4"/>
    <s v="NO"/>
  </r>
  <r>
    <x v="1"/>
    <n v="40"/>
    <x v="35"/>
    <s v="Hallazgo Administrativo sobre las Notas a los Estados Financieros reportados en el documento electrónico CBN-0906 a SIVICOF para la vigencia 2017, en el grupo 24- Cuentas por Pagar y en particular las cuentas 2401- Adquisición de Bienes y Servicios Nacionales, 2425- Acreedores, 2460- Sentencias Judiciales, 2505- Salarios y Prestaciones Sociales, 2710- Provisión para contingencias y 1670- Equipos de Comunicación y Computación con subcuentas, por ausencia de información con las características fundamentales y por ausencia de información con las características de mejora según los numerales 4.1 y 4.2 del Marco Conceptual de las Entidades de Gobierno amparado por la Resolución 533 de 2015, CGN."/>
    <s v="Según el criterio del auditor la información de estas cuentas, no fue suficiente a pesar de la información de estados financieros, anexos y demás información requerida por el auditor"/>
    <n v="1"/>
    <s v="Incorporar el paso a paso de elaboración y revisión de las notas a los estados contables en el Manual Operativo Contable."/>
    <s v="Manual Operativo Contable Actualizado"/>
    <s v="Manual Operativo Contable Actualizado"/>
    <n v="1"/>
    <x v="9"/>
    <d v="2018-06-01T00:00:00"/>
    <d v="2018-07-31T00:00:00"/>
    <m/>
    <m/>
    <m/>
    <m/>
    <m/>
    <m/>
    <m/>
    <m/>
    <m/>
    <m/>
    <m/>
    <m/>
    <m/>
    <m/>
    <m/>
    <m/>
    <m/>
    <m/>
    <m/>
    <m/>
    <m/>
    <s v="No presentan avances."/>
    <s v="N/A"/>
    <n v="0"/>
    <s v="La Dirección Financiera procedió con la actualización del Manual Contable, icnluyendo indicaciones precisas para las revelaciones, información a tener en cuenta en las notas a los estados contables._x000a_La actualización tiene fecha del 31 de julio de 2018."/>
    <s v="MANUAL DE POLÍTICAS CONTABLES Y_x000a_DE OPERACIÓN DE LA SECRETARÍA DISTRITAL_x000a_DE GOBIERNO _x000a_ GCO-GCI-M002"/>
    <n v="1"/>
    <m/>
    <m/>
    <m/>
    <m/>
    <m/>
    <m/>
    <m/>
    <m/>
    <m/>
    <m/>
    <m/>
    <m/>
    <m/>
    <m/>
    <m/>
    <m/>
    <m/>
    <m/>
    <m/>
    <m/>
    <m/>
    <m/>
    <n v="1"/>
    <n v="1"/>
    <n v="1"/>
    <n v="1"/>
    <s v="SI"/>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A2D053D-0524-431D-842B-B834D8E5F30E}"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D41" firstHeaderRow="1" firstDataRow="2" firstDataCol="1"/>
  <pivotFields count="67">
    <pivotField axis="axisCol" showAll="0">
      <items count="3">
        <item x="0"/>
        <item x="1"/>
        <item t="default"/>
      </items>
    </pivotField>
    <pivotField showAll="0"/>
    <pivotField axis="axisRow" dataField="1" showAll="0">
      <items count="37">
        <item x="0"/>
        <item x="1"/>
        <item x="2"/>
        <item x="11"/>
        <item x="13"/>
        <item x="14"/>
        <item x="15"/>
        <item x="16"/>
        <item x="17"/>
        <item x="26"/>
        <item x="27"/>
        <item x="18"/>
        <item x="19"/>
        <item x="20"/>
        <item x="21"/>
        <item x="22"/>
        <item x="23"/>
        <item x="24"/>
        <item x="25"/>
        <item x="28"/>
        <item x="10"/>
        <item x="12"/>
        <item x="29"/>
        <item x="3"/>
        <item x="30"/>
        <item x="31"/>
        <item x="32"/>
        <item x="33"/>
        <item x="34"/>
        <item x="35"/>
        <item x="4"/>
        <item x="5"/>
        <item x="6"/>
        <item x="7"/>
        <item x="8"/>
        <item x="9"/>
        <item t="default"/>
      </items>
    </pivotField>
    <pivotField showAll="0"/>
    <pivotField showAll="0"/>
    <pivotField showAll="0"/>
    <pivotField showAll="0"/>
    <pivotField showAll="0"/>
    <pivotField showAll="0"/>
    <pivotField showAll="0"/>
    <pivotField showAll="0">
      <items count="11">
        <item x="4"/>
        <item x="5"/>
        <item x="6"/>
        <item x="3"/>
        <item x="7"/>
        <item x="9"/>
        <item x="1"/>
        <item x="2"/>
        <item x="8"/>
        <item x="0"/>
        <item t="default"/>
      </items>
    </pivotField>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s>
  <rowFields count="1">
    <field x="2"/>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0"/>
  </colFields>
  <colItems count="3">
    <i>
      <x/>
    </i>
    <i>
      <x v="1"/>
    </i>
    <i t="grand">
      <x/>
    </i>
  </colItems>
  <dataFields count="1">
    <dataField name="Cuenta de No. HALLAZGO" fld="2" subtotal="count" baseField="1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CF29F9D-E918-42CE-8A59-2D9F6B49DB24}" name="Tabla18" displayName="Tabla18" ref="A4:M28" totalsRowShown="0" headerRowDxfId="58" dataDxfId="57">
  <autoFilter ref="A4:M28" xr:uid="{06490E90-57C7-49CA-9532-22421A89D499}">
    <filterColumn colId="9">
      <filters>
        <filter val="Recursos entregados en administración"/>
        <filter val="Recursos recibidos en administración"/>
      </filters>
    </filterColumn>
  </autoFilter>
  <tableColumns count="13">
    <tableColumn id="1" xr3:uid="{FD2740A2-30C7-48A5-9198-0E6CB60D1A19}" name="N°" dataDxfId="56"/>
    <tableColumn id="2" xr3:uid="{1DDDEB74-83DD-4044-8E6D-0F408DF8E877}" name="VIGENCIA DE LA AUDITORÍA O VISITA" dataDxfId="55"/>
    <tableColumn id="3" xr3:uid="{FC83F2D0-C0E5-4BF9-A02B-1483AC15E739}" name="CODIGO AUDITORÍA SEGÚN PAD DE LA VIGENCIA" dataDxfId="54"/>
    <tableColumn id="4" xr3:uid="{308075C0-C16D-43D5-AC27-D611D8E46473}" name="No. HALLAZGO" dataDxfId="53"/>
    <tableColumn id="5" xr3:uid="{2002BBBB-2091-4C6F-AB77-29B75BBAD10B}" name="DESCRIPCIÓN HALLAZGO" dataDxfId="52"/>
    <tableColumn id="6" xr3:uid="{6458D0FE-9A0E-48B3-A02A-10A8C5535CA6}" name="CODIGO ACCIÓN" dataDxfId="51"/>
    <tableColumn id="7" xr3:uid="{293FC724-C37A-46F2-8E54-00E181C16E4D}" name="DESCRIPCIÓN ACCIÓN" dataDxfId="50"/>
    <tableColumn id="8" xr3:uid="{70C46FE8-9920-4185-A2E7-721E0B57C7FF}" name="FECHA DE TERMINACIÓN" dataDxfId="49"/>
    <tableColumn id="9" xr3:uid="{3A3B44AB-E0A2-4204-A90E-2F97570F9F4A}" name="ACCIONES ADELANTADAS (Reporte Cuenta Anual vigencia 2015)" dataDxfId="48"/>
    <tableColumn id="10" xr3:uid="{E64AEB6E-D7B6-4CB8-B547-7292354EADBA}" name="TEMA IDENTIFICADO" dataDxfId="47"/>
    <tableColumn id="11" xr3:uid="{45399E09-7C23-449F-BD81-DA01E8B8B046}" name="AUDITORÍA DE REGULARIDAD PAD 2016" dataDxfId="46"/>
    <tableColumn id="12" xr3:uid="{74D861D1-883C-477F-8A77-EE102D9D0050}" name="AUDITORÍA DE REGULARIDAD PAD 2017" dataDxfId="45"/>
    <tableColumn id="13" xr3:uid="{BD27EC96-1A14-46ED-8978-C4D9C1ACF76B}" name="AUDITORÍA DE REGULARIDAD PAD 2018" dataDxfId="44"/>
  </tableColumns>
  <tableStyleInfo name="TableStyleLight1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296EC3A-4D11-4D8A-8B97-B506E8623BAD}" name="Tabla15" displayName="Tabla15" ref="B8:J20" totalsRowCount="1" headerRowDxfId="43" dataDxfId="42">
  <autoFilter ref="B8:J19" xr:uid="{2EC68DA5-1E4D-43DD-9DEE-57C22A97BB06}"/>
  <sortState xmlns:xlrd2="http://schemas.microsoft.com/office/spreadsheetml/2017/richdata2" ref="B9:J15">
    <sortCondition descending="1" ref="H9"/>
  </sortState>
  <tableColumns count="9">
    <tableColumn id="1" xr3:uid="{869403AD-527E-45C3-962F-534433DA8D3B}" name="Dependencia" totalsRowLabel="Total" dataDxfId="41" totalsRowDxfId="40"/>
    <tableColumn id="2" xr3:uid="{33E57240-E051-4837-8C53-4F2BAA60310A}" name="Total Acciones" totalsRowFunction="sum" dataDxfId="39" totalsRowDxfId="38">
      <calculatedColumnFormula>COUNTIF(Completo!$K$7:$K$50,Tabla15[[#This Row],[Dependencia]])</calculatedColumnFormula>
    </tableColumn>
    <tableColumn id="3" xr3:uid="{AE072B75-8419-4540-8AB5-E4652DBD7A42}" name="Acciones Cumplidas" totalsRowFunction="sum" dataDxfId="37" totalsRowDxfId="36">
      <calculatedColumnFormula>COUNTIFS(Completo!$K$7:$K$50,Tabla15[[#This Row],[Dependencia]],Completo!$BX$7:$BX$50,$D$1)</calculatedColumnFormula>
    </tableColumn>
    <tableColumn id="4" xr3:uid="{3FE90A1C-8ED7-44F1-B03E-0146F2AF56C3}" name="Acciones por Cumplir" totalsRowFunction="custom" dataDxfId="35" totalsRowDxfId="34">
      <calculatedColumnFormula>+C9-D9</calculatedColumnFormula>
      <totalsRowFormula>+Tabla15[[#Totals],[Total Acciones]]-Tabla15[[#Totals],[Acciones Cumplidas]]</totalsRowFormula>
    </tableColumn>
    <tableColumn id="9" xr3:uid="{E087B09B-125C-46FD-A2E3-1F54071C71F9}" name="% Acciones cumplidas" totalsRowFunction="custom" dataDxfId="33" totalsRowDxfId="32" dataCellStyle="Porcentaje">
      <calculatedColumnFormula>+D9/C9</calculatedColumnFormula>
      <totalsRowFormula>+Tabla15[[#Totals],[Acciones Cumplidas]]/Tabla15[[#Totals],[Total Acciones]]</totalsRowFormula>
    </tableColumn>
    <tableColumn id="5" xr3:uid="{8AB9630B-08AC-4A04-8ED2-88E6116E56FC}" name="# Acciones cumplimiento 0%" totalsRowFunction="sum" dataDxfId="31" totalsRowDxfId="30" dataCellStyle="Porcentaje">
      <calculatedColumnFormula>COUNTIFS(Completo!$K$7:$K$46,Tabla15[[#This Row],[Dependencia]],Completo!$BW$7:$BW$46,$E$1)</calculatedColumnFormula>
    </tableColumn>
    <tableColumn id="6" xr3:uid="{1075C17E-7194-43D6-A81E-4CF1C3A7AA3E}" name="Promedio cumplimiento acciones - Total" dataDxfId="29" totalsRowDxfId="28" dataCellStyle="Porcentaje">
      <calculatedColumnFormula>AVERAGEIFS(Completo!$BW$7:$BW$50,Completo!$K$7:$K$50,Tabla15[[#This Row],[Dependencia]])</calculatedColumnFormula>
    </tableColumn>
    <tableColumn id="7" xr3:uid="{1FD947CD-F374-4BFA-A9DB-79A48A7DCDD4}" name="Tareas Pendientes" dataDxfId="27"/>
    <tableColumn id="8" xr3:uid="{BF943BD3-C175-468C-B362-6BCD5A41B897}" name="Cumplimiento al 30 de Junio de 2018, según programación" dataDxfId="26">
      <calculatedColumnFormula>6/6</calculatedColumnFormula>
    </tableColumn>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A47A2CE-81C8-418D-9592-29940DCE09BB}" name="Tabla26" displayName="Tabla26" ref="B26:J30" totalsRowCount="1" headerRowDxfId="25" dataDxfId="24">
  <autoFilter ref="B26:J29" xr:uid="{61C3C406-9807-4969-8FFB-19F6E3027C06}"/>
  <sortState xmlns:xlrd2="http://schemas.microsoft.com/office/spreadsheetml/2017/richdata2" ref="B27:J28">
    <sortCondition descending="1" ref="H27"/>
  </sortState>
  <tableColumns count="9">
    <tableColumn id="1" xr3:uid="{E9BA5D10-EFB7-4C6D-A02D-F0AAE4FB7DC2}" name="Dependencia" totalsRowLabel="Total" dataDxfId="23" totalsRowDxfId="22"/>
    <tableColumn id="2" xr3:uid="{6AD59513-4429-4A3E-8412-DDD0D4FBC554}" name="Total Acciones" totalsRowFunction="sum" dataDxfId="21" totalsRowDxfId="20">
      <calculatedColumnFormula>COUNTIF(Completo!$K$7:$K$50,Tabla26[[#This Row],[Dependencia]])</calculatedColumnFormula>
    </tableColumn>
    <tableColumn id="3" xr3:uid="{E26215E7-D2BF-43B4-B4D0-6DAB4017914D}" name="Acciones Cumplidas" totalsRowFunction="sum" dataDxfId="19" totalsRowDxfId="18">
      <calculatedColumnFormula>COUNTIFS(Completo!$K$7:$K$46,Tabla26[[#This Row],[Dependencia]],Completo!$BX$7:$BX$46,$D$1)</calculatedColumnFormula>
    </tableColumn>
    <tableColumn id="4" xr3:uid="{A95F2C2F-86DC-44E2-BB06-BB0B0F2A0177}" name="Acciones por Cumplir" totalsRowFunction="custom" dataDxfId="17" totalsRowDxfId="16">
      <calculatedColumnFormula>+C27-D27</calculatedColumnFormula>
      <totalsRowFormula>+Tabla26[[#Totals],[Total Acciones]]-Tabla26[[#Totals],[Acciones Cumplidas]]</totalsRowFormula>
    </tableColumn>
    <tableColumn id="5" xr3:uid="{D1D859DA-AEE2-4E4E-A95C-C80FBA45F9A3}" name="% Acciones cumplidas" totalsRowFunction="custom" dataDxfId="15" totalsRowDxfId="14">
      <calculatedColumnFormula>+D27/C27</calculatedColumnFormula>
      <totalsRowFormula>+Tabla26[[#Totals],[Acciones Cumplidas]]/Tabla26[[#Totals],[Total Acciones]]</totalsRowFormula>
    </tableColumn>
    <tableColumn id="6" xr3:uid="{D843D0EA-DCAC-46C1-8D76-7597A937663F}" name="# Acciones cumplimiento 0%" totalsRowFunction="sum" dataDxfId="13" totalsRowDxfId="12" dataCellStyle="Porcentaje">
      <calculatedColumnFormula>COUNTIFS(Completo!$K$7:$K$46,Tabla26[[#This Row],[Dependencia]],Completo!$BW$7:$BW$46,$E$1)</calculatedColumnFormula>
    </tableColumn>
    <tableColumn id="7" xr3:uid="{DAC76D3E-F0D3-41D2-B735-98080F1A632D}" name="Promedio cumplimiento acciones" dataDxfId="11" dataCellStyle="Porcentaje">
      <calculatedColumnFormula>AVERAGEIFS(Completo!$BW$7:$BW$50,Completo!$K$7:$K$50,Tabla26[[#This Row],[Dependencia]])</calculatedColumnFormula>
    </tableColumn>
    <tableColumn id="8" xr3:uid="{73E626AE-A372-4E92-BC69-57F077DEC13C}" name="Tareas Pendientes" dataDxfId="10"/>
    <tableColumn id="9" xr3:uid="{87C02036-DD20-449B-9551-4210C11332D3}" name="Cumplimiento al 30 de Junio de 2018, según programación" dataDxfId="9">
      <calculatedColumnFormula>+#REF!</calculatedColumnFormula>
    </tableColumn>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8179A66-C86C-4061-962D-ED777DF28DBD}" name="Tabla37" displayName="Tabla37" ref="B33:G34" totalsRowShown="0" headerRowDxfId="8" dataDxfId="7" tableBorderDxfId="6">
  <autoFilter ref="B33:G34" xr:uid="{22C40F28-F847-4BB8-8F21-2581C985546B}"/>
  <tableColumns count="6">
    <tableColumn id="1" xr3:uid="{8C828FC7-00E1-4319-84FC-CB5294B663B7}" name="Consolidado" dataDxfId="5"/>
    <tableColumn id="2" xr3:uid="{95627F90-B78A-4E97-BFCC-D2BD0777C0F6}" name="Total Acciones" dataDxfId="4">
      <calculatedColumnFormula>+Tabla15[[#Totals],[Total Acciones]]+Tabla26[[#Totals],[Total Acciones]]</calculatedColumnFormula>
    </tableColumn>
    <tableColumn id="3" xr3:uid="{6578221A-F016-4C88-9753-0DF7F1B00966}" name="Acciones Cumplidas" dataDxfId="3">
      <calculatedColumnFormula>+Tabla15[[#Totals],[Acciones Cumplidas]]+Tabla26[[#Totals],[Acciones Cumplidas]]</calculatedColumnFormula>
    </tableColumn>
    <tableColumn id="4" xr3:uid="{9B644761-03F5-4978-A82B-8D30A02822A6}" name="Acciones por Cumplir" dataDxfId="2">
      <calculatedColumnFormula>+Tabla15[[#Totals],[Acciones por Cumplir]]+Tabla26[[#Totals],[Acciones por Cumplir]]</calculatedColumnFormula>
    </tableColumn>
    <tableColumn id="5" xr3:uid="{8B94F7A1-7080-4557-850B-13B68DE06769}" name="% Acciones cumplidas" dataDxfId="1" dataCellStyle="Porcentaje">
      <calculatedColumnFormula>+Tabla37[Acciones Cumplidas]/Tabla37[Total Acciones]</calculatedColumnFormula>
    </tableColumn>
    <tableColumn id="6" xr3:uid="{2D8A3880-DF7F-4152-92D7-BE959F2FCC33}" name="Promedio cumplimiento acciones" dataDxfId="0">
      <calculatedColumnFormula>AVERAGE(Completo!BW7:BW21)</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2BC32-DD5B-49F3-9B0D-FA57BDBEDD37}">
  <dimension ref="A3:L41"/>
  <sheetViews>
    <sheetView workbookViewId="0">
      <selection activeCell="K16" sqref="K16"/>
    </sheetView>
  </sheetViews>
  <sheetFormatPr baseColWidth="10" defaultColWidth="11.42578125" defaultRowHeight="15" x14ac:dyDescent="0.25"/>
  <cols>
    <col min="1" max="1" width="23.7109375" bestFit="1" customWidth="1"/>
    <col min="2" max="2" width="22.42578125" bestFit="1" customWidth="1"/>
    <col min="3" max="3" width="5" bestFit="1" customWidth="1"/>
    <col min="4" max="4" width="12.5703125" bestFit="1" customWidth="1"/>
    <col min="9" max="9" width="29.28515625" customWidth="1"/>
  </cols>
  <sheetData>
    <row r="3" spans="1:12" x14ac:dyDescent="0.25">
      <c r="A3" s="50" t="s">
        <v>0</v>
      </c>
      <c r="B3" s="50" t="s">
        <v>1</v>
      </c>
    </row>
    <row r="4" spans="1:12" x14ac:dyDescent="0.25">
      <c r="A4" s="50" t="s">
        <v>2</v>
      </c>
      <c r="B4">
        <v>2017</v>
      </c>
      <c r="C4">
        <v>2018</v>
      </c>
      <c r="D4" t="s">
        <v>3</v>
      </c>
    </row>
    <row r="5" spans="1:12" x14ac:dyDescent="0.25">
      <c r="A5" s="51" t="s">
        <v>4</v>
      </c>
      <c r="B5" s="52">
        <v>1</v>
      </c>
      <c r="C5" s="52"/>
      <c r="D5" s="52">
        <v>1</v>
      </c>
    </row>
    <row r="6" spans="1:12" x14ac:dyDescent="0.25">
      <c r="A6" s="51" t="s">
        <v>5</v>
      </c>
      <c r="B6" s="52">
        <v>1</v>
      </c>
      <c r="C6" s="52"/>
      <c r="D6" s="52">
        <v>1</v>
      </c>
    </row>
    <row r="7" spans="1:12" x14ac:dyDescent="0.25">
      <c r="A7" s="51" t="s">
        <v>6</v>
      </c>
      <c r="B7" s="52">
        <v>1</v>
      </c>
      <c r="C7" s="52"/>
      <c r="D7" s="52">
        <v>1</v>
      </c>
    </row>
    <row r="8" spans="1:12" ht="15.75" thickBot="1" x14ac:dyDescent="0.3">
      <c r="A8" s="51" t="s">
        <v>7</v>
      </c>
      <c r="B8" s="52">
        <v>1</v>
      </c>
      <c r="C8" s="52"/>
      <c r="D8" s="52">
        <v>1</v>
      </c>
    </row>
    <row r="9" spans="1:12" ht="15.75" thickBot="1" x14ac:dyDescent="0.3">
      <c r="A9" s="51" t="s">
        <v>8</v>
      </c>
      <c r="B9" s="52"/>
      <c r="C9" s="52">
        <v>1</v>
      </c>
      <c r="D9" s="52">
        <v>1</v>
      </c>
      <c r="I9" s="92" t="s">
        <v>9</v>
      </c>
      <c r="J9" s="94" t="s">
        <v>10</v>
      </c>
      <c r="K9" s="95"/>
      <c r="L9" s="92" t="s">
        <v>3</v>
      </c>
    </row>
    <row r="10" spans="1:12" ht="16.5" thickTop="1" thickBot="1" x14ac:dyDescent="0.3">
      <c r="A10" s="51" t="s">
        <v>11</v>
      </c>
      <c r="B10" s="52"/>
      <c r="C10" s="52">
        <v>3</v>
      </c>
      <c r="D10" s="52">
        <v>3</v>
      </c>
      <c r="I10" s="93"/>
      <c r="J10" s="53">
        <v>2017</v>
      </c>
      <c r="K10" s="53">
        <v>2018</v>
      </c>
      <c r="L10" s="93"/>
    </row>
    <row r="11" spans="1:12" ht="15.75" thickBot="1" x14ac:dyDescent="0.3">
      <c r="A11" s="51" t="s">
        <v>12</v>
      </c>
      <c r="B11" s="52"/>
      <c r="C11" s="52">
        <v>3</v>
      </c>
      <c r="D11" s="52">
        <v>3</v>
      </c>
      <c r="I11" s="54" t="s">
        <v>13</v>
      </c>
      <c r="J11" s="55">
        <v>1</v>
      </c>
      <c r="K11" s="55">
        <v>6</v>
      </c>
      <c r="L11" s="55">
        <v>7</v>
      </c>
    </row>
    <row r="12" spans="1:12" ht="15.75" thickBot="1" x14ac:dyDescent="0.3">
      <c r="A12" s="51" t="s">
        <v>14</v>
      </c>
      <c r="B12" s="52"/>
      <c r="C12" s="52">
        <v>1</v>
      </c>
      <c r="D12" s="52">
        <v>1</v>
      </c>
      <c r="I12" s="54" t="s">
        <v>15</v>
      </c>
      <c r="J12" s="55">
        <v>4</v>
      </c>
      <c r="K12" s="55">
        <v>6</v>
      </c>
      <c r="L12" s="55">
        <v>10</v>
      </c>
    </row>
    <row r="13" spans="1:12" ht="15.75" thickBot="1" x14ac:dyDescent="0.3">
      <c r="A13" s="51" t="s">
        <v>16</v>
      </c>
      <c r="B13" s="52"/>
      <c r="C13" s="52">
        <v>1</v>
      </c>
      <c r="D13" s="52">
        <v>1</v>
      </c>
      <c r="I13" s="54" t="s">
        <v>17</v>
      </c>
      <c r="J13" s="55">
        <v>3</v>
      </c>
      <c r="K13" s="55"/>
      <c r="L13" s="55">
        <v>3</v>
      </c>
    </row>
    <row r="14" spans="1:12" ht="15.75" thickBot="1" x14ac:dyDescent="0.3">
      <c r="A14" s="51" t="s">
        <v>18</v>
      </c>
      <c r="B14" s="52"/>
      <c r="C14" s="52">
        <v>1</v>
      </c>
      <c r="D14" s="52">
        <v>1</v>
      </c>
      <c r="I14" s="54" t="s">
        <v>19</v>
      </c>
      <c r="J14" s="55"/>
      <c r="K14" s="55">
        <v>6</v>
      </c>
      <c r="L14" s="55">
        <v>6</v>
      </c>
    </row>
    <row r="15" spans="1:12" ht="15.75" thickBot="1" x14ac:dyDescent="0.3">
      <c r="A15" s="51" t="s">
        <v>20</v>
      </c>
      <c r="B15" s="52"/>
      <c r="C15" s="52">
        <v>1</v>
      </c>
      <c r="D15" s="52">
        <v>1</v>
      </c>
      <c r="I15" s="54" t="s">
        <v>21</v>
      </c>
      <c r="J15" s="55">
        <v>1</v>
      </c>
      <c r="K15" s="55">
        <v>3</v>
      </c>
      <c r="L15" s="55">
        <v>4</v>
      </c>
    </row>
    <row r="16" spans="1:12" ht="15.75" thickBot="1" x14ac:dyDescent="0.3">
      <c r="A16" s="51" t="s">
        <v>22</v>
      </c>
      <c r="B16" s="52"/>
      <c r="C16" s="52">
        <v>2</v>
      </c>
      <c r="D16" s="52">
        <v>2</v>
      </c>
      <c r="I16" s="54" t="s">
        <v>23</v>
      </c>
      <c r="J16" s="55"/>
      <c r="K16" s="55">
        <v>1</v>
      </c>
      <c r="L16" s="55">
        <v>1</v>
      </c>
    </row>
    <row r="17" spans="1:12" ht="15.75" thickBot="1" x14ac:dyDescent="0.3">
      <c r="A17" s="51" t="s">
        <v>24</v>
      </c>
      <c r="B17" s="52"/>
      <c r="C17" s="52">
        <v>1</v>
      </c>
      <c r="D17" s="52">
        <v>1</v>
      </c>
      <c r="I17" s="54" t="s">
        <v>25</v>
      </c>
      <c r="J17" s="55">
        <v>1</v>
      </c>
      <c r="K17" s="55">
        <v>2</v>
      </c>
      <c r="L17" s="55">
        <v>3</v>
      </c>
    </row>
    <row r="18" spans="1:12" ht="15.75" thickBot="1" x14ac:dyDescent="0.3">
      <c r="A18" s="51" t="s">
        <v>26</v>
      </c>
      <c r="B18" s="52"/>
      <c r="C18" s="52">
        <v>3</v>
      </c>
      <c r="D18" s="52">
        <v>3</v>
      </c>
      <c r="I18" s="89" t="s">
        <v>27</v>
      </c>
      <c r="J18" s="90"/>
      <c r="K18" s="90"/>
      <c r="L18" s="91"/>
    </row>
    <row r="19" spans="1:12" ht="15.75" thickBot="1" x14ac:dyDescent="0.3">
      <c r="A19" s="51" t="s">
        <v>28</v>
      </c>
      <c r="B19" s="52"/>
      <c r="C19" s="52">
        <v>2</v>
      </c>
      <c r="D19" s="52">
        <v>2</v>
      </c>
      <c r="I19" s="54" t="s">
        <v>29</v>
      </c>
      <c r="J19" s="55">
        <v>1</v>
      </c>
      <c r="K19" s="55"/>
      <c r="L19" s="55">
        <v>1</v>
      </c>
    </row>
    <row r="20" spans="1:12" ht="15.75" thickBot="1" x14ac:dyDescent="0.3">
      <c r="A20" s="51" t="s">
        <v>30</v>
      </c>
      <c r="B20" s="52"/>
      <c r="C20" s="52">
        <v>1</v>
      </c>
      <c r="D20" s="52">
        <v>1</v>
      </c>
      <c r="I20" s="54" t="s">
        <v>31</v>
      </c>
      <c r="J20" s="55">
        <v>1</v>
      </c>
      <c r="K20" s="55"/>
      <c r="L20" s="55">
        <v>1</v>
      </c>
    </row>
    <row r="21" spans="1:12" ht="15.75" thickBot="1" x14ac:dyDescent="0.3">
      <c r="A21" s="51" t="s">
        <v>32</v>
      </c>
      <c r="B21" s="52"/>
      <c r="C21" s="52">
        <v>1</v>
      </c>
      <c r="D21" s="52">
        <v>1</v>
      </c>
      <c r="I21" s="54" t="s">
        <v>33</v>
      </c>
      <c r="J21" s="55">
        <v>1</v>
      </c>
      <c r="K21" s="55">
        <v>1</v>
      </c>
      <c r="L21" s="55">
        <v>2</v>
      </c>
    </row>
    <row r="22" spans="1:12" ht="15.75" thickBot="1" x14ac:dyDescent="0.3">
      <c r="A22" s="51" t="s">
        <v>34</v>
      </c>
      <c r="B22" s="52"/>
      <c r="C22" s="52">
        <v>1</v>
      </c>
      <c r="D22" s="52">
        <v>1</v>
      </c>
      <c r="I22" s="56" t="s">
        <v>3</v>
      </c>
      <c r="J22" s="53">
        <v>13</v>
      </c>
      <c r="K22" s="53">
        <v>25</v>
      </c>
      <c r="L22" s="53">
        <v>38</v>
      </c>
    </row>
    <row r="23" spans="1:12" x14ac:dyDescent="0.25">
      <c r="A23" s="51" t="s">
        <v>35</v>
      </c>
      <c r="B23" s="52"/>
      <c r="C23" s="52">
        <v>1</v>
      </c>
      <c r="D23" s="52">
        <v>1</v>
      </c>
    </row>
    <row r="24" spans="1:12" x14ac:dyDescent="0.25">
      <c r="A24" s="51" t="s">
        <v>36</v>
      </c>
      <c r="B24" s="52"/>
      <c r="C24" s="52">
        <v>2</v>
      </c>
      <c r="D24" s="52">
        <v>2</v>
      </c>
    </row>
    <row r="25" spans="1:12" x14ac:dyDescent="0.25">
      <c r="A25" s="51" t="s">
        <v>37</v>
      </c>
      <c r="B25" s="52">
        <v>1</v>
      </c>
      <c r="C25" s="52"/>
      <c r="D25" s="52">
        <v>1</v>
      </c>
    </row>
    <row r="26" spans="1:12" x14ac:dyDescent="0.25">
      <c r="A26" s="51" t="s">
        <v>38</v>
      </c>
      <c r="B26" s="52">
        <v>1</v>
      </c>
      <c r="C26" s="52"/>
      <c r="D26" s="52">
        <v>1</v>
      </c>
    </row>
    <row r="27" spans="1:12" x14ac:dyDescent="0.25">
      <c r="A27" s="51" t="s">
        <v>39</v>
      </c>
      <c r="B27" s="52"/>
      <c r="C27" s="52">
        <v>1</v>
      </c>
      <c r="D27" s="52">
        <v>1</v>
      </c>
    </row>
    <row r="28" spans="1:12" x14ac:dyDescent="0.25">
      <c r="A28" s="51" t="s">
        <v>40</v>
      </c>
      <c r="B28" s="52">
        <v>1</v>
      </c>
      <c r="C28" s="52"/>
      <c r="D28" s="52">
        <v>1</v>
      </c>
    </row>
    <row r="29" spans="1:12" x14ac:dyDescent="0.25">
      <c r="A29" s="51" t="s">
        <v>41</v>
      </c>
      <c r="B29" s="52"/>
      <c r="C29" s="52">
        <v>1</v>
      </c>
      <c r="D29" s="52">
        <v>1</v>
      </c>
    </row>
    <row r="30" spans="1:12" x14ac:dyDescent="0.25">
      <c r="A30" s="51" t="s">
        <v>42</v>
      </c>
      <c r="B30" s="52"/>
      <c r="C30" s="52">
        <v>1</v>
      </c>
      <c r="D30" s="52">
        <v>1</v>
      </c>
    </row>
    <row r="31" spans="1:12" x14ac:dyDescent="0.25">
      <c r="A31" s="51" t="s">
        <v>43</v>
      </c>
      <c r="B31" s="52"/>
      <c r="C31" s="52">
        <v>1</v>
      </c>
      <c r="D31" s="52">
        <v>1</v>
      </c>
    </row>
    <row r="32" spans="1:12" x14ac:dyDescent="0.25">
      <c r="A32" s="51" t="s">
        <v>44</v>
      </c>
      <c r="B32" s="52"/>
      <c r="C32" s="52">
        <v>1</v>
      </c>
      <c r="D32" s="52">
        <v>1</v>
      </c>
    </row>
    <row r="33" spans="1:4" x14ac:dyDescent="0.25">
      <c r="A33" s="51" t="s">
        <v>45</v>
      </c>
      <c r="B33" s="52"/>
      <c r="C33" s="52">
        <v>2</v>
      </c>
      <c r="D33" s="52">
        <v>2</v>
      </c>
    </row>
    <row r="34" spans="1:4" x14ac:dyDescent="0.25">
      <c r="A34" s="51" t="s">
        <v>46</v>
      </c>
      <c r="B34" s="52"/>
      <c r="C34" s="52">
        <v>1</v>
      </c>
      <c r="D34" s="52">
        <v>1</v>
      </c>
    </row>
    <row r="35" spans="1:4" x14ac:dyDescent="0.25">
      <c r="A35" s="51" t="s">
        <v>47</v>
      </c>
      <c r="B35" s="52">
        <v>2</v>
      </c>
      <c r="C35" s="52"/>
      <c r="D35" s="52">
        <v>2</v>
      </c>
    </row>
    <row r="36" spans="1:4" x14ac:dyDescent="0.25">
      <c r="A36" s="51" t="s">
        <v>48</v>
      </c>
      <c r="B36" s="52">
        <v>1</v>
      </c>
      <c r="C36" s="52"/>
      <c r="D36" s="52">
        <v>1</v>
      </c>
    </row>
    <row r="37" spans="1:4" x14ac:dyDescent="0.25">
      <c r="A37" s="51" t="s">
        <v>49</v>
      </c>
      <c r="B37" s="52">
        <v>1</v>
      </c>
      <c r="C37" s="52"/>
      <c r="D37" s="52">
        <v>1</v>
      </c>
    </row>
    <row r="38" spans="1:4" x14ac:dyDescent="0.25">
      <c r="A38" s="51" t="s">
        <v>50</v>
      </c>
      <c r="B38" s="52">
        <v>2</v>
      </c>
      <c r="C38" s="52"/>
      <c r="D38" s="52">
        <v>2</v>
      </c>
    </row>
    <row r="39" spans="1:4" x14ac:dyDescent="0.25">
      <c r="A39" s="51" t="s">
        <v>51</v>
      </c>
      <c r="B39" s="52">
        <v>2</v>
      </c>
      <c r="C39" s="52"/>
      <c r="D39" s="52">
        <v>2</v>
      </c>
    </row>
    <row r="40" spans="1:4" x14ac:dyDescent="0.25">
      <c r="A40" s="51" t="s">
        <v>52</v>
      </c>
      <c r="B40" s="52">
        <v>2</v>
      </c>
      <c r="C40" s="52"/>
      <c r="D40" s="52">
        <v>2</v>
      </c>
    </row>
    <row r="41" spans="1:4" x14ac:dyDescent="0.25">
      <c r="A41" s="51" t="s">
        <v>3</v>
      </c>
      <c r="B41" s="52">
        <v>17</v>
      </c>
      <c r="C41" s="52">
        <v>33</v>
      </c>
      <c r="D41" s="52">
        <v>50</v>
      </c>
    </row>
  </sheetData>
  <mergeCells count="4">
    <mergeCell ref="I18:L18"/>
    <mergeCell ref="I9:I10"/>
    <mergeCell ref="J9:K9"/>
    <mergeCell ref="L9:L10"/>
  </mergeCell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D41DD-26CA-42CA-9BD9-3C1A9DD96A44}">
  <dimension ref="A1"/>
  <sheetViews>
    <sheetView showGridLines="0" tabSelected="1" view="pageBreakPreview" topLeftCell="A7" zoomScale="25" zoomScaleNormal="10" zoomScaleSheetLayoutView="25" workbookViewId="0">
      <selection activeCell="AJ81" sqref="AJ81"/>
    </sheetView>
  </sheetViews>
  <sheetFormatPr baseColWidth="10" defaultColWidth="9.140625" defaultRowHeight="15" x14ac:dyDescent="0.25"/>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CU50"/>
  <sheetViews>
    <sheetView showGridLines="0" zoomScale="70" zoomScaleNormal="70" workbookViewId="0">
      <pane xSplit="7" ySplit="6" topLeftCell="BQ7" activePane="bottomRight" state="frozen"/>
      <selection pane="topRight" activeCell="G1" sqref="G1"/>
      <selection pane="bottomLeft" activeCell="A6" sqref="A6"/>
      <selection pane="bottomRight" activeCell="BY23" sqref="BY23"/>
    </sheetView>
  </sheetViews>
  <sheetFormatPr baseColWidth="10" defaultColWidth="0" defaultRowHeight="15" x14ac:dyDescent="0.25"/>
  <cols>
    <col min="1" max="1" width="12.5703125" style="1" customWidth="1"/>
    <col min="2" max="2" width="15.7109375" style="1" customWidth="1"/>
    <col min="3" max="3" width="17.5703125" style="1" customWidth="1"/>
    <col min="4" max="4" width="40.85546875" style="1" customWidth="1"/>
    <col min="5" max="5" width="31.28515625" style="1" customWidth="1"/>
    <col min="6" max="6" width="11.42578125" style="2" customWidth="1"/>
    <col min="7" max="7" width="46.7109375" style="1" customWidth="1"/>
    <col min="8" max="8" width="29" style="1" customWidth="1"/>
    <col min="9" max="9" width="23.5703125" style="1" customWidth="1"/>
    <col min="10" max="10" width="11.42578125" style="1" customWidth="1"/>
    <col min="11" max="11" width="35.5703125" style="1" customWidth="1"/>
    <col min="12" max="12" width="14.85546875" style="1" customWidth="1"/>
    <col min="13" max="13" width="17.5703125" style="1" customWidth="1"/>
    <col min="14" max="14" width="29.5703125" style="1" customWidth="1"/>
    <col min="15" max="15" width="23.85546875" style="1" customWidth="1"/>
    <col min="16" max="16" width="12.5703125" style="1" customWidth="1"/>
    <col min="17" max="17" width="29.5703125" style="1" customWidth="1"/>
    <col min="18" max="18" width="23.85546875" style="1" customWidth="1"/>
    <col min="19" max="19" width="12.5703125" style="1" customWidth="1"/>
    <col min="20" max="20" width="29.5703125" style="1" customWidth="1"/>
    <col min="21" max="21" width="23.85546875" style="1" customWidth="1"/>
    <col min="22" max="22" width="12.5703125" style="1" customWidth="1"/>
    <col min="23" max="23" width="29.5703125" style="1" customWidth="1"/>
    <col min="24" max="24" width="23.85546875" style="1" customWidth="1"/>
    <col min="25" max="25" width="12.5703125" style="1" customWidth="1"/>
    <col min="26" max="26" width="29.5703125" style="1" customWidth="1"/>
    <col min="27" max="27" width="23.85546875" style="1" customWidth="1"/>
    <col min="28" max="28" width="12.5703125" style="1" customWidth="1"/>
    <col min="29" max="29" width="29.5703125" style="1" customWidth="1"/>
    <col min="30" max="30" width="23.85546875" style="1" customWidth="1"/>
    <col min="31" max="31" width="12.5703125" style="1" customWidth="1"/>
    <col min="32" max="32" width="29.5703125" style="1" customWidth="1"/>
    <col min="33" max="33" width="23.85546875" style="1" customWidth="1"/>
    <col min="34" max="34" width="12.5703125" style="1" customWidth="1"/>
    <col min="35" max="35" width="29.5703125" style="1" customWidth="1"/>
    <col min="36" max="36" width="23.85546875" style="1" customWidth="1"/>
    <col min="37" max="37" width="12.5703125" style="1" customWidth="1"/>
    <col min="38" max="38" width="29.5703125" style="1" customWidth="1"/>
    <col min="39" max="39" width="23.85546875" style="1" customWidth="1"/>
    <col min="40" max="40" width="12.5703125" style="1" customWidth="1"/>
    <col min="41" max="41" width="29.5703125" style="1" customWidth="1"/>
    <col min="42" max="42" width="23.85546875" style="1" customWidth="1"/>
    <col min="43" max="43" width="12.5703125" style="1" customWidth="1"/>
    <col min="44" max="44" width="29.5703125" style="1" customWidth="1"/>
    <col min="45" max="45" width="23.85546875" style="1" customWidth="1"/>
    <col min="46" max="46" width="12.5703125" style="1" customWidth="1"/>
    <col min="47" max="47" width="29.5703125" style="1" customWidth="1"/>
    <col min="48" max="48" width="23.85546875" style="1" customWidth="1"/>
    <col min="49" max="49" width="12.5703125" style="1" customWidth="1"/>
    <col min="50" max="50" width="29.5703125" style="1" customWidth="1"/>
    <col min="51" max="51" width="23.85546875" style="1" customWidth="1"/>
    <col min="52" max="52" width="12.5703125" style="1" customWidth="1"/>
    <col min="53" max="53" width="29.5703125" style="1" customWidth="1"/>
    <col min="54" max="54" width="23.85546875" style="1" customWidth="1"/>
    <col min="55" max="55" width="12.5703125" style="1" customWidth="1"/>
    <col min="56" max="56" width="29.5703125" style="1" customWidth="1"/>
    <col min="57" max="57" width="23.85546875" style="1" customWidth="1"/>
    <col min="58" max="58" width="12.5703125" style="1" customWidth="1"/>
    <col min="59" max="59" width="29.5703125" style="1" customWidth="1"/>
    <col min="60" max="60" width="23.85546875" style="1" customWidth="1"/>
    <col min="61" max="61" width="12.5703125" style="1" customWidth="1"/>
    <col min="62" max="62" width="29.5703125" style="1" customWidth="1"/>
    <col min="63" max="63" width="23.85546875" style="1" customWidth="1"/>
    <col min="64" max="64" width="12.5703125" style="1" customWidth="1"/>
    <col min="65" max="65" width="29.5703125" style="1" customWidth="1"/>
    <col min="66" max="66" width="23.85546875" style="1" customWidth="1"/>
    <col min="67" max="67" width="12.5703125" style="1" customWidth="1"/>
    <col min="68" max="68" width="29.5703125" style="1" customWidth="1"/>
    <col min="69" max="69" width="23.85546875" style="1" customWidth="1"/>
    <col min="70" max="70" width="12.5703125" style="1" customWidth="1"/>
    <col min="71" max="71" width="14.28515625" style="1" customWidth="1"/>
    <col min="72" max="72" width="11.42578125" style="1" customWidth="1"/>
    <col min="73" max="73" width="15.42578125" style="1" customWidth="1"/>
    <col min="74" max="74" width="18.28515625" style="1" customWidth="1"/>
    <col min="75" max="75" width="11.42578125" style="1" customWidth="1"/>
    <col min="76" max="76" width="19.5703125" style="1" customWidth="1"/>
    <col min="77" max="77" width="48" style="1" customWidth="1"/>
    <col min="78" max="78" width="11.42578125" style="14" customWidth="1"/>
    <col min="79" max="99" width="0" style="1" hidden="1" customWidth="1"/>
    <col min="100" max="16384" width="11.42578125" style="1" hidden="1"/>
  </cols>
  <sheetData>
    <row r="1" spans="1:77" s="14" customFormat="1" x14ac:dyDescent="0.25">
      <c r="F1" s="16"/>
    </row>
    <row r="2" spans="1:77" s="14" customFormat="1" ht="22.5" x14ac:dyDescent="0.25">
      <c r="B2" s="97" t="s">
        <v>53</v>
      </c>
      <c r="C2" s="97"/>
      <c r="D2" s="97"/>
      <c r="E2" s="97"/>
      <c r="F2" s="97"/>
      <c r="G2" s="97"/>
      <c r="H2" s="21"/>
      <c r="I2" s="21"/>
      <c r="J2" s="21"/>
      <c r="K2" s="21"/>
      <c r="L2" s="21"/>
      <c r="M2" s="21"/>
    </row>
    <row r="3" spans="1:77" s="14" customFormat="1" ht="22.5" x14ac:dyDescent="0.25">
      <c r="B3" s="97" t="s">
        <v>54</v>
      </c>
      <c r="C3" s="97"/>
      <c r="D3" s="97"/>
      <c r="E3" s="97"/>
      <c r="F3" s="97"/>
      <c r="G3" s="97"/>
      <c r="H3" s="21"/>
      <c r="I3" s="21"/>
      <c r="J3" s="21"/>
      <c r="K3" s="21"/>
      <c r="L3" s="21"/>
      <c r="M3" s="21"/>
    </row>
    <row r="4" spans="1:77" s="14" customFormat="1" x14ac:dyDescent="0.25">
      <c r="F4" s="16"/>
    </row>
    <row r="5" spans="1:77" ht="22.5" customHeight="1" x14ac:dyDescent="0.25">
      <c r="B5" s="14"/>
      <c r="C5" s="14"/>
      <c r="D5" s="14"/>
      <c r="E5" s="14"/>
      <c r="F5" s="16"/>
      <c r="G5" s="14"/>
      <c r="H5" s="14"/>
      <c r="I5" s="14"/>
      <c r="J5" s="14"/>
      <c r="K5" s="14"/>
      <c r="L5" s="14"/>
      <c r="M5" s="14"/>
      <c r="N5" s="100" t="s">
        <v>55</v>
      </c>
      <c r="O5" s="100"/>
      <c r="P5" s="100"/>
      <c r="Q5" s="101" t="s">
        <v>56</v>
      </c>
      <c r="R5" s="101"/>
      <c r="S5" s="101"/>
      <c r="T5" s="102" t="s">
        <v>57</v>
      </c>
      <c r="U5" s="102"/>
      <c r="V5" s="102"/>
      <c r="W5" s="103" t="s">
        <v>58</v>
      </c>
      <c r="X5" s="103"/>
      <c r="Y5" s="103"/>
      <c r="Z5" s="104" t="s">
        <v>59</v>
      </c>
      <c r="AA5" s="104"/>
      <c r="AB5" s="104"/>
      <c r="AC5" s="105" t="s">
        <v>60</v>
      </c>
      <c r="AD5" s="105"/>
      <c r="AE5" s="105"/>
      <c r="AF5" s="106" t="s">
        <v>61</v>
      </c>
      <c r="AG5" s="106"/>
      <c r="AH5" s="106"/>
      <c r="AI5" s="107" t="s">
        <v>62</v>
      </c>
      <c r="AJ5" s="107"/>
      <c r="AK5" s="107"/>
      <c r="AL5" s="108" t="s">
        <v>63</v>
      </c>
      <c r="AM5" s="108"/>
      <c r="AN5" s="108"/>
      <c r="AO5" s="109" t="s">
        <v>64</v>
      </c>
      <c r="AP5" s="109"/>
      <c r="AQ5" s="109"/>
      <c r="AR5" s="111" t="s">
        <v>65</v>
      </c>
      <c r="AS5" s="111"/>
      <c r="AT5" s="111"/>
      <c r="AU5" s="101" t="s">
        <v>66</v>
      </c>
      <c r="AV5" s="101"/>
      <c r="AW5" s="101"/>
      <c r="AX5" s="112" t="s">
        <v>67</v>
      </c>
      <c r="AY5" s="112"/>
      <c r="AZ5" s="112"/>
      <c r="BA5" s="113" t="s">
        <v>68</v>
      </c>
      <c r="BB5" s="113"/>
      <c r="BC5" s="113"/>
      <c r="BD5" s="103" t="s">
        <v>69</v>
      </c>
      <c r="BE5" s="103"/>
      <c r="BF5" s="103"/>
      <c r="BG5" s="100" t="s">
        <v>70</v>
      </c>
      <c r="BH5" s="100"/>
      <c r="BI5" s="100"/>
      <c r="BJ5" s="108" t="s">
        <v>71</v>
      </c>
      <c r="BK5" s="108"/>
      <c r="BL5" s="108"/>
      <c r="BM5" s="110" t="s">
        <v>72</v>
      </c>
      <c r="BN5" s="110"/>
      <c r="BO5" s="110"/>
      <c r="BP5" s="102" t="s">
        <v>73</v>
      </c>
      <c r="BQ5" s="102"/>
      <c r="BR5" s="102"/>
      <c r="BS5" s="98" t="s">
        <v>74</v>
      </c>
      <c r="BT5" s="98"/>
      <c r="BU5" s="98"/>
      <c r="BV5" s="98"/>
      <c r="BW5" s="98"/>
      <c r="BX5" s="99"/>
      <c r="BY5" s="96" t="s">
        <v>75</v>
      </c>
    </row>
    <row r="6" spans="1:77" ht="39" customHeight="1" x14ac:dyDescent="0.25">
      <c r="A6" s="22" t="s">
        <v>10</v>
      </c>
      <c r="B6" s="22" t="s">
        <v>76</v>
      </c>
      <c r="C6" s="22" t="s">
        <v>77</v>
      </c>
      <c r="D6" s="22" t="s">
        <v>78</v>
      </c>
      <c r="E6" s="22" t="s">
        <v>79</v>
      </c>
      <c r="F6" s="22" t="s">
        <v>80</v>
      </c>
      <c r="G6" s="22" t="s">
        <v>81</v>
      </c>
      <c r="H6" s="22" t="s">
        <v>82</v>
      </c>
      <c r="I6" s="22" t="s">
        <v>83</v>
      </c>
      <c r="J6" s="22" t="s">
        <v>84</v>
      </c>
      <c r="K6" s="22" t="s">
        <v>85</v>
      </c>
      <c r="L6" s="22" t="s">
        <v>86</v>
      </c>
      <c r="M6" s="22" t="s">
        <v>87</v>
      </c>
      <c r="N6" s="45" t="s">
        <v>88</v>
      </c>
      <c r="O6" s="45" t="s">
        <v>89</v>
      </c>
      <c r="P6" s="45" t="s">
        <v>90</v>
      </c>
      <c r="Q6" s="24" t="s">
        <v>88</v>
      </c>
      <c r="R6" s="24" t="s">
        <v>89</v>
      </c>
      <c r="S6" s="24" t="s">
        <v>90</v>
      </c>
      <c r="T6" s="25" t="s">
        <v>88</v>
      </c>
      <c r="U6" s="25" t="s">
        <v>89</v>
      </c>
      <c r="V6" s="25" t="s">
        <v>90</v>
      </c>
      <c r="W6" s="26" t="s">
        <v>88</v>
      </c>
      <c r="X6" s="26" t="s">
        <v>89</v>
      </c>
      <c r="Y6" s="26" t="s">
        <v>90</v>
      </c>
      <c r="Z6" s="27" t="s">
        <v>88</v>
      </c>
      <c r="AA6" s="27" t="s">
        <v>89</v>
      </c>
      <c r="AB6" s="27" t="s">
        <v>90</v>
      </c>
      <c r="AC6" s="28" t="s">
        <v>88</v>
      </c>
      <c r="AD6" s="28" t="s">
        <v>89</v>
      </c>
      <c r="AE6" s="28" t="s">
        <v>90</v>
      </c>
      <c r="AF6" s="29" t="s">
        <v>88</v>
      </c>
      <c r="AG6" s="29" t="s">
        <v>89</v>
      </c>
      <c r="AH6" s="29" t="s">
        <v>90</v>
      </c>
      <c r="AI6" s="40" t="s">
        <v>88</v>
      </c>
      <c r="AJ6" s="40" t="s">
        <v>89</v>
      </c>
      <c r="AK6" s="40" t="s">
        <v>90</v>
      </c>
      <c r="AL6" s="41" t="s">
        <v>88</v>
      </c>
      <c r="AM6" s="41" t="s">
        <v>89</v>
      </c>
      <c r="AN6" s="41" t="s">
        <v>90</v>
      </c>
      <c r="AO6" s="71" t="s">
        <v>88</v>
      </c>
      <c r="AP6" s="71" t="s">
        <v>89</v>
      </c>
      <c r="AQ6" s="71" t="s">
        <v>90</v>
      </c>
      <c r="AR6" s="72" t="s">
        <v>88</v>
      </c>
      <c r="AS6" s="72" t="s">
        <v>89</v>
      </c>
      <c r="AT6" s="72" t="s">
        <v>90</v>
      </c>
      <c r="AU6" s="24" t="s">
        <v>88</v>
      </c>
      <c r="AV6" s="24" t="s">
        <v>89</v>
      </c>
      <c r="AW6" s="24" t="s">
        <v>90</v>
      </c>
      <c r="AX6" s="73" t="s">
        <v>88</v>
      </c>
      <c r="AY6" s="73" t="s">
        <v>89</v>
      </c>
      <c r="AZ6" s="73" t="s">
        <v>90</v>
      </c>
      <c r="BA6" s="23" t="s">
        <v>88</v>
      </c>
      <c r="BB6" s="23" t="s">
        <v>89</v>
      </c>
      <c r="BC6" s="23" t="s">
        <v>90</v>
      </c>
      <c r="BD6" s="26" t="s">
        <v>88</v>
      </c>
      <c r="BE6" s="26" t="s">
        <v>89</v>
      </c>
      <c r="BF6" s="26" t="s">
        <v>90</v>
      </c>
      <c r="BG6" s="45" t="s">
        <v>88</v>
      </c>
      <c r="BH6" s="45" t="s">
        <v>89</v>
      </c>
      <c r="BI6" s="45" t="s">
        <v>90</v>
      </c>
      <c r="BJ6" s="41" t="s">
        <v>88</v>
      </c>
      <c r="BK6" s="41" t="s">
        <v>89</v>
      </c>
      <c r="BL6" s="41" t="s">
        <v>90</v>
      </c>
      <c r="BM6" s="74" t="s">
        <v>88</v>
      </c>
      <c r="BN6" s="74" t="s">
        <v>89</v>
      </c>
      <c r="BO6" s="74" t="s">
        <v>90</v>
      </c>
      <c r="BP6" s="25" t="s">
        <v>88</v>
      </c>
      <c r="BQ6" s="25" t="s">
        <v>89</v>
      </c>
      <c r="BR6" s="25" t="s">
        <v>90</v>
      </c>
      <c r="BS6" s="22" t="s">
        <v>91</v>
      </c>
      <c r="BT6" s="22" t="s">
        <v>92</v>
      </c>
      <c r="BU6" s="22" t="s">
        <v>93</v>
      </c>
      <c r="BV6" s="22" t="s">
        <v>94</v>
      </c>
      <c r="BW6" s="22" t="s">
        <v>95</v>
      </c>
      <c r="BX6" s="32" t="s">
        <v>96</v>
      </c>
      <c r="BY6" s="96"/>
    </row>
    <row r="7" spans="1:77" ht="165" x14ac:dyDescent="0.25">
      <c r="A7" s="46">
        <v>2018</v>
      </c>
      <c r="B7" s="46">
        <v>40</v>
      </c>
      <c r="C7" s="30" t="s">
        <v>11</v>
      </c>
      <c r="D7" s="30" t="s">
        <v>97</v>
      </c>
      <c r="E7" s="30" t="s">
        <v>98</v>
      </c>
      <c r="F7" s="31">
        <v>1</v>
      </c>
      <c r="G7" s="30" t="s">
        <v>99</v>
      </c>
      <c r="H7" s="30" t="s">
        <v>100</v>
      </c>
      <c r="I7" s="30" t="s">
        <v>101</v>
      </c>
      <c r="J7" s="31">
        <v>2</v>
      </c>
      <c r="K7" s="30" t="s">
        <v>13</v>
      </c>
      <c r="L7" s="35">
        <v>43282</v>
      </c>
      <c r="M7" s="57">
        <v>43610</v>
      </c>
      <c r="N7" s="30" t="s">
        <v>102</v>
      </c>
      <c r="O7" s="30" t="s">
        <v>103</v>
      </c>
      <c r="P7" s="31">
        <v>0</v>
      </c>
      <c r="Q7" s="30" t="s">
        <v>104</v>
      </c>
      <c r="R7" s="30" t="s">
        <v>105</v>
      </c>
      <c r="S7" s="31"/>
      <c r="T7" s="30" t="s">
        <v>106</v>
      </c>
      <c r="U7" s="30" t="s">
        <v>107</v>
      </c>
      <c r="V7" s="31"/>
      <c r="W7" s="30" t="s">
        <v>108</v>
      </c>
      <c r="X7" s="30" t="s">
        <v>109</v>
      </c>
      <c r="Y7" s="31">
        <v>1.2</v>
      </c>
      <c r="Z7" s="31" t="s">
        <v>110</v>
      </c>
      <c r="AA7" s="31" t="s">
        <v>111</v>
      </c>
      <c r="AB7" s="31">
        <v>0.1</v>
      </c>
      <c r="AC7" s="31" t="s">
        <v>112</v>
      </c>
      <c r="AD7" s="31" t="s">
        <v>113</v>
      </c>
      <c r="AE7" s="31">
        <v>0</v>
      </c>
      <c r="AF7" s="36"/>
      <c r="AG7" s="31"/>
      <c r="AH7" s="31"/>
      <c r="AI7" s="36"/>
      <c r="AJ7" s="31"/>
      <c r="AK7" s="31"/>
      <c r="AL7" s="36"/>
      <c r="AM7" s="31"/>
      <c r="AN7" s="31"/>
      <c r="AO7" s="36"/>
      <c r="AP7" s="31"/>
      <c r="AQ7" s="31"/>
      <c r="AR7" s="36"/>
      <c r="AS7" s="31"/>
      <c r="AT7" s="31"/>
      <c r="AU7" s="36" t="s">
        <v>114</v>
      </c>
      <c r="AV7" s="31" t="s">
        <v>115</v>
      </c>
      <c r="AW7" s="31">
        <v>0.7</v>
      </c>
      <c r="AX7" s="44"/>
      <c r="AY7" s="43"/>
      <c r="AZ7" s="43"/>
      <c r="BA7" s="44"/>
      <c r="BB7" s="43"/>
      <c r="BC7" s="43"/>
      <c r="BD7" s="44"/>
      <c r="BE7" s="43"/>
      <c r="BF7" s="43"/>
      <c r="BG7" s="44"/>
      <c r="BH7" s="43"/>
      <c r="BI7" s="43"/>
      <c r="BJ7" s="44"/>
      <c r="BK7" s="43"/>
      <c r="BL7" s="43"/>
      <c r="BM7" s="44"/>
      <c r="BN7" s="43"/>
      <c r="BO7" s="43"/>
      <c r="BP7" s="44"/>
      <c r="BQ7" s="43"/>
      <c r="BR7" s="43"/>
      <c r="BS7" s="30" t="s">
        <v>116</v>
      </c>
      <c r="BT7" s="37">
        <f t="shared" ref="BT7:BT13" si="0">+J7</f>
        <v>2</v>
      </c>
      <c r="BU7" s="31">
        <f>SUM(P7,S7,V7,Y7,AB7,AE7,AH7,AK7,AN7,AQ7,AT7,AW7)</f>
        <v>2</v>
      </c>
      <c r="BV7" s="37">
        <f t="shared" ref="BV7:BV9" si="1">+BT7</f>
        <v>2</v>
      </c>
      <c r="BW7" s="38">
        <f t="shared" ref="BW7:BW9" si="2">+BU7/BV7</f>
        <v>1</v>
      </c>
      <c r="BX7" s="33" t="str">
        <f t="shared" ref="BX7:BX9" si="3">IF(BW7=100%,"SI","NO")</f>
        <v>SI</v>
      </c>
      <c r="BY7" s="34" t="s">
        <v>117</v>
      </c>
    </row>
    <row r="8" spans="1:77" ht="175.5" customHeight="1" x14ac:dyDescent="0.25">
      <c r="A8" s="46">
        <v>2018</v>
      </c>
      <c r="B8" s="46">
        <v>40</v>
      </c>
      <c r="C8" s="30" t="s">
        <v>11</v>
      </c>
      <c r="D8" s="30" t="s">
        <v>97</v>
      </c>
      <c r="E8" s="30" t="s">
        <v>98</v>
      </c>
      <c r="F8" s="31">
        <v>2</v>
      </c>
      <c r="G8" s="30" t="s">
        <v>118</v>
      </c>
      <c r="H8" s="30" t="s">
        <v>119</v>
      </c>
      <c r="I8" s="30" t="s">
        <v>120</v>
      </c>
      <c r="J8" s="31">
        <v>2</v>
      </c>
      <c r="K8" s="30" t="s">
        <v>13</v>
      </c>
      <c r="L8" s="35">
        <v>43282</v>
      </c>
      <c r="M8" s="57">
        <v>43610</v>
      </c>
      <c r="N8" s="30" t="s">
        <v>121</v>
      </c>
      <c r="O8" s="30" t="s">
        <v>122</v>
      </c>
      <c r="P8" s="31">
        <v>0</v>
      </c>
      <c r="Q8" s="30"/>
      <c r="R8" s="30"/>
      <c r="S8" s="31"/>
      <c r="T8" s="30"/>
      <c r="U8" s="30"/>
      <c r="V8" s="31"/>
      <c r="W8" s="30" t="s">
        <v>123</v>
      </c>
      <c r="X8" s="36" t="s">
        <v>124</v>
      </c>
      <c r="Y8" s="31">
        <v>0.61</v>
      </c>
      <c r="Z8" s="31" t="s">
        <v>125</v>
      </c>
      <c r="AA8" s="31"/>
      <c r="AB8" s="31">
        <f>1.2-Y8</f>
        <v>0.59</v>
      </c>
      <c r="AC8" s="31" t="s">
        <v>126</v>
      </c>
      <c r="AD8" s="31"/>
      <c r="AE8" s="31"/>
      <c r="AF8" s="36" t="s">
        <v>127</v>
      </c>
      <c r="AG8" s="31"/>
      <c r="AH8" s="31">
        <v>0.7</v>
      </c>
      <c r="AI8" s="36"/>
      <c r="AJ8" s="31"/>
      <c r="AK8" s="31"/>
      <c r="AL8" s="36"/>
      <c r="AM8" s="31"/>
      <c r="AN8" s="31"/>
      <c r="AO8" s="36"/>
      <c r="AP8" s="31"/>
      <c r="AQ8" s="31"/>
      <c r="AR8" s="36"/>
      <c r="AS8" s="31"/>
      <c r="AT8" s="31"/>
      <c r="AU8" s="36" t="s">
        <v>128</v>
      </c>
      <c r="AV8" s="31" t="s">
        <v>129</v>
      </c>
      <c r="AW8" s="31">
        <v>0.1</v>
      </c>
      <c r="AX8" s="44"/>
      <c r="AY8" s="43"/>
      <c r="AZ8" s="43"/>
      <c r="BA8" s="44"/>
      <c r="BB8" s="43"/>
      <c r="BC8" s="43"/>
      <c r="BD8" s="44"/>
      <c r="BE8" s="43"/>
      <c r="BF8" s="43"/>
      <c r="BG8" s="44"/>
      <c r="BH8" s="43"/>
      <c r="BI8" s="43"/>
      <c r="BJ8" s="44"/>
      <c r="BK8" s="43"/>
      <c r="BL8" s="43"/>
      <c r="BM8" s="44"/>
      <c r="BN8" s="43"/>
      <c r="BO8" s="43"/>
      <c r="BP8" s="44"/>
      <c r="BQ8" s="43"/>
      <c r="BR8" s="43"/>
      <c r="BS8" s="30" t="s">
        <v>116</v>
      </c>
      <c r="BT8" s="37">
        <f t="shared" si="0"/>
        <v>2</v>
      </c>
      <c r="BU8" s="31">
        <f>SUM(P8,S8,V8,Y8,AB8,AE8,AH8,AK8,AN8,AQ8,AT8,AW8)</f>
        <v>2</v>
      </c>
      <c r="BV8" s="37">
        <f t="shared" si="1"/>
        <v>2</v>
      </c>
      <c r="BW8" s="38">
        <f t="shared" si="2"/>
        <v>1</v>
      </c>
      <c r="BX8" s="33" t="str">
        <f t="shared" si="3"/>
        <v>SI</v>
      </c>
      <c r="BY8" s="34" t="s">
        <v>117</v>
      </c>
    </row>
    <row r="9" spans="1:77" ht="150" hidden="1" x14ac:dyDescent="0.25">
      <c r="A9" s="46">
        <v>2018</v>
      </c>
      <c r="B9" s="46">
        <v>40</v>
      </c>
      <c r="C9" s="30" t="s">
        <v>41</v>
      </c>
      <c r="D9" s="30" t="s">
        <v>130</v>
      </c>
      <c r="E9" s="30" t="s">
        <v>131</v>
      </c>
      <c r="F9" s="31">
        <v>1</v>
      </c>
      <c r="G9" s="30" t="s">
        <v>132</v>
      </c>
      <c r="H9" s="30" t="s">
        <v>133</v>
      </c>
      <c r="I9" s="30" t="s">
        <v>134</v>
      </c>
      <c r="J9" s="31">
        <v>1</v>
      </c>
      <c r="K9" s="30" t="s">
        <v>19</v>
      </c>
      <c r="L9" s="35">
        <v>43284</v>
      </c>
      <c r="M9" s="35">
        <v>43511</v>
      </c>
      <c r="N9" s="30" t="s">
        <v>135</v>
      </c>
      <c r="O9" s="30" t="s">
        <v>136</v>
      </c>
      <c r="P9" s="31">
        <v>0</v>
      </c>
      <c r="Q9" s="30" t="s">
        <v>135</v>
      </c>
      <c r="R9" s="30" t="s">
        <v>136</v>
      </c>
      <c r="S9" s="31">
        <v>0</v>
      </c>
      <c r="T9" s="30" t="s">
        <v>135</v>
      </c>
      <c r="U9" s="30" t="s">
        <v>136</v>
      </c>
      <c r="V9" s="31">
        <v>0</v>
      </c>
      <c r="W9" s="30" t="s">
        <v>135</v>
      </c>
      <c r="X9" s="30" t="s">
        <v>136</v>
      </c>
      <c r="Y9" s="31">
        <v>0</v>
      </c>
      <c r="Z9" s="30" t="s">
        <v>135</v>
      </c>
      <c r="AA9" s="30" t="s">
        <v>136</v>
      </c>
      <c r="AB9" s="31">
        <v>0</v>
      </c>
      <c r="AC9" s="30" t="s">
        <v>135</v>
      </c>
      <c r="AD9" s="30" t="s">
        <v>136</v>
      </c>
      <c r="AE9" s="31">
        <v>0</v>
      </c>
      <c r="AF9" s="30" t="s">
        <v>135</v>
      </c>
      <c r="AG9" s="30" t="s">
        <v>136</v>
      </c>
      <c r="AH9" s="31">
        <v>0</v>
      </c>
      <c r="AI9" s="36" t="s">
        <v>137</v>
      </c>
      <c r="AJ9" s="31" t="s">
        <v>138</v>
      </c>
      <c r="AK9" s="31">
        <v>1</v>
      </c>
      <c r="AL9" s="44"/>
      <c r="AM9" s="43"/>
      <c r="AN9" s="43"/>
      <c r="AO9" s="44"/>
      <c r="AP9" s="43"/>
      <c r="AQ9" s="43"/>
      <c r="AR9" s="44"/>
      <c r="AS9" s="43"/>
      <c r="AT9" s="43"/>
      <c r="AU9" s="44"/>
      <c r="AV9" s="43"/>
      <c r="AW9" s="43"/>
      <c r="AX9" s="44"/>
      <c r="AY9" s="43"/>
      <c r="AZ9" s="43"/>
      <c r="BA9" s="44"/>
      <c r="BB9" s="43"/>
      <c r="BC9" s="43"/>
      <c r="BD9" s="44"/>
      <c r="BE9" s="43"/>
      <c r="BF9" s="43"/>
      <c r="BG9" s="44"/>
      <c r="BH9" s="43"/>
      <c r="BI9" s="43"/>
      <c r="BJ9" s="44"/>
      <c r="BK9" s="43"/>
      <c r="BL9" s="43"/>
      <c r="BM9" s="44"/>
      <c r="BN9" s="43"/>
      <c r="BO9" s="43"/>
      <c r="BP9" s="44"/>
      <c r="BQ9" s="43"/>
      <c r="BR9" s="43"/>
      <c r="BS9" s="30" t="s">
        <v>116</v>
      </c>
      <c r="BT9" s="37">
        <f t="shared" si="0"/>
        <v>1</v>
      </c>
      <c r="BU9" s="31">
        <f t="shared" ref="BU9" si="4">SUM(P9,S9,V9,Y9,AB9,AE9,AH9,AK9,AN9)</f>
        <v>1</v>
      </c>
      <c r="BV9" s="37">
        <f t="shared" si="1"/>
        <v>1</v>
      </c>
      <c r="BW9" s="38">
        <f t="shared" si="2"/>
        <v>1</v>
      </c>
      <c r="BX9" s="33" t="str">
        <f t="shared" si="3"/>
        <v>SI</v>
      </c>
      <c r="BY9" s="39" t="s">
        <v>117</v>
      </c>
    </row>
    <row r="10" spans="1:77" ht="150" hidden="1" x14ac:dyDescent="0.25">
      <c r="A10" s="46">
        <v>2018</v>
      </c>
      <c r="B10" s="46">
        <v>47</v>
      </c>
      <c r="C10" s="30" t="s">
        <v>8</v>
      </c>
      <c r="D10" s="30" t="s">
        <v>139</v>
      </c>
      <c r="E10" s="30" t="s">
        <v>140</v>
      </c>
      <c r="F10" s="31">
        <v>1</v>
      </c>
      <c r="G10" s="30" t="s">
        <v>141</v>
      </c>
      <c r="H10" s="30" t="s">
        <v>142</v>
      </c>
      <c r="I10" s="30" t="s">
        <v>142</v>
      </c>
      <c r="J10" s="31">
        <v>1</v>
      </c>
      <c r="K10" s="30" t="s">
        <v>15</v>
      </c>
      <c r="L10" s="35">
        <v>43479</v>
      </c>
      <c r="M10" s="35">
        <v>43824</v>
      </c>
      <c r="N10" s="42"/>
      <c r="O10" s="42"/>
      <c r="P10" s="43"/>
      <c r="Q10" s="42"/>
      <c r="R10" s="42"/>
      <c r="S10" s="43"/>
      <c r="T10" s="42"/>
      <c r="U10" s="42"/>
      <c r="V10" s="43"/>
      <c r="W10" s="42"/>
      <c r="X10" s="43"/>
      <c r="Y10" s="43"/>
      <c r="Z10" s="43"/>
      <c r="AA10" s="43"/>
      <c r="AB10" s="43"/>
      <c r="AC10" s="43"/>
      <c r="AD10" s="43"/>
      <c r="AE10" s="43"/>
      <c r="AF10" s="44"/>
      <c r="AG10" s="43"/>
      <c r="AH10" s="43"/>
      <c r="AI10" s="36" t="s">
        <v>143</v>
      </c>
      <c r="AJ10" s="31" t="s">
        <v>144</v>
      </c>
      <c r="AK10" s="77">
        <v>1</v>
      </c>
      <c r="AL10" s="36" t="s">
        <v>143</v>
      </c>
      <c r="AM10" s="31" t="s">
        <v>144</v>
      </c>
      <c r="AN10" s="77">
        <v>1</v>
      </c>
      <c r="AO10" s="36" t="s">
        <v>143</v>
      </c>
      <c r="AP10" s="31" t="s">
        <v>144</v>
      </c>
      <c r="AQ10" s="77">
        <v>1</v>
      </c>
      <c r="AR10" s="36" t="s">
        <v>143</v>
      </c>
      <c r="AS10" s="31" t="s">
        <v>144</v>
      </c>
      <c r="AT10" s="77">
        <v>1</v>
      </c>
      <c r="AU10" s="36" t="s">
        <v>143</v>
      </c>
      <c r="AV10" s="31" t="s">
        <v>144</v>
      </c>
      <c r="AW10" s="77">
        <v>1</v>
      </c>
      <c r="AX10" s="36" t="s">
        <v>143</v>
      </c>
      <c r="AY10" s="31" t="s">
        <v>144</v>
      </c>
      <c r="AZ10" s="77">
        <v>1</v>
      </c>
      <c r="BA10" s="36" t="s">
        <v>143</v>
      </c>
      <c r="BB10" s="31" t="s">
        <v>144</v>
      </c>
      <c r="BC10" s="77">
        <v>1</v>
      </c>
      <c r="BD10" s="36" t="s">
        <v>143</v>
      </c>
      <c r="BE10" s="31" t="s">
        <v>144</v>
      </c>
      <c r="BF10" s="77">
        <v>1</v>
      </c>
      <c r="BG10" s="36" t="s">
        <v>143</v>
      </c>
      <c r="BH10" s="31" t="s">
        <v>144</v>
      </c>
      <c r="BI10" s="77">
        <v>1</v>
      </c>
      <c r="BJ10" s="36"/>
      <c r="BK10" s="31"/>
      <c r="BL10" s="31"/>
      <c r="BM10" s="36"/>
      <c r="BN10" s="31"/>
      <c r="BO10" s="31"/>
      <c r="BP10" s="36"/>
      <c r="BQ10" s="31"/>
      <c r="BR10" s="31"/>
      <c r="BS10" s="30" t="s">
        <v>145</v>
      </c>
      <c r="BT10" s="37">
        <f t="shared" si="0"/>
        <v>1</v>
      </c>
      <c r="BU10" s="31">
        <f>+AZ10+BC10+BF10+BI10+BL10+BO10+BR10</f>
        <v>4</v>
      </c>
      <c r="BV10" s="37">
        <f>+BT10</f>
        <v>1</v>
      </c>
      <c r="BW10" s="38">
        <v>1</v>
      </c>
      <c r="BX10" s="33"/>
      <c r="BY10" s="39" t="s">
        <v>146</v>
      </c>
    </row>
    <row r="11" spans="1:77" ht="150" hidden="1" x14ac:dyDescent="0.25">
      <c r="A11" s="46">
        <v>2018</v>
      </c>
      <c r="B11" s="46">
        <v>47</v>
      </c>
      <c r="C11" s="30" t="s">
        <v>11</v>
      </c>
      <c r="D11" s="30" t="s">
        <v>147</v>
      </c>
      <c r="E11" s="30" t="s">
        <v>148</v>
      </c>
      <c r="F11" s="31">
        <v>1</v>
      </c>
      <c r="G11" s="30" t="s">
        <v>149</v>
      </c>
      <c r="H11" s="30" t="s">
        <v>150</v>
      </c>
      <c r="I11" s="30" t="s">
        <v>151</v>
      </c>
      <c r="J11" s="31">
        <v>1</v>
      </c>
      <c r="K11" s="30" t="s">
        <v>15</v>
      </c>
      <c r="L11" s="35">
        <v>43480</v>
      </c>
      <c r="M11" s="35">
        <v>43524</v>
      </c>
      <c r="N11" s="42"/>
      <c r="O11" s="42"/>
      <c r="P11" s="43"/>
      <c r="Q11" s="42"/>
      <c r="R11" s="42"/>
      <c r="S11" s="43"/>
      <c r="T11" s="42"/>
      <c r="U11" s="42"/>
      <c r="V11" s="43"/>
      <c r="W11" s="42"/>
      <c r="X11" s="43"/>
      <c r="Y11" s="43"/>
      <c r="Z11" s="43"/>
      <c r="AA11" s="43"/>
      <c r="AB11" s="43"/>
      <c r="AC11" s="43"/>
      <c r="AD11" s="43"/>
      <c r="AE11" s="43"/>
      <c r="AF11" s="44"/>
      <c r="AG11" s="43"/>
      <c r="AH11" s="43"/>
      <c r="AI11" s="36"/>
      <c r="AJ11" s="31"/>
      <c r="AK11" s="31"/>
      <c r="AL11" s="36" t="s">
        <v>152</v>
      </c>
      <c r="AM11" s="31" t="s">
        <v>153</v>
      </c>
      <c r="AN11" s="31">
        <v>0.5</v>
      </c>
      <c r="AO11" s="44"/>
      <c r="AP11" s="43"/>
      <c r="AQ11" s="43"/>
      <c r="AR11" s="44"/>
      <c r="AS11" s="43"/>
      <c r="AT11" s="43"/>
      <c r="AU11" s="44"/>
      <c r="AV11" s="43"/>
      <c r="AW11" s="43"/>
      <c r="AX11" s="44"/>
      <c r="AY11" s="43"/>
      <c r="AZ11" s="43"/>
      <c r="BA11" s="44" t="s">
        <v>154</v>
      </c>
      <c r="BB11" s="43" t="s">
        <v>155</v>
      </c>
      <c r="BC11" s="43">
        <v>0.5</v>
      </c>
      <c r="BD11" s="44"/>
      <c r="BE11" s="43"/>
      <c r="BF11" s="43"/>
      <c r="BG11" s="44"/>
      <c r="BH11" s="43"/>
      <c r="BI11" s="43"/>
      <c r="BJ11" s="44"/>
      <c r="BK11" s="43"/>
      <c r="BL11" s="43"/>
      <c r="BM11" s="44"/>
      <c r="BN11" s="43"/>
      <c r="BO11" s="43"/>
      <c r="BP11" s="44"/>
      <c r="BQ11" s="43"/>
      <c r="BR11" s="43"/>
      <c r="BS11" s="30" t="s">
        <v>116</v>
      </c>
      <c r="BT11" s="37">
        <f t="shared" si="0"/>
        <v>1</v>
      </c>
      <c r="BU11" s="31">
        <f>SUM(P11,S11,V11,Y11,AB11,AE11,AH11,AK11,AN11,AQ11,AT11,AW11,AZ11,BC11,BF11)</f>
        <v>1</v>
      </c>
      <c r="BV11" s="37">
        <f t="shared" ref="BV11:BV16" si="5">+BT11</f>
        <v>1</v>
      </c>
      <c r="BW11" s="38">
        <f t="shared" ref="BW11:BW16" si="6">+BU11/BV11</f>
        <v>1</v>
      </c>
      <c r="BX11" s="33" t="s">
        <v>156</v>
      </c>
      <c r="BY11" s="39" t="s">
        <v>117</v>
      </c>
    </row>
    <row r="12" spans="1:77" ht="180" hidden="1" x14ac:dyDescent="0.25">
      <c r="A12" s="46">
        <v>2018</v>
      </c>
      <c r="B12" s="46">
        <v>47</v>
      </c>
      <c r="C12" s="30" t="s">
        <v>12</v>
      </c>
      <c r="D12" s="30" t="s">
        <v>157</v>
      </c>
      <c r="E12" s="30" t="s">
        <v>158</v>
      </c>
      <c r="F12" s="31">
        <v>1</v>
      </c>
      <c r="G12" s="30" t="s">
        <v>159</v>
      </c>
      <c r="H12" s="30" t="s">
        <v>160</v>
      </c>
      <c r="I12" s="30" t="s">
        <v>161</v>
      </c>
      <c r="J12" s="31">
        <v>1</v>
      </c>
      <c r="K12" s="30" t="s">
        <v>15</v>
      </c>
      <c r="L12" s="35">
        <v>43507</v>
      </c>
      <c r="M12" s="35">
        <v>43555</v>
      </c>
      <c r="N12" s="42"/>
      <c r="O12" s="42"/>
      <c r="P12" s="43"/>
      <c r="Q12" s="42"/>
      <c r="R12" s="42"/>
      <c r="S12" s="43"/>
      <c r="T12" s="42"/>
      <c r="U12" s="42"/>
      <c r="V12" s="43"/>
      <c r="W12" s="42"/>
      <c r="X12" s="43"/>
      <c r="Y12" s="43"/>
      <c r="Z12" s="43"/>
      <c r="AA12" s="43"/>
      <c r="AB12" s="43"/>
      <c r="AC12" s="43"/>
      <c r="AD12" s="43"/>
      <c r="AE12" s="43"/>
      <c r="AF12" s="44"/>
      <c r="AG12" s="43"/>
      <c r="AH12" s="43"/>
      <c r="AI12" s="44"/>
      <c r="AJ12" s="43"/>
      <c r="AK12" s="43"/>
      <c r="AL12" s="36"/>
      <c r="AM12" s="31"/>
      <c r="AN12" s="31"/>
      <c r="AO12" s="36"/>
      <c r="AP12" s="31"/>
      <c r="AQ12" s="31"/>
      <c r="AR12" s="44"/>
      <c r="AS12" s="43"/>
      <c r="AT12" s="43"/>
      <c r="AU12" s="44"/>
      <c r="AV12" s="43"/>
      <c r="AW12" s="43"/>
      <c r="AX12" s="44" t="s">
        <v>162</v>
      </c>
      <c r="AY12" s="43" t="s">
        <v>163</v>
      </c>
      <c r="AZ12" s="43">
        <v>1</v>
      </c>
      <c r="BA12" s="44"/>
      <c r="BB12" s="43"/>
      <c r="BC12" s="43"/>
      <c r="BD12" s="44"/>
      <c r="BE12" s="43"/>
      <c r="BF12" s="43"/>
      <c r="BG12" s="44"/>
      <c r="BH12" s="43"/>
      <c r="BI12" s="43"/>
      <c r="BJ12" s="44"/>
      <c r="BK12" s="43"/>
      <c r="BL12" s="43"/>
      <c r="BM12" s="44"/>
      <c r="BN12" s="43"/>
      <c r="BO12" s="43"/>
      <c r="BP12" s="44"/>
      <c r="BQ12" s="43"/>
      <c r="BR12" s="43"/>
      <c r="BS12" s="30" t="s">
        <v>116</v>
      </c>
      <c r="BT12" s="37">
        <f t="shared" si="0"/>
        <v>1</v>
      </c>
      <c r="BU12" s="31">
        <f>SUM(P12,S12,V12,Y12,AB12,AE12,AH12,AK12,AN12,AQ12,AT12,AW12,AZ12,BC12,BF12)</f>
        <v>1</v>
      </c>
      <c r="BV12" s="37">
        <f t="shared" si="5"/>
        <v>1</v>
      </c>
      <c r="BW12" s="38">
        <f t="shared" si="6"/>
        <v>1</v>
      </c>
      <c r="BX12" s="33" t="s">
        <v>156</v>
      </c>
      <c r="BY12" s="39" t="s">
        <v>117</v>
      </c>
    </row>
    <row r="13" spans="1:77" ht="240" hidden="1" x14ac:dyDescent="0.25">
      <c r="A13" s="46">
        <v>2018</v>
      </c>
      <c r="B13" s="46">
        <v>47</v>
      </c>
      <c r="C13" s="30" t="s">
        <v>14</v>
      </c>
      <c r="D13" s="30" t="s">
        <v>164</v>
      </c>
      <c r="E13" s="30" t="s">
        <v>165</v>
      </c>
      <c r="F13" s="31">
        <v>1</v>
      </c>
      <c r="G13" s="30" t="s">
        <v>166</v>
      </c>
      <c r="H13" s="30" t="s">
        <v>167</v>
      </c>
      <c r="I13" s="30" t="s">
        <v>168</v>
      </c>
      <c r="J13" s="31">
        <v>1</v>
      </c>
      <c r="K13" s="30" t="s">
        <v>169</v>
      </c>
      <c r="L13" s="35">
        <v>43480</v>
      </c>
      <c r="M13" s="35">
        <v>43555</v>
      </c>
      <c r="N13" s="42"/>
      <c r="O13" s="42"/>
      <c r="P13" s="43"/>
      <c r="Q13" s="42"/>
      <c r="R13" s="42"/>
      <c r="S13" s="43"/>
      <c r="T13" s="42"/>
      <c r="U13" s="42"/>
      <c r="V13" s="43"/>
      <c r="W13" s="42"/>
      <c r="X13" s="43"/>
      <c r="Y13" s="43"/>
      <c r="Z13" s="43"/>
      <c r="AA13" s="43"/>
      <c r="AB13" s="43"/>
      <c r="AC13" s="43"/>
      <c r="AD13" s="43"/>
      <c r="AE13" s="43"/>
      <c r="AF13" s="44"/>
      <c r="AG13" s="43"/>
      <c r="AH13" s="43"/>
      <c r="AI13" s="36"/>
      <c r="AJ13" s="31"/>
      <c r="AK13" s="31"/>
      <c r="AL13" s="36"/>
      <c r="AM13" s="31"/>
      <c r="AN13" s="31"/>
      <c r="AO13" s="36" t="s">
        <v>170</v>
      </c>
      <c r="AP13" s="31" t="s">
        <v>171</v>
      </c>
      <c r="AQ13" s="31">
        <v>1</v>
      </c>
      <c r="AR13" s="44"/>
      <c r="AS13" s="43"/>
      <c r="AT13" s="43"/>
      <c r="AU13" s="44"/>
      <c r="AV13" s="43"/>
      <c r="AW13" s="43"/>
      <c r="AX13" s="44"/>
      <c r="AY13" s="43"/>
      <c r="AZ13" s="43"/>
      <c r="BA13" s="44"/>
      <c r="BB13" s="43"/>
      <c r="BC13" s="43"/>
      <c r="BD13" s="44"/>
      <c r="BE13" s="43"/>
      <c r="BF13" s="43"/>
      <c r="BG13" s="44"/>
      <c r="BH13" s="43"/>
      <c r="BI13" s="43"/>
      <c r="BJ13" s="44"/>
      <c r="BK13" s="43"/>
      <c r="BL13" s="43"/>
      <c r="BM13" s="44"/>
      <c r="BN13" s="43"/>
      <c r="BO13" s="43"/>
      <c r="BP13" s="44"/>
      <c r="BQ13" s="43"/>
      <c r="BR13" s="43"/>
      <c r="BS13" s="30" t="s">
        <v>116</v>
      </c>
      <c r="BT13" s="37">
        <f t="shared" si="0"/>
        <v>1</v>
      </c>
      <c r="BU13" s="31">
        <f>SUM(P13,S13,V13,Y13,AB13,AE13,AH13,AK13,AN13,AQ13)</f>
        <v>1</v>
      </c>
      <c r="BV13" s="37">
        <f t="shared" si="5"/>
        <v>1</v>
      </c>
      <c r="BW13" s="38">
        <f t="shared" si="6"/>
        <v>1</v>
      </c>
      <c r="BX13" s="33" t="s">
        <v>156</v>
      </c>
      <c r="BY13" s="39" t="s">
        <v>117</v>
      </c>
    </row>
    <row r="14" spans="1:77" ht="105" hidden="1" x14ac:dyDescent="0.25">
      <c r="A14" s="46">
        <v>2018</v>
      </c>
      <c r="B14" s="46">
        <v>47</v>
      </c>
      <c r="C14" s="30" t="s">
        <v>172</v>
      </c>
      <c r="D14" s="30" t="s">
        <v>173</v>
      </c>
      <c r="E14" s="30" t="s">
        <v>174</v>
      </c>
      <c r="F14" s="31">
        <v>1</v>
      </c>
      <c r="G14" s="30" t="s">
        <v>175</v>
      </c>
      <c r="H14" s="30" t="s">
        <v>176</v>
      </c>
      <c r="I14" s="30" t="s">
        <v>177</v>
      </c>
      <c r="J14" s="31">
        <v>1</v>
      </c>
      <c r="K14" s="30" t="s">
        <v>15</v>
      </c>
      <c r="L14" s="35">
        <v>43507</v>
      </c>
      <c r="M14" s="35">
        <v>43646</v>
      </c>
      <c r="N14" s="42"/>
      <c r="O14" s="42"/>
      <c r="P14" s="43"/>
      <c r="Q14" s="42"/>
      <c r="R14" s="42"/>
      <c r="S14" s="43"/>
      <c r="T14" s="42"/>
      <c r="U14" s="42"/>
      <c r="V14" s="43"/>
      <c r="W14" s="42"/>
      <c r="X14" s="43"/>
      <c r="Y14" s="43"/>
      <c r="Z14" s="43"/>
      <c r="AA14" s="43"/>
      <c r="AB14" s="43"/>
      <c r="AC14" s="43"/>
      <c r="AD14" s="43"/>
      <c r="AE14" s="43"/>
      <c r="AF14" s="44"/>
      <c r="AG14" s="43"/>
      <c r="AH14" s="43"/>
      <c r="AI14" s="44"/>
      <c r="AJ14" s="43"/>
      <c r="AK14" s="43"/>
      <c r="AL14" s="36"/>
      <c r="AM14" s="31"/>
      <c r="AN14" s="31"/>
      <c r="AO14" s="36"/>
      <c r="AP14" s="31"/>
      <c r="AQ14" s="31"/>
      <c r="AR14" s="36"/>
      <c r="AS14" s="31"/>
      <c r="AT14" s="31"/>
      <c r="AU14" s="36"/>
      <c r="AV14" s="31"/>
      <c r="AW14" s="31"/>
      <c r="AX14" s="36" t="s">
        <v>178</v>
      </c>
      <c r="AY14" s="31" t="s">
        <v>179</v>
      </c>
      <c r="AZ14" s="31">
        <v>1</v>
      </c>
      <c r="BA14" s="44"/>
      <c r="BB14" s="43"/>
      <c r="BC14" s="43"/>
      <c r="BD14" s="44"/>
      <c r="BE14" s="43"/>
      <c r="BF14" s="43"/>
      <c r="BG14" s="44"/>
      <c r="BH14" s="43"/>
      <c r="BI14" s="43"/>
      <c r="BJ14" s="44"/>
      <c r="BK14" s="43"/>
      <c r="BL14" s="43"/>
      <c r="BM14" s="44"/>
      <c r="BN14" s="43"/>
      <c r="BO14" s="43"/>
      <c r="BP14" s="44"/>
      <c r="BQ14" s="43"/>
      <c r="BR14" s="43"/>
      <c r="BS14" s="30" t="s">
        <v>116</v>
      </c>
      <c r="BT14" s="37">
        <f t="shared" ref="BT14:BT16" si="7">+J14</f>
        <v>1</v>
      </c>
      <c r="BU14" s="31">
        <f t="shared" ref="BU14:BU15" si="8">+AZ14+BC14+BF14+BI14+BL14+BO14+BR14</f>
        <v>1</v>
      </c>
      <c r="BV14" s="37">
        <f t="shared" si="5"/>
        <v>1</v>
      </c>
      <c r="BW14" s="38">
        <f t="shared" si="6"/>
        <v>1</v>
      </c>
      <c r="BX14" s="33" t="s">
        <v>156</v>
      </c>
      <c r="BY14" s="39" t="s">
        <v>117</v>
      </c>
    </row>
    <row r="15" spans="1:77" ht="150" hidden="1" x14ac:dyDescent="0.25">
      <c r="A15" s="46">
        <v>2018</v>
      </c>
      <c r="B15" s="46">
        <v>47</v>
      </c>
      <c r="C15" s="30" t="s">
        <v>180</v>
      </c>
      <c r="D15" s="30" t="s">
        <v>181</v>
      </c>
      <c r="E15" s="30" t="s">
        <v>140</v>
      </c>
      <c r="F15" s="31">
        <v>1</v>
      </c>
      <c r="G15" s="30" t="s">
        <v>141</v>
      </c>
      <c r="H15" s="30" t="s">
        <v>142</v>
      </c>
      <c r="I15" s="30" t="s">
        <v>142</v>
      </c>
      <c r="J15" s="31">
        <v>1</v>
      </c>
      <c r="K15" s="30" t="s">
        <v>15</v>
      </c>
      <c r="L15" s="35">
        <v>43479</v>
      </c>
      <c r="M15" s="35">
        <v>43824</v>
      </c>
      <c r="N15" s="42"/>
      <c r="O15" s="42"/>
      <c r="P15" s="43"/>
      <c r="Q15" s="42"/>
      <c r="R15" s="42"/>
      <c r="S15" s="43"/>
      <c r="T15" s="42"/>
      <c r="U15" s="42"/>
      <c r="V15" s="43"/>
      <c r="W15" s="42"/>
      <c r="X15" s="43"/>
      <c r="Y15" s="43"/>
      <c r="Z15" s="43"/>
      <c r="AA15" s="43"/>
      <c r="AB15" s="43"/>
      <c r="AC15" s="43"/>
      <c r="AD15" s="43"/>
      <c r="AE15" s="43"/>
      <c r="AF15" s="44"/>
      <c r="AG15" s="43"/>
      <c r="AH15" s="43"/>
      <c r="AI15" s="36" t="s">
        <v>182</v>
      </c>
      <c r="AJ15" s="31" t="s">
        <v>144</v>
      </c>
      <c r="AK15" s="77">
        <v>1</v>
      </c>
      <c r="AL15" s="36" t="s">
        <v>182</v>
      </c>
      <c r="AM15" s="31" t="s">
        <v>183</v>
      </c>
      <c r="AN15" s="77">
        <v>1</v>
      </c>
      <c r="AO15" s="36" t="s">
        <v>182</v>
      </c>
      <c r="AP15" s="31" t="s">
        <v>183</v>
      </c>
      <c r="AQ15" s="77">
        <v>1</v>
      </c>
      <c r="AR15" s="36" t="s">
        <v>182</v>
      </c>
      <c r="AS15" s="31" t="s">
        <v>183</v>
      </c>
      <c r="AT15" s="77">
        <v>1</v>
      </c>
      <c r="AU15" s="36" t="s">
        <v>182</v>
      </c>
      <c r="AV15" s="31" t="s">
        <v>183</v>
      </c>
      <c r="AW15" s="77">
        <v>1</v>
      </c>
      <c r="AX15" s="36" t="s">
        <v>182</v>
      </c>
      <c r="AY15" s="31" t="s">
        <v>183</v>
      </c>
      <c r="AZ15" s="77">
        <v>1</v>
      </c>
      <c r="BA15" s="36" t="s">
        <v>182</v>
      </c>
      <c r="BB15" s="31" t="s">
        <v>183</v>
      </c>
      <c r="BC15" s="77">
        <v>1</v>
      </c>
      <c r="BD15" s="36" t="s">
        <v>182</v>
      </c>
      <c r="BE15" s="31" t="s">
        <v>183</v>
      </c>
      <c r="BF15" s="77">
        <v>1</v>
      </c>
      <c r="BG15" s="36" t="s">
        <v>182</v>
      </c>
      <c r="BH15" s="31" t="s">
        <v>183</v>
      </c>
      <c r="BI15" s="77">
        <v>1</v>
      </c>
      <c r="BJ15" s="36"/>
      <c r="BK15" s="31"/>
      <c r="BL15" s="31"/>
      <c r="BM15" s="36"/>
      <c r="BN15" s="31"/>
      <c r="BO15" s="31"/>
      <c r="BP15" s="36"/>
      <c r="BQ15" s="31"/>
      <c r="BR15" s="31"/>
      <c r="BS15" s="30" t="s">
        <v>145</v>
      </c>
      <c r="BT15" s="37">
        <f t="shared" si="7"/>
        <v>1</v>
      </c>
      <c r="BU15" s="31">
        <f t="shared" si="8"/>
        <v>4</v>
      </c>
      <c r="BV15" s="37">
        <f t="shared" si="5"/>
        <v>1</v>
      </c>
      <c r="BW15" s="38">
        <v>1</v>
      </c>
      <c r="BX15" s="33"/>
      <c r="BY15" s="39" t="s">
        <v>146</v>
      </c>
    </row>
    <row r="16" spans="1:77" ht="180" hidden="1" x14ac:dyDescent="0.25">
      <c r="A16" s="46">
        <v>2018</v>
      </c>
      <c r="B16" s="46">
        <v>47</v>
      </c>
      <c r="C16" s="30" t="s">
        <v>184</v>
      </c>
      <c r="D16" s="30" t="s">
        <v>185</v>
      </c>
      <c r="E16" s="30" t="s">
        <v>186</v>
      </c>
      <c r="F16" s="31">
        <v>1</v>
      </c>
      <c r="G16" s="30" t="s">
        <v>187</v>
      </c>
      <c r="H16" s="30" t="s">
        <v>188</v>
      </c>
      <c r="I16" s="30" t="s">
        <v>189</v>
      </c>
      <c r="J16" s="31">
        <v>1</v>
      </c>
      <c r="K16" s="30" t="s">
        <v>17</v>
      </c>
      <c r="L16" s="35">
        <v>43480</v>
      </c>
      <c r="M16" s="35">
        <v>43661</v>
      </c>
      <c r="N16" s="42"/>
      <c r="O16" s="42"/>
      <c r="P16" s="43"/>
      <c r="Q16" s="42"/>
      <c r="R16" s="42"/>
      <c r="S16" s="43"/>
      <c r="T16" s="42"/>
      <c r="U16" s="42"/>
      <c r="V16" s="43"/>
      <c r="W16" s="42"/>
      <c r="X16" s="43"/>
      <c r="Y16" s="43"/>
      <c r="Z16" s="43"/>
      <c r="AA16" s="43"/>
      <c r="AB16" s="43"/>
      <c r="AC16" s="43"/>
      <c r="AD16" s="43"/>
      <c r="AE16" s="43"/>
      <c r="AF16" s="44"/>
      <c r="AG16" s="43"/>
      <c r="AH16" s="43"/>
      <c r="AI16" s="36"/>
      <c r="AJ16" s="31"/>
      <c r="AK16" s="31"/>
      <c r="AL16" s="36"/>
      <c r="AM16" s="31"/>
      <c r="AN16" s="31"/>
      <c r="AO16" s="36" t="s">
        <v>190</v>
      </c>
      <c r="AP16" s="31" t="s">
        <v>191</v>
      </c>
      <c r="AQ16" s="31"/>
      <c r="AR16" s="36" t="s">
        <v>192</v>
      </c>
      <c r="AS16" s="31" t="s">
        <v>193</v>
      </c>
      <c r="AT16" s="77">
        <f>1/4</f>
        <v>0.25</v>
      </c>
      <c r="AU16" s="36"/>
      <c r="AV16" s="31"/>
      <c r="AW16" s="31"/>
      <c r="AX16" s="36" t="s">
        <v>194</v>
      </c>
      <c r="AY16" s="31" t="s">
        <v>193</v>
      </c>
      <c r="AZ16" s="77">
        <f>2/4</f>
        <v>0.5</v>
      </c>
      <c r="BA16" s="36"/>
      <c r="BB16" s="31"/>
      <c r="BC16" s="31"/>
      <c r="BD16" s="44" t="s">
        <v>195</v>
      </c>
      <c r="BE16" s="43"/>
      <c r="BF16" s="43"/>
      <c r="BG16" s="44" t="s">
        <v>195</v>
      </c>
      <c r="BH16" s="43"/>
      <c r="BI16" s="43"/>
      <c r="BJ16" s="44" t="s">
        <v>195</v>
      </c>
      <c r="BK16" s="43" t="s">
        <v>196</v>
      </c>
      <c r="BL16" s="81">
        <f>1/4</f>
        <v>0.25</v>
      </c>
      <c r="BM16" s="44"/>
      <c r="BN16" s="43"/>
      <c r="BO16" s="43"/>
      <c r="BP16" s="44"/>
      <c r="BQ16" s="43"/>
      <c r="BR16" s="43"/>
      <c r="BS16" s="30" t="s">
        <v>116</v>
      </c>
      <c r="BT16" s="37">
        <f t="shared" si="7"/>
        <v>1</v>
      </c>
      <c r="BU16" s="77">
        <f>+AZ16+BC16+BF16+BI16+BL16+BO16+BR16+AT16</f>
        <v>1</v>
      </c>
      <c r="BV16" s="37">
        <f t="shared" si="5"/>
        <v>1</v>
      </c>
      <c r="BW16" s="38">
        <f t="shared" si="6"/>
        <v>1</v>
      </c>
      <c r="BX16" s="33" t="s">
        <v>156</v>
      </c>
      <c r="BY16" s="39" t="s">
        <v>117</v>
      </c>
    </row>
    <row r="17" spans="1:77" ht="165" hidden="1" x14ac:dyDescent="0.25">
      <c r="A17" s="46">
        <v>2019</v>
      </c>
      <c r="B17" s="46">
        <v>510</v>
      </c>
      <c r="C17" s="30" t="s">
        <v>197</v>
      </c>
      <c r="D17" s="30" t="s">
        <v>198</v>
      </c>
      <c r="E17" s="30" t="s">
        <v>199</v>
      </c>
      <c r="F17" s="31">
        <v>1</v>
      </c>
      <c r="G17" s="30" t="s">
        <v>200</v>
      </c>
      <c r="H17" s="30" t="s">
        <v>201</v>
      </c>
      <c r="I17" s="30" t="s">
        <v>202</v>
      </c>
      <c r="J17" s="31">
        <v>7</v>
      </c>
      <c r="K17" s="30" t="s">
        <v>203</v>
      </c>
      <c r="L17" s="35">
        <v>43617</v>
      </c>
      <c r="M17" s="35">
        <v>43830</v>
      </c>
      <c r="N17" s="42"/>
      <c r="O17" s="42"/>
      <c r="P17" s="43"/>
      <c r="Q17" s="42"/>
      <c r="R17" s="42"/>
      <c r="S17" s="43"/>
      <c r="T17" s="42"/>
      <c r="U17" s="42"/>
      <c r="V17" s="43"/>
      <c r="W17" s="42"/>
      <c r="X17" s="43"/>
      <c r="Y17" s="43"/>
      <c r="Z17" s="43"/>
      <c r="AA17" s="43"/>
      <c r="AB17" s="43"/>
      <c r="AC17" s="43"/>
      <c r="AD17" s="43"/>
      <c r="AE17" s="43"/>
      <c r="AF17" s="44"/>
      <c r="AG17" s="43"/>
      <c r="AH17" s="43"/>
      <c r="AI17" s="44"/>
      <c r="AJ17" s="43"/>
      <c r="AK17" s="43"/>
      <c r="AL17" s="44"/>
      <c r="AM17" s="43"/>
      <c r="AN17" s="43"/>
      <c r="AO17" s="44"/>
      <c r="AP17" s="43"/>
      <c r="AQ17" s="43"/>
      <c r="AR17" s="44"/>
      <c r="AS17" s="43"/>
      <c r="AT17" s="43"/>
      <c r="AU17" s="44"/>
      <c r="AV17" s="43"/>
      <c r="AW17" s="43"/>
      <c r="AX17" s="36" t="s">
        <v>204</v>
      </c>
      <c r="AY17" s="31" t="s">
        <v>205</v>
      </c>
      <c r="AZ17" s="31">
        <v>1</v>
      </c>
      <c r="BA17" s="36" t="s">
        <v>206</v>
      </c>
      <c r="BB17" s="31" t="s">
        <v>207</v>
      </c>
      <c r="BC17" s="31">
        <v>1</v>
      </c>
      <c r="BD17" s="36" t="s">
        <v>208</v>
      </c>
      <c r="BE17" s="31" t="s">
        <v>209</v>
      </c>
      <c r="BF17" s="31">
        <v>1</v>
      </c>
      <c r="BG17" s="82"/>
      <c r="BH17" s="31"/>
      <c r="BI17" s="31"/>
      <c r="BJ17" s="36" t="s">
        <v>210</v>
      </c>
      <c r="BK17" s="31" t="s">
        <v>211</v>
      </c>
      <c r="BL17" s="31">
        <v>1</v>
      </c>
      <c r="BM17" s="36" t="s">
        <v>212</v>
      </c>
      <c r="BN17" s="31" t="s">
        <v>213</v>
      </c>
      <c r="BO17" s="31">
        <v>1</v>
      </c>
      <c r="BP17" s="36"/>
      <c r="BQ17" s="31"/>
      <c r="BR17" s="31"/>
      <c r="BS17" s="30" t="s">
        <v>116</v>
      </c>
      <c r="BT17" s="37">
        <f>+J17</f>
        <v>7</v>
      </c>
      <c r="BU17" s="31">
        <f>+AZ17+BC17+BF17+BI17+BL17+BO17+BR17</f>
        <v>5</v>
      </c>
      <c r="BV17" s="37">
        <f>+BT17</f>
        <v>7</v>
      </c>
      <c r="BW17" s="38">
        <f>+BU17/BV17</f>
        <v>0.7142857142857143</v>
      </c>
      <c r="BX17" s="33"/>
      <c r="BY17" s="39" t="s">
        <v>214</v>
      </c>
    </row>
    <row r="18" spans="1:77" ht="165" hidden="1" x14ac:dyDescent="0.25">
      <c r="A18" s="46">
        <v>2019</v>
      </c>
      <c r="B18" s="46">
        <v>510</v>
      </c>
      <c r="C18" s="30" t="s">
        <v>11</v>
      </c>
      <c r="D18" s="30" t="s">
        <v>215</v>
      </c>
      <c r="E18" s="30" t="s">
        <v>216</v>
      </c>
      <c r="F18" s="31">
        <v>1</v>
      </c>
      <c r="G18" s="30" t="s">
        <v>217</v>
      </c>
      <c r="H18" s="30" t="s">
        <v>218</v>
      </c>
      <c r="I18" s="30" t="s">
        <v>219</v>
      </c>
      <c r="J18" s="31">
        <v>100</v>
      </c>
      <c r="K18" s="30" t="s">
        <v>15</v>
      </c>
      <c r="L18" s="35">
        <v>43617</v>
      </c>
      <c r="M18" s="35">
        <v>43738</v>
      </c>
      <c r="N18" s="42"/>
      <c r="O18" s="42"/>
      <c r="P18" s="43"/>
      <c r="Q18" s="42"/>
      <c r="R18" s="42"/>
      <c r="S18" s="43"/>
      <c r="T18" s="42"/>
      <c r="U18" s="42"/>
      <c r="V18" s="43"/>
      <c r="W18" s="42"/>
      <c r="X18" s="43"/>
      <c r="Y18" s="43"/>
      <c r="Z18" s="43"/>
      <c r="AA18" s="43"/>
      <c r="AB18" s="43"/>
      <c r="AC18" s="43"/>
      <c r="AD18" s="43"/>
      <c r="AE18" s="43"/>
      <c r="AF18" s="44"/>
      <c r="AG18" s="43"/>
      <c r="AH18" s="43"/>
      <c r="AI18" s="44"/>
      <c r="AJ18" s="43"/>
      <c r="AK18" s="43"/>
      <c r="AL18" s="44"/>
      <c r="AM18" s="43"/>
      <c r="AN18" s="43"/>
      <c r="AO18" s="44"/>
      <c r="AP18" s="43"/>
      <c r="AQ18" s="43"/>
      <c r="AR18" s="44"/>
      <c r="AS18" s="43"/>
      <c r="AT18" s="43"/>
      <c r="AU18" s="44"/>
      <c r="AV18" s="43"/>
      <c r="AW18" s="43"/>
      <c r="AX18" s="36"/>
      <c r="AY18" s="31"/>
      <c r="AZ18" s="31"/>
      <c r="BA18" s="36"/>
      <c r="BB18" s="31"/>
      <c r="BC18" s="31"/>
      <c r="BD18" s="36"/>
      <c r="BE18" s="31"/>
      <c r="BF18" s="31"/>
      <c r="BG18" s="36" t="s">
        <v>220</v>
      </c>
      <c r="BH18" s="31"/>
      <c r="BI18" s="31"/>
      <c r="BJ18" s="44" t="s">
        <v>221</v>
      </c>
      <c r="BK18" s="43" t="s">
        <v>222</v>
      </c>
      <c r="BL18" s="80">
        <f>6/6</f>
        <v>1</v>
      </c>
      <c r="BM18" s="44"/>
      <c r="BN18" s="43"/>
      <c r="BO18" s="43"/>
      <c r="BP18" s="44"/>
      <c r="BQ18" s="43"/>
      <c r="BR18" s="43"/>
      <c r="BS18" s="30" t="s">
        <v>116</v>
      </c>
      <c r="BT18" s="38">
        <v>1</v>
      </c>
      <c r="BU18" s="38">
        <f t="shared" ref="BU18:BU46" si="9">+AZ18+BC18+BF18+BI18+BL18+BO18+BR18</f>
        <v>1</v>
      </c>
      <c r="BV18" s="38">
        <f t="shared" ref="BV18:BV46" si="10">+BT18</f>
        <v>1</v>
      </c>
      <c r="BW18" s="38">
        <f t="shared" ref="BW18:BW46" si="11">+BU18/BV18</f>
        <v>1</v>
      </c>
      <c r="BX18" s="33" t="s">
        <v>156</v>
      </c>
      <c r="BY18" s="39" t="s">
        <v>117</v>
      </c>
    </row>
    <row r="19" spans="1:77" ht="90" hidden="1" x14ac:dyDescent="0.25">
      <c r="A19" s="46">
        <v>2019</v>
      </c>
      <c r="B19" s="46">
        <v>510</v>
      </c>
      <c r="C19" s="30" t="s">
        <v>11</v>
      </c>
      <c r="D19" s="30" t="s">
        <v>223</v>
      </c>
      <c r="E19" s="30" t="s">
        <v>224</v>
      </c>
      <c r="F19" s="31">
        <v>2</v>
      </c>
      <c r="G19" s="30" t="s">
        <v>225</v>
      </c>
      <c r="H19" s="30" t="s">
        <v>226</v>
      </c>
      <c r="I19" s="30" t="s">
        <v>227</v>
      </c>
      <c r="J19" s="31">
        <v>100</v>
      </c>
      <c r="K19" s="30" t="s">
        <v>15</v>
      </c>
      <c r="L19" s="35">
        <v>43647</v>
      </c>
      <c r="M19" s="35">
        <v>43830</v>
      </c>
      <c r="N19" s="42"/>
      <c r="O19" s="42"/>
      <c r="P19" s="43"/>
      <c r="Q19" s="42"/>
      <c r="R19" s="42"/>
      <c r="S19" s="43"/>
      <c r="T19" s="42"/>
      <c r="U19" s="42"/>
      <c r="V19" s="43"/>
      <c r="W19" s="42"/>
      <c r="X19" s="43"/>
      <c r="Y19" s="43"/>
      <c r="Z19" s="43"/>
      <c r="AA19" s="43"/>
      <c r="AB19" s="43"/>
      <c r="AC19" s="43"/>
      <c r="AD19" s="43"/>
      <c r="AE19" s="43"/>
      <c r="AF19" s="44"/>
      <c r="AG19" s="43"/>
      <c r="AH19" s="43"/>
      <c r="AI19" s="44"/>
      <c r="AJ19" s="43"/>
      <c r="AK19" s="43"/>
      <c r="AL19" s="44"/>
      <c r="AM19" s="43"/>
      <c r="AN19" s="43"/>
      <c r="AO19" s="44"/>
      <c r="AP19" s="43"/>
      <c r="AQ19" s="43"/>
      <c r="AR19" s="44"/>
      <c r="AS19" s="43"/>
      <c r="AT19" s="43"/>
      <c r="AU19" s="44"/>
      <c r="AV19" s="43"/>
      <c r="AW19" s="43"/>
      <c r="AX19" s="44"/>
      <c r="AY19" s="43"/>
      <c r="AZ19" s="43"/>
      <c r="BA19" s="36"/>
      <c r="BB19" s="31"/>
      <c r="BC19" s="31"/>
      <c r="BD19" s="36"/>
      <c r="BE19" s="31"/>
      <c r="BF19" s="31"/>
      <c r="BG19" s="36"/>
      <c r="BH19" s="31"/>
      <c r="BI19" s="31"/>
      <c r="BJ19" s="36"/>
      <c r="BK19" s="31"/>
      <c r="BL19" s="31"/>
      <c r="BM19" s="36"/>
      <c r="BN19" s="31"/>
      <c r="BO19" s="31"/>
      <c r="BP19" s="36"/>
      <c r="BQ19" s="31"/>
      <c r="BR19" s="31"/>
      <c r="BS19" s="30" t="s">
        <v>116</v>
      </c>
      <c r="BT19" s="37">
        <f t="shared" ref="BT19:BT46" si="12">+J19</f>
        <v>100</v>
      </c>
      <c r="BU19" s="84">
        <f t="shared" si="9"/>
        <v>0</v>
      </c>
      <c r="BV19" s="37">
        <f t="shared" si="10"/>
        <v>100</v>
      </c>
      <c r="BW19" s="38">
        <f t="shared" si="11"/>
        <v>0</v>
      </c>
      <c r="BX19" s="33"/>
      <c r="BY19" s="39" t="s">
        <v>214</v>
      </c>
    </row>
    <row r="20" spans="1:77" ht="150" hidden="1" x14ac:dyDescent="0.25">
      <c r="A20" s="46">
        <v>2019</v>
      </c>
      <c r="B20" s="46">
        <v>510</v>
      </c>
      <c r="C20" s="30" t="s">
        <v>12</v>
      </c>
      <c r="D20" s="30" t="s">
        <v>228</v>
      </c>
      <c r="E20" s="30" t="s">
        <v>229</v>
      </c>
      <c r="F20" s="31">
        <v>1</v>
      </c>
      <c r="G20" s="30" t="s">
        <v>230</v>
      </c>
      <c r="H20" s="30" t="s">
        <v>231</v>
      </c>
      <c r="I20" s="30" t="s">
        <v>232</v>
      </c>
      <c r="J20" s="31">
        <v>1</v>
      </c>
      <c r="K20" s="30" t="s">
        <v>25</v>
      </c>
      <c r="L20" s="35">
        <v>43617</v>
      </c>
      <c r="M20" s="35">
        <v>43646</v>
      </c>
      <c r="N20" s="42"/>
      <c r="O20" s="42"/>
      <c r="P20" s="43"/>
      <c r="Q20" s="42"/>
      <c r="R20" s="42"/>
      <c r="S20" s="43"/>
      <c r="T20" s="42"/>
      <c r="U20" s="42"/>
      <c r="V20" s="43"/>
      <c r="W20" s="42"/>
      <c r="X20" s="43"/>
      <c r="Y20" s="43"/>
      <c r="Z20" s="43"/>
      <c r="AA20" s="43"/>
      <c r="AB20" s="43"/>
      <c r="AC20" s="43"/>
      <c r="AD20" s="43"/>
      <c r="AE20" s="43"/>
      <c r="AF20" s="44"/>
      <c r="AG20" s="43"/>
      <c r="AH20" s="43"/>
      <c r="AI20" s="44"/>
      <c r="AJ20" s="43"/>
      <c r="AK20" s="43"/>
      <c r="AL20" s="44"/>
      <c r="AM20" s="43"/>
      <c r="AN20" s="43"/>
      <c r="AO20" s="44"/>
      <c r="AP20" s="43"/>
      <c r="AQ20" s="43"/>
      <c r="AR20" s="44"/>
      <c r="AS20" s="43"/>
      <c r="AT20" s="43"/>
      <c r="AU20" s="44"/>
      <c r="AV20" s="43"/>
      <c r="AW20" s="43"/>
      <c r="AX20" s="36" t="s">
        <v>233</v>
      </c>
      <c r="AY20" s="31" t="s">
        <v>234</v>
      </c>
      <c r="AZ20" s="31">
        <v>1</v>
      </c>
      <c r="BA20" s="44"/>
      <c r="BB20" s="43"/>
      <c r="BC20" s="43"/>
      <c r="BD20" s="44"/>
      <c r="BE20" s="43"/>
      <c r="BF20" s="43"/>
      <c r="BG20" s="44"/>
      <c r="BH20" s="43"/>
      <c r="BI20" s="43"/>
      <c r="BJ20" s="44"/>
      <c r="BK20" s="43"/>
      <c r="BL20" s="43"/>
      <c r="BM20" s="44"/>
      <c r="BN20" s="43"/>
      <c r="BO20" s="43"/>
      <c r="BP20" s="44"/>
      <c r="BQ20" s="43"/>
      <c r="BR20" s="43"/>
      <c r="BS20" s="30" t="s">
        <v>116</v>
      </c>
      <c r="BT20" s="37">
        <f t="shared" si="12"/>
        <v>1</v>
      </c>
      <c r="BU20" s="31">
        <f t="shared" si="9"/>
        <v>1</v>
      </c>
      <c r="BV20" s="37">
        <f t="shared" si="10"/>
        <v>1</v>
      </c>
      <c r="BW20" s="38">
        <f t="shared" si="11"/>
        <v>1</v>
      </c>
      <c r="BX20" s="33" t="s">
        <v>156</v>
      </c>
      <c r="BY20" s="39" t="s">
        <v>117</v>
      </c>
    </row>
    <row r="21" spans="1:77" ht="75" hidden="1" x14ac:dyDescent="0.25">
      <c r="A21" s="46">
        <v>2019</v>
      </c>
      <c r="B21" s="46">
        <v>510</v>
      </c>
      <c r="C21" s="30" t="s">
        <v>14</v>
      </c>
      <c r="D21" s="30" t="s">
        <v>235</v>
      </c>
      <c r="E21" s="30" t="s">
        <v>236</v>
      </c>
      <c r="F21" s="31">
        <v>1</v>
      </c>
      <c r="G21" s="30" t="s">
        <v>225</v>
      </c>
      <c r="H21" s="30" t="s">
        <v>226</v>
      </c>
      <c r="I21" s="30" t="s">
        <v>227</v>
      </c>
      <c r="J21" s="31">
        <v>100</v>
      </c>
      <c r="K21" s="30" t="s">
        <v>15</v>
      </c>
      <c r="L21" s="35">
        <v>43647</v>
      </c>
      <c r="M21" s="35">
        <v>43830</v>
      </c>
      <c r="N21" s="42"/>
      <c r="O21" s="42"/>
      <c r="P21" s="43"/>
      <c r="Q21" s="42"/>
      <c r="R21" s="42"/>
      <c r="S21" s="43"/>
      <c r="T21" s="42"/>
      <c r="U21" s="42"/>
      <c r="V21" s="43"/>
      <c r="W21" s="42"/>
      <c r="X21" s="43"/>
      <c r="Y21" s="43"/>
      <c r="Z21" s="43"/>
      <c r="AA21" s="43"/>
      <c r="AB21" s="43"/>
      <c r="AC21" s="43"/>
      <c r="AD21" s="43"/>
      <c r="AE21" s="43"/>
      <c r="AF21" s="44"/>
      <c r="AG21" s="43"/>
      <c r="AH21" s="43"/>
      <c r="AI21" s="44"/>
      <c r="AJ21" s="43"/>
      <c r="AK21" s="43"/>
      <c r="AL21" s="44"/>
      <c r="AM21" s="43"/>
      <c r="AN21" s="43"/>
      <c r="AO21" s="44"/>
      <c r="AP21" s="43"/>
      <c r="AQ21" s="43"/>
      <c r="AR21" s="44"/>
      <c r="AS21" s="43"/>
      <c r="AT21" s="43"/>
      <c r="AU21" s="44"/>
      <c r="AV21" s="43"/>
      <c r="AW21" s="43"/>
      <c r="AX21" s="44"/>
      <c r="AY21" s="43"/>
      <c r="AZ21" s="43"/>
      <c r="BA21" s="36"/>
      <c r="BB21" s="31"/>
      <c r="BC21" s="31"/>
      <c r="BD21" s="36"/>
      <c r="BE21" s="31"/>
      <c r="BF21" s="31"/>
      <c r="BG21" s="36"/>
      <c r="BH21" s="31"/>
      <c r="BI21" s="31"/>
      <c r="BJ21" s="36"/>
      <c r="BK21" s="31"/>
      <c r="BL21" s="31"/>
      <c r="BM21" s="36"/>
      <c r="BN21" s="31"/>
      <c r="BO21" s="31"/>
      <c r="BP21" s="36"/>
      <c r="BQ21" s="31"/>
      <c r="BR21" s="31"/>
      <c r="BS21" s="30" t="s">
        <v>116</v>
      </c>
      <c r="BT21" s="37">
        <f t="shared" si="12"/>
        <v>100</v>
      </c>
      <c r="BU21" s="84">
        <f t="shared" si="9"/>
        <v>0</v>
      </c>
      <c r="BV21" s="37">
        <f t="shared" si="10"/>
        <v>100</v>
      </c>
      <c r="BW21" s="38">
        <f t="shared" si="11"/>
        <v>0</v>
      </c>
      <c r="BX21" s="33"/>
      <c r="BY21" s="39" t="s">
        <v>214</v>
      </c>
    </row>
    <row r="22" spans="1:77" ht="135" hidden="1" x14ac:dyDescent="0.25">
      <c r="A22" s="46">
        <v>2019</v>
      </c>
      <c r="B22" s="46">
        <v>12</v>
      </c>
      <c r="C22" s="30" t="s">
        <v>8</v>
      </c>
      <c r="D22" s="30" t="s">
        <v>237</v>
      </c>
      <c r="E22" s="30" t="s">
        <v>238</v>
      </c>
      <c r="F22" s="31">
        <v>1</v>
      </c>
      <c r="G22" s="30" t="s">
        <v>239</v>
      </c>
      <c r="H22" s="30" t="s">
        <v>240</v>
      </c>
      <c r="I22" s="30" t="s">
        <v>240</v>
      </c>
      <c r="J22" s="31">
        <v>1</v>
      </c>
      <c r="K22" s="30" t="s">
        <v>241</v>
      </c>
      <c r="L22" s="35">
        <v>43661</v>
      </c>
      <c r="M22" s="35">
        <v>43830</v>
      </c>
      <c r="N22" s="42"/>
      <c r="O22" s="42"/>
      <c r="P22" s="43"/>
      <c r="Q22" s="42"/>
      <c r="R22" s="42"/>
      <c r="S22" s="43"/>
      <c r="T22" s="42"/>
      <c r="U22" s="42"/>
      <c r="V22" s="43"/>
      <c r="W22" s="42"/>
      <c r="X22" s="43"/>
      <c r="Y22" s="43"/>
      <c r="Z22" s="43"/>
      <c r="AA22" s="43"/>
      <c r="AB22" s="43"/>
      <c r="AC22" s="43"/>
      <c r="AD22" s="43"/>
      <c r="AE22" s="43"/>
      <c r="AF22" s="44"/>
      <c r="AG22" s="43"/>
      <c r="AH22" s="43"/>
      <c r="AI22" s="44"/>
      <c r="AJ22" s="43"/>
      <c r="AK22" s="43"/>
      <c r="AL22" s="44"/>
      <c r="AM22" s="43"/>
      <c r="AN22" s="43"/>
      <c r="AO22" s="44"/>
      <c r="AP22" s="43"/>
      <c r="AQ22" s="43"/>
      <c r="AR22" s="44"/>
      <c r="AS22" s="43"/>
      <c r="AT22" s="43"/>
      <c r="AU22" s="44"/>
      <c r="AV22" s="43"/>
      <c r="AW22" s="43"/>
      <c r="AX22" s="44"/>
      <c r="AY22" s="43"/>
      <c r="AZ22" s="43"/>
      <c r="BA22" s="36" t="s">
        <v>242</v>
      </c>
      <c r="BB22" s="31" t="s">
        <v>243</v>
      </c>
      <c r="BC22" s="31"/>
      <c r="BD22" s="36"/>
      <c r="BE22" s="31"/>
      <c r="BF22" s="31"/>
      <c r="BG22" s="36"/>
      <c r="BH22" s="31"/>
      <c r="BI22" s="31"/>
      <c r="BJ22" s="36" t="s">
        <v>244</v>
      </c>
      <c r="BK22" s="31" t="s">
        <v>245</v>
      </c>
      <c r="BL22" s="31"/>
      <c r="BM22" s="36"/>
      <c r="BN22" s="31"/>
      <c r="BO22" s="31"/>
      <c r="BP22" s="36"/>
      <c r="BQ22" s="31"/>
      <c r="BR22" s="31"/>
      <c r="BS22" s="30" t="s">
        <v>116</v>
      </c>
      <c r="BT22" s="37">
        <f t="shared" si="12"/>
        <v>1</v>
      </c>
      <c r="BU22" s="84">
        <f t="shared" si="9"/>
        <v>0</v>
      </c>
      <c r="BV22" s="37">
        <f t="shared" si="10"/>
        <v>1</v>
      </c>
      <c r="BW22" s="38">
        <f t="shared" si="11"/>
        <v>0</v>
      </c>
      <c r="BX22" s="33"/>
      <c r="BY22" s="39" t="s">
        <v>214</v>
      </c>
    </row>
    <row r="23" spans="1:77" ht="150" x14ac:dyDescent="0.25">
      <c r="A23" s="46">
        <v>2019</v>
      </c>
      <c r="B23" s="46">
        <v>12</v>
      </c>
      <c r="C23" s="30" t="s">
        <v>11</v>
      </c>
      <c r="D23" s="30" t="s">
        <v>246</v>
      </c>
      <c r="E23" s="30" t="s">
        <v>247</v>
      </c>
      <c r="F23" s="31">
        <v>1</v>
      </c>
      <c r="G23" s="30" t="s">
        <v>248</v>
      </c>
      <c r="H23" s="30" t="s">
        <v>249</v>
      </c>
      <c r="I23" s="30" t="s">
        <v>250</v>
      </c>
      <c r="J23" s="31">
        <v>2</v>
      </c>
      <c r="K23" s="30" t="s">
        <v>13</v>
      </c>
      <c r="L23" s="35">
        <v>43661</v>
      </c>
      <c r="M23" s="35">
        <v>43692</v>
      </c>
      <c r="N23" s="42"/>
      <c r="O23" s="42"/>
      <c r="P23" s="43"/>
      <c r="Q23" s="42"/>
      <c r="R23" s="42"/>
      <c r="S23" s="43"/>
      <c r="T23" s="42"/>
      <c r="U23" s="42"/>
      <c r="V23" s="43"/>
      <c r="W23" s="42"/>
      <c r="X23" s="43"/>
      <c r="Y23" s="43"/>
      <c r="Z23" s="43"/>
      <c r="AA23" s="43"/>
      <c r="AB23" s="43"/>
      <c r="AC23" s="43"/>
      <c r="AD23" s="43"/>
      <c r="AE23" s="43"/>
      <c r="AF23" s="44"/>
      <c r="AG23" s="43"/>
      <c r="AH23" s="43"/>
      <c r="AI23" s="44"/>
      <c r="AJ23" s="43"/>
      <c r="AK23" s="43"/>
      <c r="AL23" s="44"/>
      <c r="AM23" s="43"/>
      <c r="AN23" s="43"/>
      <c r="AO23" s="44"/>
      <c r="AP23" s="43"/>
      <c r="AQ23" s="43"/>
      <c r="AR23" s="44"/>
      <c r="AS23" s="43"/>
      <c r="AT23" s="43"/>
      <c r="AU23" s="44"/>
      <c r="AV23" s="43"/>
      <c r="AW23" s="43"/>
      <c r="AX23" s="44"/>
      <c r="AY23" s="43"/>
      <c r="AZ23" s="43"/>
      <c r="BA23" s="36"/>
      <c r="BB23" s="31"/>
      <c r="BC23" s="31"/>
      <c r="BD23" s="36"/>
      <c r="BE23" s="31"/>
      <c r="BF23" s="31"/>
      <c r="BG23" s="44"/>
      <c r="BH23" s="43"/>
      <c r="BI23" s="43"/>
      <c r="BJ23" s="44"/>
      <c r="BK23" s="43"/>
      <c r="BL23" s="43"/>
      <c r="BM23" s="44" t="s">
        <v>251</v>
      </c>
      <c r="BN23" s="43" t="s">
        <v>252</v>
      </c>
      <c r="BO23" s="43">
        <v>2</v>
      </c>
      <c r="BP23" s="44"/>
      <c r="BQ23" s="43"/>
      <c r="BR23" s="43"/>
      <c r="BS23" s="30" t="s">
        <v>116</v>
      </c>
      <c r="BT23" s="37">
        <f t="shared" si="12"/>
        <v>2</v>
      </c>
      <c r="BU23" s="31">
        <f t="shared" si="9"/>
        <v>2</v>
      </c>
      <c r="BV23" s="37">
        <f t="shared" si="10"/>
        <v>2</v>
      </c>
      <c r="BW23" s="38">
        <f t="shared" si="11"/>
        <v>1</v>
      </c>
      <c r="BX23" s="33" t="s">
        <v>156</v>
      </c>
      <c r="BY23" s="34" t="s">
        <v>117</v>
      </c>
    </row>
    <row r="24" spans="1:77" ht="135" hidden="1" x14ac:dyDescent="0.25">
      <c r="A24" s="46">
        <v>2019</v>
      </c>
      <c r="B24" s="46">
        <v>12</v>
      </c>
      <c r="C24" s="30" t="s">
        <v>12</v>
      </c>
      <c r="D24" s="30" t="s">
        <v>253</v>
      </c>
      <c r="E24" s="30" t="s">
        <v>254</v>
      </c>
      <c r="F24" s="31">
        <v>1</v>
      </c>
      <c r="G24" s="30" t="s">
        <v>255</v>
      </c>
      <c r="H24" s="30" t="s">
        <v>226</v>
      </c>
      <c r="I24" s="30" t="s">
        <v>227</v>
      </c>
      <c r="J24" s="31">
        <v>100</v>
      </c>
      <c r="K24" s="30" t="s">
        <v>15</v>
      </c>
      <c r="L24" s="35">
        <v>43647</v>
      </c>
      <c r="M24" s="35">
        <v>43830</v>
      </c>
      <c r="N24" s="42"/>
      <c r="O24" s="42"/>
      <c r="P24" s="43"/>
      <c r="Q24" s="42"/>
      <c r="R24" s="42"/>
      <c r="S24" s="43"/>
      <c r="T24" s="42"/>
      <c r="U24" s="42"/>
      <c r="V24" s="43"/>
      <c r="W24" s="42"/>
      <c r="X24" s="43"/>
      <c r="Y24" s="43"/>
      <c r="Z24" s="43"/>
      <c r="AA24" s="43"/>
      <c r="AB24" s="43"/>
      <c r="AC24" s="43"/>
      <c r="AD24" s="43"/>
      <c r="AE24" s="43"/>
      <c r="AF24" s="44"/>
      <c r="AG24" s="43"/>
      <c r="AH24" s="43"/>
      <c r="AI24" s="44"/>
      <c r="AJ24" s="43"/>
      <c r="AK24" s="43"/>
      <c r="AL24" s="44"/>
      <c r="AM24" s="43"/>
      <c r="AN24" s="43"/>
      <c r="AO24" s="44"/>
      <c r="AP24" s="43"/>
      <c r="AQ24" s="43"/>
      <c r="AR24" s="44"/>
      <c r="AS24" s="43"/>
      <c r="AT24" s="43"/>
      <c r="AU24" s="44"/>
      <c r="AV24" s="43"/>
      <c r="AW24" s="43"/>
      <c r="AX24" s="44"/>
      <c r="AY24" s="43"/>
      <c r="AZ24" s="43"/>
      <c r="BA24" s="36"/>
      <c r="BB24" s="31"/>
      <c r="BC24" s="31"/>
      <c r="BD24" s="36" t="s">
        <v>256</v>
      </c>
      <c r="BE24" s="31" t="s">
        <v>245</v>
      </c>
      <c r="BF24" s="31">
        <v>1</v>
      </c>
      <c r="BG24" s="36"/>
      <c r="BH24" s="31"/>
      <c r="BI24" s="31"/>
      <c r="BJ24" s="36"/>
      <c r="BK24" s="31"/>
      <c r="BL24" s="31"/>
      <c r="BM24" s="36"/>
      <c r="BN24" s="31"/>
      <c r="BO24" s="31"/>
      <c r="BP24" s="36"/>
      <c r="BQ24" s="31"/>
      <c r="BR24" s="31"/>
      <c r="BS24" s="30" t="s">
        <v>116</v>
      </c>
      <c r="BT24" s="37">
        <f t="shared" si="12"/>
        <v>100</v>
      </c>
      <c r="BU24" s="31">
        <f t="shared" si="9"/>
        <v>1</v>
      </c>
      <c r="BV24" s="37">
        <f t="shared" si="10"/>
        <v>100</v>
      </c>
      <c r="BW24" s="38">
        <f t="shared" si="11"/>
        <v>0.01</v>
      </c>
      <c r="BX24" s="33"/>
      <c r="BY24" s="39" t="s">
        <v>257</v>
      </c>
    </row>
    <row r="25" spans="1:77" ht="150" x14ac:dyDescent="0.25">
      <c r="A25" s="46">
        <v>2019</v>
      </c>
      <c r="B25" s="46">
        <v>12</v>
      </c>
      <c r="C25" s="30" t="s">
        <v>14</v>
      </c>
      <c r="D25" s="30" t="s">
        <v>258</v>
      </c>
      <c r="E25" s="30" t="s">
        <v>247</v>
      </c>
      <c r="F25" s="31">
        <v>1</v>
      </c>
      <c r="G25" s="30" t="s">
        <v>248</v>
      </c>
      <c r="H25" s="30" t="s">
        <v>249</v>
      </c>
      <c r="I25" s="30" t="s">
        <v>250</v>
      </c>
      <c r="J25" s="31">
        <v>2</v>
      </c>
      <c r="K25" s="30" t="s">
        <v>13</v>
      </c>
      <c r="L25" s="35">
        <v>43661</v>
      </c>
      <c r="M25" s="35">
        <v>43692</v>
      </c>
      <c r="N25" s="42"/>
      <c r="O25" s="42"/>
      <c r="P25" s="43"/>
      <c r="Q25" s="42"/>
      <c r="R25" s="42"/>
      <c r="S25" s="43"/>
      <c r="T25" s="42"/>
      <c r="U25" s="42"/>
      <c r="V25" s="43"/>
      <c r="W25" s="42"/>
      <c r="X25" s="43"/>
      <c r="Y25" s="43"/>
      <c r="Z25" s="43"/>
      <c r="AA25" s="43"/>
      <c r="AB25" s="43"/>
      <c r="AC25" s="43"/>
      <c r="AD25" s="43"/>
      <c r="AE25" s="43"/>
      <c r="AF25" s="44"/>
      <c r="AG25" s="43"/>
      <c r="AH25" s="43"/>
      <c r="AI25" s="44"/>
      <c r="AJ25" s="43"/>
      <c r="AK25" s="43"/>
      <c r="AL25" s="44"/>
      <c r="AM25" s="43"/>
      <c r="AN25" s="43"/>
      <c r="AO25" s="44"/>
      <c r="AP25" s="43"/>
      <c r="AQ25" s="43"/>
      <c r="AR25" s="44"/>
      <c r="AS25" s="43"/>
      <c r="AT25" s="43"/>
      <c r="AU25" s="44"/>
      <c r="AV25" s="43"/>
      <c r="AW25" s="43"/>
      <c r="AX25" s="44"/>
      <c r="AY25" s="43"/>
      <c r="AZ25" s="43"/>
      <c r="BA25" s="36"/>
      <c r="BB25" s="31"/>
      <c r="BC25" s="31"/>
      <c r="BD25" s="36"/>
      <c r="BE25" s="31"/>
      <c r="BF25" s="31"/>
      <c r="BG25" s="44"/>
      <c r="BH25" s="43"/>
      <c r="BI25" s="43"/>
      <c r="BJ25" s="44"/>
      <c r="BK25" s="43"/>
      <c r="BL25" s="43"/>
      <c r="BM25" s="44" t="s">
        <v>251</v>
      </c>
      <c r="BN25" s="43" t="s">
        <v>252</v>
      </c>
      <c r="BO25" s="43">
        <v>2</v>
      </c>
      <c r="BP25" s="44"/>
      <c r="BQ25" s="43"/>
      <c r="BR25" s="43"/>
      <c r="BS25" s="30" t="s">
        <v>116</v>
      </c>
      <c r="BT25" s="37">
        <f t="shared" si="12"/>
        <v>2</v>
      </c>
      <c r="BU25" s="31">
        <f t="shared" si="9"/>
        <v>2</v>
      </c>
      <c r="BV25" s="37">
        <f t="shared" si="10"/>
        <v>2</v>
      </c>
      <c r="BW25" s="38">
        <f t="shared" si="11"/>
        <v>1</v>
      </c>
      <c r="BX25" s="33" t="s">
        <v>156</v>
      </c>
      <c r="BY25" s="34" t="s">
        <v>117</v>
      </c>
    </row>
    <row r="26" spans="1:77" ht="150" hidden="1" x14ac:dyDescent="0.25">
      <c r="A26" s="46">
        <v>2019</v>
      </c>
      <c r="B26" s="46">
        <v>12</v>
      </c>
      <c r="C26" s="30" t="s">
        <v>16</v>
      </c>
      <c r="D26" s="30" t="s">
        <v>259</v>
      </c>
      <c r="E26" s="30" t="s">
        <v>260</v>
      </c>
      <c r="F26" s="31">
        <v>1</v>
      </c>
      <c r="G26" s="30" t="s">
        <v>261</v>
      </c>
      <c r="H26" s="30" t="s">
        <v>231</v>
      </c>
      <c r="I26" s="30" t="s">
        <v>232</v>
      </c>
      <c r="J26" s="31">
        <v>1</v>
      </c>
      <c r="K26" s="30" t="s">
        <v>262</v>
      </c>
      <c r="L26" s="35">
        <v>43661</v>
      </c>
      <c r="M26" s="35">
        <v>43692</v>
      </c>
      <c r="N26" s="42"/>
      <c r="O26" s="42"/>
      <c r="P26" s="43"/>
      <c r="Q26" s="42"/>
      <c r="R26" s="42"/>
      <c r="S26" s="43"/>
      <c r="T26" s="42"/>
      <c r="U26" s="42"/>
      <c r="V26" s="43"/>
      <c r="W26" s="42"/>
      <c r="X26" s="43"/>
      <c r="Y26" s="43"/>
      <c r="Z26" s="43"/>
      <c r="AA26" s="43"/>
      <c r="AB26" s="43"/>
      <c r="AC26" s="43"/>
      <c r="AD26" s="43"/>
      <c r="AE26" s="43"/>
      <c r="AF26" s="44"/>
      <c r="AG26" s="43"/>
      <c r="AH26" s="43"/>
      <c r="AI26" s="44"/>
      <c r="AJ26" s="43"/>
      <c r="AK26" s="43"/>
      <c r="AL26" s="44"/>
      <c r="AM26" s="43"/>
      <c r="AN26" s="43"/>
      <c r="AO26" s="44"/>
      <c r="AP26" s="43"/>
      <c r="AQ26" s="43"/>
      <c r="AR26" s="44"/>
      <c r="AS26" s="43"/>
      <c r="AT26" s="43"/>
      <c r="AU26" s="44"/>
      <c r="AV26" s="43"/>
      <c r="AW26" s="43"/>
      <c r="AX26" s="44"/>
      <c r="AY26" s="43"/>
      <c r="AZ26" s="43"/>
      <c r="BA26" s="36"/>
      <c r="BB26" s="31"/>
      <c r="BC26" s="31"/>
      <c r="BD26" s="36" t="s">
        <v>263</v>
      </c>
      <c r="BE26" s="31" t="s">
        <v>264</v>
      </c>
      <c r="BF26" s="31">
        <v>1</v>
      </c>
      <c r="BG26" s="44"/>
      <c r="BH26" s="43"/>
      <c r="BI26" s="43"/>
      <c r="BJ26" s="44"/>
      <c r="BK26" s="43"/>
      <c r="BL26" s="43"/>
      <c r="BM26" s="44"/>
      <c r="BN26" s="43"/>
      <c r="BO26" s="43"/>
      <c r="BP26" s="44"/>
      <c r="BQ26" s="43"/>
      <c r="BR26" s="43"/>
      <c r="BS26" s="30" t="s">
        <v>116</v>
      </c>
      <c r="BT26" s="37">
        <f t="shared" si="12"/>
        <v>1</v>
      </c>
      <c r="BU26" s="31">
        <f t="shared" si="9"/>
        <v>1</v>
      </c>
      <c r="BV26" s="37">
        <f t="shared" si="10"/>
        <v>1</v>
      </c>
      <c r="BW26" s="38">
        <f t="shared" si="11"/>
        <v>1</v>
      </c>
      <c r="BX26" s="33" t="s">
        <v>156</v>
      </c>
      <c r="BY26" s="39" t="s">
        <v>117</v>
      </c>
    </row>
    <row r="27" spans="1:77" ht="135" hidden="1" x14ac:dyDescent="0.25">
      <c r="A27" s="46">
        <v>2019</v>
      </c>
      <c r="B27" s="46">
        <v>12</v>
      </c>
      <c r="C27" s="30" t="s">
        <v>22</v>
      </c>
      <c r="D27" s="30" t="s">
        <v>265</v>
      </c>
      <c r="E27" s="30" t="s">
        <v>266</v>
      </c>
      <c r="F27" s="31">
        <v>1</v>
      </c>
      <c r="G27" s="30" t="s">
        <v>267</v>
      </c>
      <c r="H27" s="30" t="s">
        <v>268</v>
      </c>
      <c r="I27" s="30" t="s">
        <v>269</v>
      </c>
      <c r="J27" s="31">
        <v>100</v>
      </c>
      <c r="K27" s="30" t="s">
        <v>270</v>
      </c>
      <c r="L27" s="35">
        <v>43661</v>
      </c>
      <c r="M27" s="35">
        <v>43830</v>
      </c>
      <c r="N27" s="42"/>
      <c r="O27" s="42"/>
      <c r="P27" s="43"/>
      <c r="Q27" s="42"/>
      <c r="R27" s="42"/>
      <c r="S27" s="43"/>
      <c r="T27" s="42"/>
      <c r="U27" s="42"/>
      <c r="V27" s="43"/>
      <c r="W27" s="42"/>
      <c r="X27" s="43"/>
      <c r="Y27" s="43"/>
      <c r="Z27" s="43"/>
      <c r="AA27" s="43"/>
      <c r="AB27" s="43"/>
      <c r="AC27" s="43"/>
      <c r="AD27" s="43"/>
      <c r="AE27" s="43"/>
      <c r="AF27" s="44"/>
      <c r="AG27" s="43"/>
      <c r="AH27" s="43"/>
      <c r="AI27" s="44"/>
      <c r="AJ27" s="43"/>
      <c r="AK27" s="43"/>
      <c r="AL27" s="44"/>
      <c r="AM27" s="43"/>
      <c r="AN27" s="43"/>
      <c r="AO27" s="44"/>
      <c r="AP27" s="43"/>
      <c r="AQ27" s="43"/>
      <c r="AR27" s="44"/>
      <c r="AS27" s="43"/>
      <c r="AT27" s="43"/>
      <c r="AU27" s="44"/>
      <c r="AV27" s="43"/>
      <c r="AW27" s="43"/>
      <c r="AX27" s="44"/>
      <c r="AY27" s="43"/>
      <c r="AZ27" s="43"/>
      <c r="BA27" s="36" t="s">
        <v>271</v>
      </c>
      <c r="BB27" s="31" t="s">
        <v>272</v>
      </c>
      <c r="BC27" s="31">
        <v>1</v>
      </c>
      <c r="BD27" s="36" t="s">
        <v>273</v>
      </c>
      <c r="BE27" s="31"/>
      <c r="BF27" s="31"/>
      <c r="BG27" s="36" t="s">
        <v>274</v>
      </c>
      <c r="BH27" s="31" t="s">
        <v>275</v>
      </c>
      <c r="BI27" s="31">
        <v>1</v>
      </c>
      <c r="BJ27" s="36" t="s">
        <v>271</v>
      </c>
      <c r="BK27" s="31" t="s">
        <v>275</v>
      </c>
      <c r="BL27" s="31">
        <v>1</v>
      </c>
      <c r="BM27" s="36"/>
      <c r="BN27" s="31"/>
      <c r="BO27" s="31"/>
      <c r="BP27" s="36"/>
      <c r="BQ27" s="31"/>
      <c r="BR27" s="31"/>
      <c r="BS27" s="30" t="s">
        <v>145</v>
      </c>
      <c r="BT27" s="37">
        <f t="shared" si="12"/>
        <v>100</v>
      </c>
      <c r="BU27" s="31">
        <f t="shared" si="9"/>
        <v>3</v>
      </c>
      <c r="BV27" s="37">
        <f t="shared" si="10"/>
        <v>100</v>
      </c>
      <c r="BW27" s="38">
        <f t="shared" si="11"/>
        <v>0.03</v>
      </c>
      <c r="BX27" s="33"/>
      <c r="BY27" s="39" t="s">
        <v>276</v>
      </c>
    </row>
    <row r="28" spans="1:77" ht="90" hidden="1" x14ac:dyDescent="0.25">
      <c r="A28" s="46">
        <v>2019</v>
      </c>
      <c r="B28" s="46">
        <v>12</v>
      </c>
      <c r="C28" s="30" t="s">
        <v>24</v>
      </c>
      <c r="D28" s="30" t="s">
        <v>277</v>
      </c>
      <c r="E28" s="30" t="s">
        <v>278</v>
      </c>
      <c r="F28" s="31">
        <v>1</v>
      </c>
      <c r="G28" s="30" t="s">
        <v>279</v>
      </c>
      <c r="H28" s="30" t="s">
        <v>280</v>
      </c>
      <c r="I28" s="30" t="s">
        <v>280</v>
      </c>
      <c r="J28" s="31">
        <v>1</v>
      </c>
      <c r="K28" s="30" t="s">
        <v>15</v>
      </c>
      <c r="L28" s="35">
        <v>43661</v>
      </c>
      <c r="M28" s="35">
        <v>43830</v>
      </c>
      <c r="N28" s="42"/>
      <c r="O28" s="42"/>
      <c r="P28" s="43"/>
      <c r="Q28" s="42"/>
      <c r="R28" s="42"/>
      <c r="S28" s="43"/>
      <c r="T28" s="42"/>
      <c r="U28" s="42"/>
      <c r="V28" s="43"/>
      <c r="W28" s="42"/>
      <c r="X28" s="43"/>
      <c r="Y28" s="43"/>
      <c r="Z28" s="43"/>
      <c r="AA28" s="43"/>
      <c r="AB28" s="43"/>
      <c r="AC28" s="43"/>
      <c r="AD28" s="43"/>
      <c r="AE28" s="43"/>
      <c r="AF28" s="44"/>
      <c r="AG28" s="43"/>
      <c r="AH28" s="43"/>
      <c r="AI28" s="44"/>
      <c r="AJ28" s="43"/>
      <c r="AK28" s="43"/>
      <c r="AL28" s="44"/>
      <c r="AM28" s="43"/>
      <c r="AN28" s="43"/>
      <c r="AO28" s="44"/>
      <c r="AP28" s="43"/>
      <c r="AQ28" s="43"/>
      <c r="AR28" s="44"/>
      <c r="AS28" s="43"/>
      <c r="AT28" s="43"/>
      <c r="AU28" s="44"/>
      <c r="AV28" s="43"/>
      <c r="AW28" s="43"/>
      <c r="AX28" s="44"/>
      <c r="AY28" s="43"/>
      <c r="AZ28" s="43"/>
      <c r="BA28" s="36"/>
      <c r="BB28" s="31"/>
      <c r="BC28" s="31"/>
      <c r="BD28" s="36"/>
      <c r="BE28" s="31"/>
      <c r="BF28" s="31"/>
      <c r="BG28" s="36"/>
      <c r="BH28" s="31"/>
      <c r="BI28" s="31"/>
      <c r="BJ28" s="36"/>
      <c r="BK28" s="31"/>
      <c r="BL28" s="31"/>
      <c r="BM28" s="36"/>
      <c r="BN28" s="31"/>
      <c r="BO28" s="31"/>
      <c r="BP28" s="36"/>
      <c r="BQ28" s="31"/>
      <c r="BR28" s="31"/>
      <c r="BS28" s="30" t="s">
        <v>116</v>
      </c>
      <c r="BT28" s="37">
        <f t="shared" si="12"/>
        <v>1</v>
      </c>
      <c r="BU28" s="84">
        <f t="shared" si="9"/>
        <v>0</v>
      </c>
      <c r="BV28" s="37">
        <f t="shared" si="10"/>
        <v>1</v>
      </c>
      <c r="BW28" s="38">
        <f t="shared" si="11"/>
        <v>0</v>
      </c>
      <c r="BX28" s="33"/>
      <c r="BY28" s="39" t="s">
        <v>281</v>
      </c>
    </row>
    <row r="29" spans="1:77" ht="120" hidden="1" x14ac:dyDescent="0.25">
      <c r="A29" s="46">
        <v>2019</v>
      </c>
      <c r="B29" s="46">
        <v>12</v>
      </c>
      <c r="C29" s="30" t="s">
        <v>26</v>
      </c>
      <c r="D29" s="30" t="s">
        <v>282</v>
      </c>
      <c r="E29" s="30" t="s">
        <v>283</v>
      </c>
      <c r="F29" s="31">
        <v>1</v>
      </c>
      <c r="G29" s="30" t="s">
        <v>284</v>
      </c>
      <c r="H29" s="30" t="s">
        <v>285</v>
      </c>
      <c r="I29" s="30" t="s">
        <v>286</v>
      </c>
      <c r="J29" s="31">
        <v>2</v>
      </c>
      <c r="K29" s="30" t="s">
        <v>25</v>
      </c>
      <c r="L29" s="35">
        <v>43709</v>
      </c>
      <c r="M29" s="35">
        <v>43830</v>
      </c>
      <c r="N29" s="42"/>
      <c r="O29" s="42"/>
      <c r="P29" s="43"/>
      <c r="Q29" s="42"/>
      <c r="R29" s="42"/>
      <c r="S29" s="43"/>
      <c r="T29" s="42"/>
      <c r="U29" s="42"/>
      <c r="V29" s="43"/>
      <c r="W29" s="42"/>
      <c r="X29" s="43"/>
      <c r="Y29" s="43"/>
      <c r="Z29" s="43"/>
      <c r="AA29" s="43"/>
      <c r="AB29" s="43"/>
      <c r="AC29" s="43"/>
      <c r="AD29" s="43"/>
      <c r="AE29" s="43"/>
      <c r="AF29" s="44"/>
      <c r="AG29" s="43"/>
      <c r="AH29" s="43"/>
      <c r="AI29" s="44"/>
      <c r="AJ29" s="43"/>
      <c r="AK29" s="43"/>
      <c r="AL29" s="44"/>
      <c r="AM29" s="43"/>
      <c r="AN29" s="43"/>
      <c r="AO29" s="44"/>
      <c r="AP29" s="43"/>
      <c r="AQ29" s="43"/>
      <c r="AR29" s="44"/>
      <c r="AS29" s="43"/>
      <c r="AT29" s="43"/>
      <c r="AU29" s="44"/>
      <c r="AV29" s="43"/>
      <c r="AW29" s="43"/>
      <c r="AX29" s="44"/>
      <c r="AY29" s="43"/>
      <c r="AZ29" s="43"/>
      <c r="BA29" s="44"/>
      <c r="BB29" s="43"/>
      <c r="BC29" s="43"/>
      <c r="BD29" s="44"/>
      <c r="BE29" s="43"/>
      <c r="BF29" s="43"/>
      <c r="BG29" s="36" t="s">
        <v>287</v>
      </c>
      <c r="BH29" s="31" t="s">
        <v>288</v>
      </c>
      <c r="BI29" s="31">
        <v>1</v>
      </c>
      <c r="BJ29" s="36"/>
      <c r="BK29" s="31"/>
      <c r="BL29" s="31"/>
      <c r="BM29" s="36"/>
      <c r="BN29" s="31"/>
      <c r="BO29" s="31"/>
      <c r="BP29" s="36"/>
      <c r="BQ29" s="31"/>
      <c r="BR29" s="31"/>
      <c r="BS29" s="30" t="s">
        <v>116</v>
      </c>
      <c r="BT29" s="37">
        <f t="shared" si="12"/>
        <v>2</v>
      </c>
      <c r="BU29" s="31">
        <f t="shared" si="9"/>
        <v>1</v>
      </c>
      <c r="BV29" s="37">
        <f t="shared" si="10"/>
        <v>2</v>
      </c>
      <c r="BW29" s="38">
        <f t="shared" si="11"/>
        <v>0.5</v>
      </c>
      <c r="BX29" s="33"/>
      <c r="BY29" s="39" t="s">
        <v>214</v>
      </c>
    </row>
    <row r="30" spans="1:77" ht="60" hidden="1" x14ac:dyDescent="0.25">
      <c r="A30" s="46">
        <v>2019</v>
      </c>
      <c r="B30" s="46">
        <v>12</v>
      </c>
      <c r="C30" s="30" t="s">
        <v>28</v>
      </c>
      <c r="D30" s="30" t="s">
        <v>289</v>
      </c>
      <c r="E30" s="30" t="s">
        <v>290</v>
      </c>
      <c r="F30" s="31">
        <v>1</v>
      </c>
      <c r="G30" s="30" t="s">
        <v>291</v>
      </c>
      <c r="H30" s="30" t="s">
        <v>292</v>
      </c>
      <c r="I30" s="30" t="s">
        <v>292</v>
      </c>
      <c r="J30" s="31">
        <v>1</v>
      </c>
      <c r="K30" s="30" t="s">
        <v>15</v>
      </c>
      <c r="L30" s="35">
        <v>43650</v>
      </c>
      <c r="M30" s="35">
        <v>43707</v>
      </c>
      <c r="N30" s="42"/>
      <c r="O30" s="42"/>
      <c r="P30" s="43"/>
      <c r="Q30" s="42"/>
      <c r="R30" s="42"/>
      <c r="S30" s="43"/>
      <c r="T30" s="42"/>
      <c r="U30" s="42"/>
      <c r="V30" s="43"/>
      <c r="W30" s="42"/>
      <c r="X30" s="43"/>
      <c r="Y30" s="43"/>
      <c r="Z30" s="43"/>
      <c r="AA30" s="43"/>
      <c r="AB30" s="43"/>
      <c r="AC30" s="43"/>
      <c r="AD30" s="43"/>
      <c r="AE30" s="43"/>
      <c r="AF30" s="44"/>
      <c r="AG30" s="43"/>
      <c r="AH30" s="43"/>
      <c r="AI30" s="44"/>
      <c r="AJ30" s="43"/>
      <c r="AK30" s="43"/>
      <c r="AL30" s="44"/>
      <c r="AM30" s="43"/>
      <c r="AN30" s="43"/>
      <c r="AO30" s="44"/>
      <c r="AP30" s="43"/>
      <c r="AQ30" s="43"/>
      <c r="AR30" s="44"/>
      <c r="AS30" s="43"/>
      <c r="AT30" s="43"/>
      <c r="AU30" s="44"/>
      <c r="AV30" s="43"/>
      <c r="AW30" s="43"/>
      <c r="AX30" s="44"/>
      <c r="AY30" s="43"/>
      <c r="AZ30" s="43"/>
      <c r="BA30" s="36" t="s">
        <v>293</v>
      </c>
      <c r="BB30" s="31" t="s">
        <v>294</v>
      </c>
      <c r="BC30" s="31">
        <v>1</v>
      </c>
      <c r="BD30" s="36"/>
      <c r="BE30" s="31"/>
      <c r="BF30" s="31"/>
      <c r="BG30" s="44" t="s">
        <v>295</v>
      </c>
      <c r="BH30" s="43" t="s">
        <v>296</v>
      </c>
      <c r="BI30" s="43"/>
      <c r="BJ30" s="44"/>
      <c r="BK30" s="43"/>
      <c r="BL30" s="43"/>
      <c r="BM30" s="44"/>
      <c r="BN30" s="43"/>
      <c r="BO30" s="43"/>
      <c r="BP30" s="44"/>
      <c r="BQ30" s="43"/>
      <c r="BR30" s="43"/>
      <c r="BS30" s="30" t="s">
        <v>116</v>
      </c>
      <c r="BT30" s="37">
        <f t="shared" si="12"/>
        <v>1</v>
      </c>
      <c r="BU30" s="31">
        <f t="shared" si="9"/>
        <v>1</v>
      </c>
      <c r="BV30" s="37">
        <f t="shared" si="10"/>
        <v>1</v>
      </c>
      <c r="BW30" s="38">
        <f t="shared" si="11"/>
        <v>1</v>
      </c>
      <c r="BX30" s="33" t="s">
        <v>156</v>
      </c>
      <c r="BY30" s="39" t="s">
        <v>117</v>
      </c>
    </row>
    <row r="31" spans="1:77" ht="105" hidden="1" x14ac:dyDescent="0.25">
      <c r="A31" s="46">
        <v>2019</v>
      </c>
      <c r="B31" s="46">
        <v>12</v>
      </c>
      <c r="C31" s="30" t="s">
        <v>30</v>
      </c>
      <c r="D31" s="30" t="s">
        <v>297</v>
      </c>
      <c r="E31" s="30" t="s">
        <v>298</v>
      </c>
      <c r="F31" s="31">
        <v>1</v>
      </c>
      <c r="G31" s="30" t="s">
        <v>299</v>
      </c>
      <c r="H31" s="30" t="s">
        <v>300</v>
      </c>
      <c r="I31" s="30" t="s">
        <v>301</v>
      </c>
      <c r="J31" s="31">
        <v>1</v>
      </c>
      <c r="K31" s="30" t="s">
        <v>302</v>
      </c>
      <c r="L31" s="35">
        <v>43661</v>
      </c>
      <c r="M31" s="35">
        <v>43707</v>
      </c>
      <c r="N31" s="42"/>
      <c r="O31" s="42"/>
      <c r="P31" s="43"/>
      <c r="Q31" s="42"/>
      <c r="R31" s="42"/>
      <c r="S31" s="43"/>
      <c r="T31" s="42"/>
      <c r="U31" s="42"/>
      <c r="V31" s="43"/>
      <c r="W31" s="42"/>
      <c r="X31" s="43"/>
      <c r="Y31" s="43"/>
      <c r="Z31" s="43"/>
      <c r="AA31" s="43"/>
      <c r="AB31" s="43"/>
      <c r="AC31" s="43"/>
      <c r="AD31" s="43"/>
      <c r="AE31" s="43"/>
      <c r="AF31" s="44"/>
      <c r="AG31" s="43"/>
      <c r="AH31" s="43"/>
      <c r="AI31" s="44"/>
      <c r="AJ31" s="43"/>
      <c r="AK31" s="43"/>
      <c r="AL31" s="44"/>
      <c r="AM31" s="43"/>
      <c r="AN31" s="43"/>
      <c r="AO31" s="44"/>
      <c r="AP31" s="43"/>
      <c r="AQ31" s="43"/>
      <c r="AR31" s="44"/>
      <c r="AS31" s="43"/>
      <c r="AT31" s="43"/>
      <c r="AU31" s="44"/>
      <c r="AV31" s="43"/>
      <c r="AW31" s="43"/>
      <c r="AX31" s="44"/>
      <c r="AY31" s="43"/>
      <c r="AZ31" s="43"/>
      <c r="BA31" s="36" t="s">
        <v>303</v>
      </c>
      <c r="BB31" s="31" t="s">
        <v>304</v>
      </c>
      <c r="BC31" s="31">
        <v>1</v>
      </c>
      <c r="BD31" s="36"/>
      <c r="BE31" s="31"/>
      <c r="BF31" s="31"/>
      <c r="BG31" s="44"/>
      <c r="BH31" s="43"/>
      <c r="BI31" s="43"/>
      <c r="BJ31" s="44"/>
      <c r="BK31" s="43"/>
      <c r="BL31" s="43"/>
      <c r="BM31" s="44"/>
      <c r="BN31" s="43"/>
      <c r="BO31" s="43"/>
      <c r="BP31" s="44"/>
      <c r="BQ31" s="43"/>
      <c r="BR31" s="43"/>
      <c r="BS31" s="30" t="s">
        <v>116</v>
      </c>
      <c r="BT31" s="37">
        <f t="shared" si="12"/>
        <v>1</v>
      </c>
      <c r="BU31" s="31">
        <f t="shared" si="9"/>
        <v>1</v>
      </c>
      <c r="BV31" s="37">
        <f t="shared" si="10"/>
        <v>1</v>
      </c>
      <c r="BW31" s="38">
        <f t="shared" si="11"/>
        <v>1</v>
      </c>
      <c r="BX31" s="86" t="s">
        <v>156</v>
      </c>
      <c r="BY31" s="83" t="s">
        <v>117</v>
      </c>
    </row>
    <row r="32" spans="1:77" ht="105" hidden="1" x14ac:dyDescent="0.25">
      <c r="A32" s="46">
        <v>2019</v>
      </c>
      <c r="B32" s="46">
        <v>12</v>
      </c>
      <c r="C32" s="30" t="s">
        <v>32</v>
      </c>
      <c r="D32" s="30" t="s">
        <v>305</v>
      </c>
      <c r="E32" s="30" t="s">
        <v>306</v>
      </c>
      <c r="F32" s="31">
        <v>1</v>
      </c>
      <c r="G32" s="30" t="s">
        <v>299</v>
      </c>
      <c r="H32" s="30" t="s">
        <v>300</v>
      </c>
      <c r="I32" s="30" t="s">
        <v>301</v>
      </c>
      <c r="J32" s="31">
        <v>1</v>
      </c>
      <c r="K32" s="30" t="s">
        <v>302</v>
      </c>
      <c r="L32" s="35">
        <v>43661</v>
      </c>
      <c r="M32" s="35">
        <v>43707</v>
      </c>
      <c r="N32" s="42"/>
      <c r="O32" s="42"/>
      <c r="P32" s="43"/>
      <c r="Q32" s="42"/>
      <c r="R32" s="42"/>
      <c r="S32" s="43"/>
      <c r="T32" s="42"/>
      <c r="U32" s="42"/>
      <c r="V32" s="43"/>
      <c r="W32" s="42"/>
      <c r="X32" s="43"/>
      <c r="Y32" s="43"/>
      <c r="Z32" s="43"/>
      <c r="AA32" s="43"/>
      <c r="AB32" s="43"/>
      <c r="AC32" s="43"/>
      <c r="AD32" s="43"/>
      <c r="AE32" s="43"/>
      <c r="AF32" s="44"/>
      <c r="AG32" s="43"/>
      <c r="AH32" s="43"/>
      <c r="AI32" s="44"/>
      <c r="AJ32" s="43"/>
      <c r="AK32" s="43"/>
      <c r="AL32" s="44"/>
      <c r="AM32" s="43"/>
      <c r="AN32" s="43"/>
      <c r="AO32" s="44"/>
      <c r="AP32" s="43"/>
      <c r="AQ32" s="43"/>
      <c r="AR32" s="44"/>
      <c r="AS32" s="43"/>
      <c r="AT32" s="43"/>
      <c r="AU32" s="44"/>
      <c r="AV32" s="43"/>
      <c r="AW32" s="43"/>
      <c r="AX32" s="44"/>
      <c r="AY32" s="43"/>
      <c r="AZ32" s="43"/>
      <c r="BA32" s="36" t="s">
        <v>303</v>
      </c>
      <c r="BB32" s="31" t="s">
        <v>304</v>
      </c>
      <c r="BC32" s="31">
        <v>1</v>
      </c>
      <c r="BD32" s="36"/>
      <c r="BE32" s="31"/>
      <c r="BF32" s="31"/>
      <c r="BG32" s="44"/>
      <c r="BH32" s="43"/>
      <c r="BI32" s="43"/>
      <c r="BJ32" s="44"/>
      <c r="BK32" s="43"/>
      <c r="BL32" s="43"/>
      <c r="BM32" s="44"/>
      <c r="BN32" s="43"/>
      <c r="BO32" s="43"/>
      <c r="BP32" s="44"/>
      <c r="BQ32" s="43"/>
      <c r="BR32" s="43"/>
      <c r="BS32" s="30" t="s">
        <v>116</v>
      </c>
      <c r="BT32" s="37">
        <f t="shared" si="12"/>
        <v>1</v>
      </c>
      <c r="BU32" s="31">
        <f t="shared" si="9"/>
        <v>1</v>
      </c>
      <c r="BV32" s="37">
        <f t="shared" si="10"/>
        <v>1</v>
      </c>
      <c r="BW32" s="38">
        <f t="shared" si="11"/>
        <v>1</v>
      </c>
      <c r="BX32" s="86" t="s">
        <v>156</v>
      </c>
      <c r="BY32" s="83" t="s">
        <v>117</v>
      </c>
    </row>
    <row r="33" spans="1:77" ht="90" hidden="1" x14ac:dyDescent="0.25">
      <c r="A33" s="46">
        <v>2019</v>
      </c>
      <c r="B33" s="46">
        <v>12</v>
      </c>
      <c r="C33" s="30" t="s">
        <v>34</v>
      </c>
      <c r="D33" s="30" t="s">
        <v>307</v>
      </c>
      <c r="E33" s="30" t="s">
        <v>308</v>
      </c>
      <c r="F33" s="31">
        <v>1</v>
      </c>
      <c r="G33" s="30" t="s">
        <v>309</v>
      </c>
      <c r="H33" s="30" t="s">
        <v>310</v>
      </c>
      <c r="I33" s="30" t="s">
        <v>311</v>
      </c>
      <c r="J33" s="31">
        <v>100</v>
      </c>
      <c r="K33" s="30" t="s">
        <v>15</v>
      </c>
      <c r="L33" s="35">
        <v>43661</v>
      </c>
      <c r="M33" s="35">
        <v>43830</v>
      </c>
      <c r="N33" s="42"/>
      <c r="O33" s="42"/>
      <c r="P33" s="43"/>
      <c r="Q33" s="42"/>
      <c r="R33" s="42"/>
      <c r="S33" s="43"/>
      <c r="T33" s="42"/>
      <c r="U33" s="42"/>
      <c r="V33" s="43"/>
      <c r="W33" s="42"/>
      <c r="X33" s="43"/>
      <c r="Y33" s="43"/>
      <c r="Z33" s="43"/>
      <c r="AA33" s="43"/>
      <c r="AB33" s="43"/>
      <c r="AC33" s="43"/>
      <c r="AD33" s="43"/>
      <c r="AE33" s="43"/>
      <c r="AF33" s="44"/>
      <c r="AG33" s="43"/>
      <c r="AH33" s="43"/>
      <c r="AI33" s="44"/>
      <c r="AJ33" s="43"/>
      <c r="AK33" s="43"/>
      <c r="AL33" s="44"/>
      <c r="AM33" s="43"/>
      <c r="AN33" s="43"/>
      <c r="AO33" s="44"/>
      <c r="AP33" s="43"/>
      <c r="AQ33" s="43"/>
      <c r="AR33" s="44"/>
      <c r="AS33" s="43"/>
      <c r="AT33" s="43"/>
      <c r="AU33" s="44"/>
      <c r="AV33" s="43"/>
      <c r="AW33" s="43"/>
      <c r="AX33" s="44"/>
      <c r="AY33" s="43"/>
      <c r="AZ33" s="43"/>
      <c r="BA33" s="36"/>
      <c r="BB33" s="31"/>
      <c r="BC33" s="31"/>
      <c r="BD33" s="36"/>
      <c r="BE33" s="31"/>
      <c r="BF33" s="31"/>
      <c r="BG33" s="36"/>
      <c r="BH33" s="31"/>
      <c r="BI33" s="31"/>
      <c r="BJ33" s="36"/>
      <c r="BK33" s="31"/>
      <c r="BL33" s="31"/>
      <c r="BM33" s="36"/>
      <c r="BN33" s="31"/>
      <c r="BO33" s="31"/>
      <c r="BP33" s="36"/>
      <c r="BQ33" s="31"/>
      <c r="BR33" s="31"/>
      <c r="BS33" s="30" t="s">
        <v>116</v>
      </c>
      <c r="BT33" s="37">
        <f t="shared" si="12"/>
        <v>100</v>
      </c>
      <c r="BU33" s="84">
        <f t="shared" si="9"/>
        <v>0</v>
      </c>
      <c r="BV33" s="37">
        <f t="shared" si="10"/>
        <v>100</v>
      </c>
      <c r="BW33" s="38">
        <f t="shared" si="11"/>
        <v>0</v>
      </c>
      <c r="BX33" s="33"/>
      <c r="BY33" s="39" t="s">
        <v>257</v>
      </c>
    </row>
    <row r="34" spans="1:77" ht="120" hidden="1" x14ac:dyDescent="0.25">
      <c r="A34" s="46">
        <v>2019</v>
      </c>
      <c r="B34" s="46">
        <v>12</v>
      </c>
      <c r="C34" s="30" t="s">
        <v>35</v>
      </c>
      <c r="D34" s="30" t="s">
        <v>312</v>
      </c>
      <c r="E34" s="30" t="s">
        <v>313</v>
      </c>
      <c r="F34" s="31">
        <v>1</v>
      </c>
      <c r="G34" s="30" t="s">
        <v>225</v>
      </c>
      <c r="H34" s="30" t="s">
        <v>314</v>
      </c>
      <c r="I34" s="30" t="s">
        <v>227</v>
      </c>
      <c r="J34" s="31">
        <v>100</v>
      </c>
      <c r="K34" s="30" t="s">
        <v>15</v>
      </c>
      <c r="L34" s="35">
        <v>43647</v>
      </c>
      <c r="M34" s="35">
        <v>43830</v>
      </c>
      <c r="N34" s="42"/>
      <c r="O34" s="42"/>
      <c r="P34" s="43"/>
      <c r="Q34" s="42"/>
      <c r="R34" s="42"/>
      <c r="S34" s="43"/>
      <c r="T34" s="42"/>
      <c r="U34" s="42"/>
      <c r="V34" s="43"/>
      <c r="W34" s="42"/>
      <c r="X34" s="43"/>
      <c r="Y34" s="43"/>
      <c r="Z34" s="43"/>
      <c r="AA34" s="43"/>
      <c r="AB34" s="43"/>
      <c r="AC34" s="43"/>
      <c r="AD34" s="43"/>
      <c r="AE34" s="43"/>
      <c r="AF34" s="44"/>
      <c r="AG34" s="43"/>
      <c r="AH34" s="43"/>
      <c r="AI34" s="44"/>
      <c r="AJ34" s="43"/>
      <c r="AK34" s="43"/>
      <c r="AL34" s="44"/>
      <c r="AM34" s="43"/>
      <c r="AN34" s="43"/>
      <c r="AO34" s="44"/>
      <c r="AP34" s="43"/>
      <c r="AQ34" s="43"/>
      <c r="AR34" s="44"/>
      <c r="AS34" s="43"/>
      <c r="AT34" s="43"/>
      <c r="AU34" s="44"/>
      <c r="AV34" s="43"/>
      <c r="AW34" s="43"/>
      <c r="AX34" s="44"/>
      <c r="AY34" s="43"/>
      <c r="AZ34" s="43"/>
      <c r="BA34" s="36"/>
      <c r="BB34" s="31"/>
      <c r="BC34" s="31"/>
      <c r="BD34" s="36"/>
      <c r="BE34" s="31"/>
      <c r="BF34" s="31"/>
      <c r="BG34" s="36"/>
      <c r="BH34" s="31"/>
      <c r="BI34" s="31"/>
      <c r="BJ34" s="36"/>
      <c r="BK34" s="31"/>
      <c r="BL34" s="31"/>
      <c r="BM34" s="36"/>
      <c r="BN34" s="31"/>
      <c r="BO34" s="31"/>
      <c r="BP34" s="36"/>
      <c r="BQ34" s="31"/>
      <c r="BR34" s="31"/>
      <c r="BS34" s="30" t="s">
        <v>116</v>
      </c>
      <c r="BT34" s="37">
        <f t="shared" si="12"/>
        <v>100</v>
      </c>
      <c r="BU34" s="84">
        <f t="shared" si="9"/>
        <v>0</v>
      </c>
      <c r="BV34" s="37">
        <f t="shared" si="10"/>
        <v>100</v>
      </c>
      <c r="BW34" s="38">
        <f t="shared" si="11"/>
        <v>0</v>
      </c>
      <c r="BX34" s="33"/>
      <c r="BY34" s="39" t="s">
        <v>257</v>
      </c>
    </row>
    <row r="35" spans="1:77" ht="105" hidden="1" x14ac:dyDescent="0.25">
      <c r="A35" s="46">
        <v>2019</v>
      </c>
      <c r="B35" s="46">
        <v>12</v>
      </c>
      <c r="C35" s="30" t="s">
        <v>18</v>
      </c>
      <c r="D35" s="30" t="s">
        <v>315</v>
      </c>
      <c r="E35" s="30" t="s">
        <v>316</v>
      </c>
      <c r="F35" s="31">
        <v>1</v>
      </c>
      <c r="G35" s="30" t="s">
        <v>299</v>
      </c>
      <c r="H35" s="30" t="s">
        <v>300</v>
      </c>
      <c r="I35" s="30" t="s">
        <v>301</v>
      </c>
      <c r="J35" s="31">
        <v>1</v>
      </c>
      <c r="K35" s="30" t="s">
        <v>302</v>
      </c>
      <c r="L35" s="35">
        <v>43661</v>
      </c>
      <c r="M35" s="35">
        <v>43707</v>
      </c>
      <c r="N35" s="42"/>
      <c r="O35" s="42"/>
      <c r="P35" s="43"/>
      <c r="Q35" s="42"/>
      <c r="R35" s="42"/>
      <c r="S35" s="43"/>
      <c r="T35" s="42"/>
      <c r="U35" s="42"/>
      <c r="V35" s="43"/>
      <c r="W35" s="42"/>
      <c r="X35" s="43"/>
      <c r="Y35" s="43"/>
      <c r="Z35" s="43"/>
      <c r="AA35" s="43"/>
      <c r="AB35" s="43"/>
      <c r="AC35" s="43"/>
      <c r="AD35" s="43"/>
      <c r="AE35" s="43"/>
      <c r="AF35" s="44"/>
      <c r="AG35" s="43"/>
      <c r="AH35" s="43"/>
      <c r="AI35" s="44"/>
      <c r="AJ35" s="43"/>
      <c r="AK35" s="43"/>
      <c r="AL35" s="44"/>
      <c r="AM35" s="43"/>
      <c r="AN35" s="43"/>
      <c r="AO35" s="44"/>
      <c r="AP35" s="43"/>
      <c r="AQ35" s="43"/>
      <c r="AR35" s="44"/>
      <c r="AS35" s="43"/>
      <c r="AT35" s="43"/>
      <c r="AU35" s="44"/>
      <c r="AV35" s="43"/>
      <c r="AW35" s="43"/>
      <c r="AX35" s="44"/>
      <c r="AY35" s="43"/>
      <c r="AZ35" s="43"/>
      <c r="BA35" s="36" t="s">
        <v>303</v>
      </c>
      <c r="BB35" s="31" t="s">
        <v>304</v>
      </c>
      <c r="BC35" s="31">
        <v>1</v>
      </c>
      <c r="BD35" s="36"/>
      <c r="BE35" s="31"/>
      <c r="BF35" s="31"/>
      <c r="BG35" s="44"/>
      <c r="BH35" s="43"/>
      <c r="BI35" s="43"/>
      <c r="BJ35" s="44"/>
      <c r="BK35" s="43"/>
      <c r="BL35" s="43"/>
      <c r="BM35" s="44"/>
      <c r="BN35" s="43"/>
      <c r="BO35" s="43"/>
      <c r="BP35" s="44"/>
      <c r="BQ35" s="43"/>
      <c r="BR35" s="43"/>
      <c r="BS35" s="30" t="s">
        <v>116</v>
      </c>
      <c r="BT35" s="37">
        <f t="shared" si="12"/>
        <v>1</v>
      </c>
      <c r="BU35" s="31">
        <f t="shared" si="9"/>
        <v>1</v>
      </c>
      <c r="BV35" s="37">
        <f t="shared" si="10"/>
        <v>1</v>
      </c>
      <c r="BW35" s="38">
        <f t="shared" si="11"/>
        <v>1</v>
      </c>
      <c r="BX35" s="86" t="s">
        <v>156</v>
      </c>
      <c r="BY35" s="83" t="s">
        <v>117</v>
      </c>
    </row>
    <row r="36" spans="1:77" ht="90" hidden="1" x14ac:dyDescent="0.25">
      <c r="A36" s="46">
        <v>2019</v>
      </c>
      <c r="B36" s="46">
        <v>12</v>
      </c>
      <c r="C36" s="30" t="s">
        <v>20</v>
      </c>
      <c r="D36" s="30" t="s">
        <v>317</v>
      </c>
      <c r="E36" s="30" t="s">
        <v>236</v>
      </c>
      <c r="F36" s="31">
        <v>1</v>
      </c>
      <c r="G36" s="30" t="s">
        <v>309</v>
      </c>
      <c r="H36" s="30" t="s">
        <v>310</v>
      </c>
      <c r="I36" s="30" t="s">
        <v>311</v>
      </c>
      <c r="J36" s="31">
        <v>100</v>
      </c>
      <c r="K36" s="30" t="s">
        <v>15</v>
      </c>
      <c r="L36" s="35">
        <v>43647</v>
      </c>
      <c r="M36" s="35">
        <v>43830</v>
      </c>
      <c r="N36" s="42"/>
      <c r="O36" s="42"/>
      <c r="P36" s="43"/>
      <c r="Q36" s="42"/>
      <c r="R36" s="42"/>
      <c r="S36" s="43"/>
      <c r="T36" s="42"/>
      <c r="U36" s="42"/>
      <c r="V36" s="43"/>
      <c r="W36" s="42"/>
      <c r="X36" s="43"/>
      <c r="Y36" s="43"/>
      <c r="Z36" s="43"/>
      <c r="AA36" s="43"/>
      <c r="AB36" s="43"/>
      <c r="AC36" s="43"/>
      <c r="AD36" s="43"/>
      <c r="AE36" s="43"/>
      <c r="AF36" s="44"/>
      <c r="AG36" s="43"/>
      <c r="AH36" s="43"/>
      <c r="AI36" s="44"/>
      <c r="AJ36" s="43"/>
      <c r="AK36" s="43"/>
      <c r="AL36" s="44"/>
      <c r="AM36" s="43"/>
      <c r="AN36" s="43"/>
      <c r="AO36" s="44"/>
      <c r="AP36" s="43"/>
      <c r="AQ36" s="43"/>
      <c r="AR36" s="44"/>
      <c r="AS36" s="43"/>
      <c r="AT36" s="43"/>
      <c r="AU36" s="44"/>
      <c r="AV36" s="43"/>
      <c r="AW36" s="43"/>
      <c r="AX36" s="44"/>
      <c r="AY36" s="43"/>
      <c r="AZ36" s="43"/>
      <c r="BA36" s="36"/>
      <c r="BB36" s="31"/>
      <c r="BC36" s="31"/>
      <c r="BD36" s="36"/>
      <c r="BE36" s="31"/>
      <c r="BF36" s="31"/>
      <c r="BG36" s="36"/>
      <c r="BH36" s="31"/>
      <c r="BI36" s="31"/>
      <c r="BJ36" s="36"/>
      <c r="BK36" s="31"/>
      <c r="BL36" s="31"/>
      <c r="BM36" s="36"/>
      <c r="BN36" s="31"/>
      <c r="BO36" s="31"/>
      <c r="BP36" s="36"/>
      <c r="BQ36" s="31"/>
      <c r="BR36" s="31"/>
      <c r="BS36" s="30" t="s">
        <v>116</v>
      </c>
      <c r="BT36" s="37">
        <f t="shared" si="12"/>
        <v>100</v>
      </c>
      <c r="BU36" s="84">
        <f t="shared" si="9"/>
        <v>0</v>
      </c>
      <c r="BV36" s="37">
        <f t="shared" si="10"/>
        <v>100</v>
      </c>
      <c r="BW36" s="38">
        <f t="shared" si="11"/>
        <v>0</v>
      </c>
      <c r="BX36" s="33"/>
      <c r="BY36" s="39" t="s">
        <v>257</v>
      </c>
    </row>
    <row r="37" spans="1:77" ht="75" hidden="1" x14ac:dyDescent="0.25">
      <c r="A37" s="46">
        <v>2019</v>
      </c>
      <c r="B37" s="46">
        <v>12</v>
      </c>
      <c r="C37" s="30" t="s">
        <v>36</v>
      </c>
      <c r="D37" s="30" t="s">
        <v>318</v>
      </c>
      <c r="E37" s="30" t="s">
        <v>319</v>
      </c>
      <c r="F37" s="31">
        <v>1</v>
      </c>
      <c r="G37" s="30" t="s">
        <v>320</v>
      </c>
      <c r="H37" s="30" t="s">
        <v>321</v>
      </c>
      <c r="I37" s="30" t="s">
        <v>322</v>
      </c>
      <c r="J37" s="31">
        <v>1</v>
      </c>
      <c r="K37" s="30" t="s">
        <v>19</v>
      </c>
      <c r="L37" s="35">
        <v>43647</v>
      </c>
      <c r="M37" s="35">
        <v>43830</v>
      </c>
      <c r="N37" s="42"/>
      <c r="O37" s="42"/>
      <c r="P37" s="43"/>
      <c r="Q37" s="42"/>
      <c r="R37" s="42"/>
      <c r="S37" s="43"/>
      <c r="T37" s="42"/>
      <c r="U37" s="42"/>
      <c r="V37" s="43"/>
      <c r="W37" s="42"/>
      <c r="X37" s="43"/>
      <c r="Y37" s="43"/>
      <c r="Z37" s="43"/>
      <c r="AA37" s="43"/>
      <c r="AB37" s="43"/>
      <c r="AC37" s="43"/>
      <c r="AD37" s="43"/>
      <c r="AE37" s="43"/>
      <c r="AF37" s="44"/>
      <c r="AG37" s="43"/>
      <c r="AH37" s="43"/>
      <c r="AI37" s="44"/>
      <c r="AJ37" s="43"/>
      <c r="AK37" s="43"/>
      <c r="AL37" s="44"/>
      <c r="AM37" s="43"/>
      <c r="AN37" s="43"/>
      <c r="AO37" s="44"/>
      <c r="AP37" s="43"/>
      <c r="AQ37" s="43"/>
      <c r="AR37" s="44"/>
      <c r="AS37" s="43"/>
      <c r="AT37" s="43"/>
      <c r="AU37" s="44"/>
      <c r="AV37" s="43"/>
      <c r="AW37" s="43"/>
      <c r="AX37" s="44"/>
      <c r="AY37" s="43"/>
      <c r="AZ37" s="43"/>
      <c r="BA37" s="36"/>
      <c r="BB37" s="31"/>
      <c r="BC37" s="31"/>
      <c r="BD37" s="36"/>
      <c r="BE37" s="31"/>
      <c r="BF37" s="31"/>
      <c r="BG37" s="36"/>
      <c r="BH37" s="31"/>
      <c r="BI37" s="31"/>
      <c r="BJ37" s="36"/>
      <c r="BK37" s="31"/>
      <c r="BL37" s="31"/>
      <c r="BM37" s="36"/>
      <c r="BN37" s="31"/>
      <c r="BO37" s="31"/>
      <c r="BP37" s="36"/>
      <c r="BQ37" s="31"/>
      <c r="BR37" s="31"/>
      <c r="BS37" s="30" t="s">
        <v>116</v>
      </c>
      <c r="BT37" s="37">
        <f t="shared" si="12"/>
        <v>1</v>
      </c>
      <c r="BU37" s="84">
        <f t="shared" si="9"/>
        <v>0</v>
      </c>
      <c r="BV37" s="37">
        <f t="shared" si="10"/>
        <v>1</v>
      </c>
      <c r="BW37" s="38">
        <f t="shared" si="11"/>
        <v>0</v>
      </c>
      <c r="BX37" s="33"/>
      <c r="BY37" s="39" t="s">
        <v>257</v>
      </c>
    </row>
    <row r="38" spans="1:77" ht="105" hidden="1" x14ac:dyDescent="0.25">
      <c r="A38" s="46">
        <v>2019</v>
      </c>
      <c r="B38" s="46">
        <v>12</v>
      </c>
      <c r="C38" s="30" t="s">
        <v>39</v>
      </c>
      <c r="D38" s="30" t="s">
        <v>323</v>
      </c>
      <c r="E38" s="30" t="s">
        <v>324</v>
      </c>
      <c r="F38" s="31">
        <v>1</v>
      </c>
      <c r="G38" s="30" t="s">
        <v>325</v>
      </c>
      <c r="H38" s="30" t="s">
        <v>326</v>
      </c>
      <c r="I38" s="30" t="s">
        <v>326</v>
      </c>
      <c r="J38" s="31">
        <v>1</v>
      </c>
      <c r="K38" s="30" t="s">
        <v>21</v>
      </c>
      <c r="L38" s="35">
        <v>43650</v>
      </c>
      <c r="M38" s="35">
        <v>43830</v>
      </c>
      <c r="N38" s="42"/>
      <c r="O38" s="42"/>
      <c r="P38" s="43"/>
      <c r="Q38" s="42"/>
      <c r="R38" s="42"/>
      <c r="S38" s="43"/>
      <c r="T38" s="42"/>
      <c r="U38" s="42"/>
      <c r="V38" s="43"/>
      <c r="W38" s="42"/>
      <c r="X38" s="43"/>
      <c r="Y38" s="43"/>
      <c r="Z38" s="43"/>
      <c r="AA38" s="43"/>
      <c r="AB38" s="43"/>
      <c r="AC38" s="43"/>
      <c r="AD38" s="43"/>
      <c r="AE38" s="43"/>
      <c r="AF38" s="44"/>
      <c r="AG38" s="43"/>
      <c r="AH38" s="43"/>
      <c r="AI38" s="44"/>
      <c r="AJ38" s="43"/>
      <c r="AK38" s="43"/>
      <c r="AL38" s="44"/>
      <c r="AM38" s="43"/>
      <c r="AN38" s="43"/>
      <c r="AO38" s="44"/>
      <c r="AP38" s="43"/>
      <c r="AQ38" s="43"/>
      <c r="AR38" s="44"/>
      <c r="AS38" s="43"/>
      <c r="AT38" s="43"/>
      <c r="AU38" s="44"/>
      <c r="AV38" s="43"/>
      <c r="AW38" s="43"/>
      <c r="AX38" s="44"/>
      <c r="AY38" s="43"/>
      <c r="AZ38" s="43"/>
      <c r="BA38" s="36"/>
      <c r="BB38" s="31"/>
      <c r="BC38" s="31"/>
      <c r="BD38" s="36"/>
      <c r="BE38" s="31"/>
      <c r="BF38" s="31"/>
      <c r="BG38" s="36"/>
      <c r="BH38" s="31"/>
      <c r="BI38" s="31"/>
      <c r="BJ38" s="36"/>
      <c r="BK38" s="31"/>
      <c r="BL38" s="31"/>
      <c r="BM38" s="36"/>
      <c r="BN38" s="31"/>
      <c r="BO38" s="31"/>
      <c r="BP38" s="36"/>
      <c r="BQ38" s="31"/>
      <c r="BR38" s="31"/>
      <c r="BS38" s="30" t="s">
        <v>116</v>
      </c>
      <c r="BT38" s="37">
        <f t="shared" si="12"/>
        <v>1</v>
      </c>
      <c r="BU38" s="84">
        <f t="shared" si="9"/>
        <v>0</v>
      </c>
      <c r="BV38" s="37">
        <f t="shared" si="10"/>
        <v>1</v>
      </c>
      <c r="BW38" s="38">
        <f t="shared" si="11"/>
        <v>0</v>
      </c>
      <c r="BX38" s="33"/>
      <c r="BY38" s="39" t="s">
        <v>327</v>
      </c>
    </row>
    <row r="39" spans="1:77" ht="105" hidden="1" x14ac:dyDescent="0.25">
      <c r="A39" s="46">
        <v>2019</v>
      </c>
      <c r="B39" s="46">
        <v>12</v>
      </c>
      <c r="C39" s="30" t="s">
        <v>328</v>
      </c>
      <c r="D39" s="30" t="s">
        <v>329</v>
      </c>
      <c r="E39" s="30" t="s">
        <v>330</v>
      </c>
      <c r="F39" s="31">
        <v>1</v>
      </c>
      <c r="G39" s="30" t="s">
        <v>331</v>
      </c>
      <c r="H39" s="30" t="s">
        <v>332</v>
      </c>
      <c r="I39" s="30" t="s">
        <v>332</v>
      </c>
      <c r="J39" s="31">
        <v>1</v>
      </c>
      <c r="K39" s="30" t="s">
        <v>21</v>
      </c>
      <c r="L39" s="35">
        <v>43650</v>
      </c>
      <c r="M39" s="35">
        <v>43830</v>
      </c>
      <c r="N39" s="42"/>
      <c r="O39" s="42"/>
      <c r="P39" s="43"/>
      <c r="Q39" s="42"/>
      <c r="R39" s="42"/>
      <c r="S39" s="43"/>
      <c r="T39" s="42"/>
      <c r="U39" s="42"/>
      <c r="V39" s="43"/>
      <c r="W39" s="42"/>
      <c r="X39" s="43"/>
      <c r="Y39" s="43"/>
      <c r="Z39" s="43"/>
      <c r="AA39" s="43"/>
      <c r="AB39" s="43"/>
      <c r="AC39" s="43"/>
      <c r="AD39" s="43"/>
      <c r="AE39" s="43"/>
      <c r="AF39" s="44"/>
      <c r="AG39" s="43"/>
      <c r="AH39" s="43"/>
      <c r="AI39" s="44"/>
      <c r="AJ39" s="43"/>
      <c r="AK39" s="43"/>
      <c r="AL39" s="44"/>
      <c r="AM39" s="43"/>
      <c r="AN39" s="43"/>
      <c r="AO39" s="44"/>
      <c r="AP39" s="43"/>
      <c r="AQ39" s="43"/>
      <c r="AR39" s="44"/>
      <c r="AS39" s="43"/>
      <c r="AT39" s="43"/>
      <c r="AU39" s="44"/>
      <c r="AV39" s="43"/>
      <c r="AW39" s="43"/>
      <c r="AX39" s="44"/>
      <c r="AY39" s="43"/>
      <c r="AZ39" s="43"/>
      <c r="BA39" s="36"/>
      <c r="BB39" s="31"/>
      <c r="BC39" s="31"/>
      <c r="BD39" s="36"/>
      <c r="BE39" s="31"/>
      <c r="BF39" s="31"/>
      <c r="BG39" s="36" t="s">
        <v>333</v>
      </c>
      <c r="BH39" s="31" t="s">
        <v>334</v>
      </c>
      <c r="BI39" s="31">
        <v>0.5</v>
      </c>
      <c r="BJ39" s="36"/>
      <c r="BK39" s="31"/>
      <c r="BL39" s="31"/>
      <c r="BM39" s="36"/>
      <c r="BN39" s="31"/>
      <c r="BO39" s="31"/>
      <c r="BP39" s="36"/>
      <c r="BQ39" s="31"/>
      <c r="BR39" s="31"/>
      <c r="BS39" s="30" t="s">
        <v>116</v>
      </c>
      <c r="BT39" s="37">
        <f t="shared" si="12"/>
        <v>1</v>
      </c>
      <c r="BU39" s="31">
        <f t="shared" si="9"/>
        <v>0.5</v>
      </c>
      <c r="BV39" s="37">
        <f t="shared" si="10"/>
        <v>1</v>
      </c>
      <c r="BW39" s="38">
        <f t="shared" si="11"/>
        <v>0.5</v>
      </c>
      <c r="BX39" s="33"/>
      <c r="BY39" s="39" t="s">
        <v>214</v>
      </c>
    </row>
    <row r="40" spans="1:77" ht="105" hidden="1" x14ac:dyDescent="0.25">
      <c r="A40" s="46">
        <v>2019</v>
      </c>
      <c r="B40" s="46">
        <v>12</v>
      </c>
      <c r="C40" s="30" t="s">
        <v>335</v>
      </c>
      <c r="D40" s="30" t="s">
        <v>336</v>
      </c>
      <c r="E40" s="30" t="s">
        <v>330</v>
      </c>
      <c r="F40" s="31">
        <v>1</v>
      </c>
      <c r="G40" s="30" t="s">
        <v>331</v>
      </c>
      <c r="H40" s="30" t="s">
        <v>332</v>
      </c>
      <c r="I40" s="30" t="s">
        <v>332</v>
      </c>
      <c r="J40" s="31">
        <v>1</v>
      </c>
      <c r="K40" s="30" t="s">
        <v>21</v>
      </c>
      <c r="L40" s="35">
        <v>43650</v>
      </c>
      <c r="M40" s="35">
        <v>43830</v>
      </c>
      <c r="N40" s="42"/>
      <c r="O40" s="42"/>
      <c r="P40" s="43"/>
      <c r="Q40" s="42"/>
      <c r="R40" s="42"/>
      <c r="S40" s="43"/>
      <c r="T40" s="42"/>
      <c r="U40" s="42"/>
      <c r="V40" s="43"/>
      <c r="W40" s="42"/>
      <c r="X40" s="43"/>
      <c r="Y40" s="43"/>
      <c r="Z40" s="43"/>
      <c r="AA40" s="43"/>
      <c r="AB40" s="43"/>
      <c r="AC40" s="43"/>
      <c r="AD40" s="43"/>
      <c r="AE40" s="43"/>
      <c r="AF40" s="44"/>
      <c r="AG40" s="43"/>
      <c r="AH40" s="43"/>
      <c r="AI40" s="44"/>
      <c r="AJ40" s="43"/>
      <c r="AK40" s="43"/>
      <c r="AL40" s="44"/>
      <c r="AM40" s="43"/>
      <c r="AN40" s="43"/>
      <c r="AO40" s="44"/>
      <c r="AP40" s="43"/>
      <c r="AQ40" s="43"/>
      <c r="AR40" s="44"/>
      <c r="AS40" s="43"/>
      <c r="AT40" s="43"/>
      <c r="AU40" s="44"/>
      <c r="AV40" s="43"/>
      <c r="AW40" s="43"/>
      <c r="AX40" s="44"/>
      <c r="AY40" s="43"/>
      <c r="AZ40" s="43"/>
      <c r="BA40" s="36"/>
      <c r="BB40" s="31"/>
      <c r="BC40" s="31"/>
      <c r="BD40" s="36"/>
      <c r="BE40" s="31"/>
      <c r="BF40" s="31"/>
      <c r="BG40" s="36" t="s">
        <v>333</v>
      </c>
      <c r="BH40" s="31" t="s">
        <v>334</v>
      </c>
      <c r="BI40" s="31">
        <v>0.5</v>
      </c>
      <c r="BJ40" s="36"/>
      <c r="BK40" s="31"/>
      <c r="BL40" s="31"/>
      <c r="BM40" s="36"/>
      <c r="BN40" s="31"/>
      <c r="BO40" s="31"/>
      <c r="BP40" s="36"/>
      <c r="BQ40" s="31"/>
      <c r="BR40" s="31"/>
      <c r="BS40" s="30" t="s">
        <v>116</v>
      </c>
      <c r="BT40" s="37">
        <f t="shared" si="12"/>
        <v>1</v>
      </c>
      <c r="BU40" s="31">
        <f t="shared" si="9"/>
        <v>0.5</v>
      </c>
      <c r="BV40" s="37">
        <f t="shared" si="10"/>
        <v>1</v>
      </c>
      <c r="BW40" s="38">
        <f t="shared" si="11"/>
        <v>0.5</v>
      </c>
      <c r="BX40" s="33"/>
      <c r="BY40" s="39" t="s">
        <v>214</v>
      </c>
    </row>
    <row r="41" spans="1:77" ht="90" hidden="1" x14ac:dyDescent="0.25">
      <c r="A41" s="46">
        <v>2019</v>
      </c>
      <c r="B41" s="46">
        <v>12</v>
      </c>
      <c r="C41" s="30" t="s">
        <v>337</v>
      </c>
      <c r="D41" s="30" t="s">
        <v>338</v>
      </c>
      <c r="E41" s="30" t="s">
        <v>339</v>
      </c>
      <c r="F41" s="31">
        <v>1</v>
      </c>
      <c r="G41" s="30" t="s">
        <v>340</v>
      </c>
      <c r="H41" s="30" t="s">
        <v>326</v>
      </c>
      <c r="I41" s="30" t="s">
        <v>326</v>
      </c>
      <c r="J41" s="31">
        <v>1</v>
      </c>
      <c r="K41" s="30" t="s">
        <v>21</v>
      </c>
      <c r="L41" s="35">
        <v>43650</v>
      </c>
      <c r="M41" s="35">
        <v>43830</v>
      </c>
      <c r="N41" s="42"/>
      <c r="O41" s="42"/>
      <c r="P41" s="43"/>
      <c r="Q41" s="42"/>
      <c r="R41" s="42"/>
      <c r="S41" s="43"/>
      <c r="T41" s="42"/>
      <c r="U41" s="42"/>
      <c r="V41" s="43"/>
      <c r="W41" s="42"/>
      <c r="X41" s="43"/>
      <c r="Y41" s="43"/>
      <c r="Z41" s="43"/>
      <c r="AA41" s="43"/>
      <c r="AB41" s="43"/>
      <c r="AC41" s="43"/>
      <c r="AD41" s="43"/>
      <c r="AE41" s="43"/>
      <c r="AF41" s="44"/>
      <c r="AG41" s="43"/>
      <c r="AH41" s="43"/>
      <c r="AI41" s="44"/>
      <c r="AJ41" s="43"/>
      <c r="AK41" s="43"/>
      <c r="AL41" s="44"/>
      <c r="AM41" s="43"/>
      <c r="AN41" s="43"/>
      <c r="AO41" s="44"/>
      <c r="AP41" s="43"/>
      <c r="AQ41" s="43"/>
      <c r="AR41" s="44"/>
      <c r="AS41" s="43"/>
      <c r="AT41" s="43"/>
      <c r="AU41" s="44"/>
      <c r="AV41" s="43"/>
      <c r="AW41" s="43"/>
      <c r="AX41" s="44"/>
      <c r="AY41" s="43"/>
      <c r="AZ41" s="43"/>
      <c r="BA41" s="36"/>
      <c r="BB41" s="31"/>
      <c r="BC41" s="31"/>
      <c r="BD41" s="36"/>
      <c r="BE41" s="31"/>
      <c r="BF41" s="31"/>
      <c r="BG41" s="36"/>
      <c r="BH41" s="31"/>
      <c r="BI41" s="31"/>
      <c r="BJ41" s="36"/>
      <c r="BK41" s="31"/>
      <c r="BL41" s="31"/>
      <c r="BM41" s="36"/>
      <c r="BN41" s="31"/>
      <c r="BO41" s="31"/>
      <c r="BP41" s="36"/>
      <c r="BQ41" s="31"/>
      <c r="BR41" s="31"/>
      <c r="BS41" s="30" t="s">
        <v>116</v>
      </c>
      <c r="BT41" s="37">
        <f t="shared" si="12"/>
        <v>1</v>
      </c>
      <c r="BU41" s="84">
        <f t="shared" si="9"/>
        <v>0</v>
      </c>
      <c r="BV41" s="37">
        <f t="shared" si="10"/>
        <v>1</v>
      </c>
      <c r="BW41" s="38">
        <f t="shared" si="11"/>
        <v>0</v>
      </c>
      <c r="BX41" s="33"/>
      <c r="BY41" s="39" t="s">
        <v>327</v>
      </c>
    </row>
    <row r="42" spans="1:77" ht="90" hidden="1" x14ac:dyDescent="0.25">
      <c r="A42" s="46">
        <v>2019</v>
      </c>
      <c r="B42" s="46">
        <v>12</v>
      </c>
      <c r="C42" s="30" t="s">
        <v>41</v>
      </c>
      <c r="D42" s="30" t="s">
        <v>341</v>
      </c>
      <c r="E42" s="30" t="s">
        <v>342</v>
      </c>
      <c r="F42" s="31">
        <v>1</v>
      </c>
      <c r="G42" s="30" t="s">
        <v>343</v>
      </c>
      <c r="H42" s="30" t="s">
        <v>314</v>
      </c>
      <c r="I42" s="30" t="s">
        <v>227</v>
      </c>
      <c r="J42" s="31">
        <v>100</v>
      </c>
      <c r="K42" s="30" t="s">
        <v>15</v>
      </c>
      <c r="L42" s="35">
        <v>43647</v>
      </c>
      <c r="M42" s="35">
        <v>43830</v>
      </c>
      <c r="N42" s="42"/>
      <c r="O42" s="42"/>
      <c r="P42" s="43"/>
      <c r="Q42" s="42"/>
      <c r="R42" s="42"/>
      <c r="S42" s="43"/>
      <c r="T42" s="42"/>
      <c r="U42" s="42"/>
      <c r="V42" s="43"/>
      <c r="W42" s="42"/>
      <c r="X42" s="43"/>
      <c r="Y42" s="43"/>
      <c r="Z42" s="43"/>
      <c r="AA42" s="43"/>
      <c r="AB42" s="43"/>
      <c r="AC42" s="43"/>
      <c r="AD42" s="43"/>
      <c r="AE42" s="43"/>
      <c r="AF42" s="44"/>
      <c r="AG42" s="43"/>
      <c r="AH42" s="43"/>
      <c r="AI42" s="44"/>
      <c r="AJ42" s="43"/>
      <c r="AK42" s="43"/>
      <c r="AL42" s="44"/>
      <c r="AM42" s="43"/>
      <c r="AN42" s="43"/>
      <c r="AO42" s="44"/>
      <c r="AP42" s="43"/>
      <c r="AQ42" s="43"/>
      <c r="AR42" s="44"/>
      <c r="AS42" s="43"/>
      <c r="AT42" s="43"/>
      <c r="AU42" s="44"/>
      <c r="AV42" s="43"/>
      <c r="AW42" s="43"/>
      <c r="AX42" s="44"/>
      <c r="AY42" s="43"/>
      <c r="AZ42" s="43"/>
      <c r="BA42" s="36"/>
      <c r="BB42" s="31"/>
      <c r="BC42" s="31"/>
      <c r="BD42" s="36" t="s">
        <v>344</v>
      </c>
      <c r="BE42" s="31" t="s">
        <v>345</v>
      </c>
      <c r="BF42" s="31">
        <v>1</v>
      </c>
      <c r="BG42" s="36"/>
      <c r="BH42" s="31"/>
      <c r="BI42" s="31"/>
      <c r="BJ42" s="36"/>
      <c r="BK42" s="31"/>
      <c r="BL42" s="31"/>
      <c r="BM42" s="36"/>
      <c r="BN42" s="31"/>
      <c r="BO42" s="31"/>
      <c r="BP42" s="36"/>
      <c r="BQ42" s="31"/>
      <c r="BR42" s="31"/>
      <c r="BS42" s="30" t="s">
        <v>116</v>
      </c>
      <c r="BT42" s="37">
        <f t="shared" si="12"/>
        <v>100</v>
      </c>
      <c r="BU42" s="31">
        <f t="shared" si="9"/>
        <v>1</v>
      </c>
      <c r="BV42" s="37">
        <f t="shared" si="10"/>
        <v>100</v>
      </c>
      <c r="BW42" s="38">
        <f t="shared" si="11"/>
        <v>0.01</v>
      </c>
      <c r="BX42" s="33"/>
      <c r="BY42" s="39" t="s">
        <v>257</v>
      </c>
    </row>
    <row r="43" spans="1:77" ht="135" hidden="1" x14ac:dyDescent="0.25">
      <c r="A43" s="46">
        <v>2019</v>
      </c>
      <c r="B43" s="46">
        <v>12</v>
      </c>
      <c r="C43" s="30" t="s">
        <v>42</v>
      </c>
      <c r="D43" s="30" t="s">
        <v>346</v>
      </c>
      <c r="E43" s="30" t="s">
        <v>347</v>
      </c>
      <c r="F43" s="31">
        <v>1</v>
      </c>
      <c r="G43" s="30" t="s">
        <v>348</v>
      </c>
      <c r="H43" s="30" t="s">
        <v>349</v>
      </c>
      <c r="I43" s="30" t="s">
        <v>350</v>
      </c>
      <c r="J43" s="31">
        <v>2</v>
      </c>
      <c r="K43" s="30" t="s">
        <v>19</v>
      </c>
      <c r="L43" s="35">
        <v>43651</v>
      </c>
      <c r="M43" s="35">
        <v>43830</v>
      </c>
      <c r="N43" s="42"/>
      <c r="O43" s="42"/>
      <c r="P43" s="43"/>
      <c r="Q43" s="42"/>
      <c r="R43" s="42"/>
      <c r="S43" s="43"/>
      <c r="T43" s="42"/>
      <c r="U43" s="42"/>
      <c r="V43" s="43"/>
      <c r="W43" s="42"/>
      <c r="X43" s="43"/>
      <c r="Y43" s="43"/>
      <c r="Z43" s="43"/>
      <c r="AA43" s="43"/>
      <c r="AB43" s="43"/>
      <c r="AC43" s="43"/>
      <c r="AD43" s="43"/>
      <c r="AE43" s="43"/>
      <c r="AF43" s="44"/>
      <c r="AG43" s="43"/>
      <c r="AH43" s="43"/>
      <c r="AI43" s="44"/>
      <c r="AJ43" s="43"/>
      <c r="AK43" s="43"/>
      <c r="AL43" s="44"/>
      <c r="AM43" s="43"/>
      <c r="AN43" s="43"/>
      <c r="AO43" s="44"/>
      <c r="AP43" s="43"/>
      <c r="AQ43" s="43"/>
      <c r="AR43" s="44"/>
      <c r="AS43" s="43"/>
      <c r="AT43" s="43"/>
      <c r="AU43" s="44"/>
      <c r="AV43" s="43"/>
      <c r="AW43" s="43"/>
      <c r="AX43" s="44"/>
      <c r="AY43" s="43"/>
      <c r="AZ43" s="43"/>
      <c r="BA43" s="36"/>
      <c r="BB43" s="31"/>
      <c r="BC43" s="31"/>
      <c r="BD43" s="36"/>
      <c r="BE43" s="31"/>
      <c r="BF43" s="31"/>
      <c r="BG43" s="36" t="s">
        <v>351</v>
      </c>
      <c r="BH43" s="31" t="s">
        <v>352</v>
      </c>
      <c r="BI43" s="31">
        <v>1</v>
      </c>
      <c r="BJ43" s="36"/>
      <c r="BK43" s="31"/>
      <c r="BL43" s="31"/>
      <c r="BM43" s="36"/>
      <c r="BN43" s="31"/>
      <c r="BO43" s="31"/>
      <c r="BP43" s="36"/>
      <c r="BQ43" s="31"/>
      <c r="BR43" s="31"/>
      <c r="BS43" s="30" t="s">
        <v>116</v>
      </c>
      <c r="BT43" s="37">
        <f t="shared" si="12"/>
        <v>2</v>
      </c>
      <c r="BU43" s="31">
        <f t="shared" si="9"/>
        <v>1</v>
      </c>
      <c r="BV43" s="37">
        <f t="shared" si="10"/>
        <v>2</v>
      </c>
      <c r="BW43" s="38">
        <f t="shared" si="11"/>
        <v>0.5</v>
      </c>
      <c r="BX43" s="33"/>
      <c r="BY43" s="39" t="s">
        <v>214</v>
      </c>
    </row>
    <row r="44" spans="1:77" ht="90" hidden="1" x14ac:dyDescent="0.25">
      <c r="A44" s="46">
        <v>2019</v>
      </c>
      <c r="B44" s="46">
        <v>12</v>
      </c>
      <c r="C44" s="30" t="s">
        <v>43</v>
      </c>
      <c r="D44" s="30" t="s">
        <v>353</v>
      </c>
      <c r="E44" s="30" t="s">
        <v>354</v>
      </c>
      <c r="F44" s="31">
        <v>1</v>
      </c>
      <c r="G44" s="30" t="s">
        <v>355</v>
      </c>
      <c r="H44" s="30" t="s">
        <v>356</v>
      </c>
      <c r="I44" s="30" t="s">
        <v>357</v>
      </c>
      <c r="J44" s="31">
        <v>100</v>
      </c>
      <c r="K44" s="30" t="s">
        <v>21</v>
      </c>
      <c r="L44" s="35">
        <v>43651</v>
      </c>
      <c r="M44" s="35">
        <v>43830</v>
      </c>
      <c r="N44" s="42"/>
      <c r="O44" s="42"/>
      <c r="P44" s="43"/>
      <c r="Q44" s="42"/>
      <c r="R44" s="42"/>
      <c r="S44" s="43"/>
      <c r="T44" s="42"/>
      <c r="U44" s="42"/>
      <c r="V44" s="43"/>
      <c r="W44" s="42"/>
      <c r="X44" s="43"/>
      <c r="Y44" s="43"/>
      <c r="Z44" s="43"/>
      <c r="AA44" s="43"/>
      <c r="AB44" s="43"/>
      <c r="AC44" s="43"/>
      <c r="AD44" s="43"/>
      <c r="AE44" s="43"/>
      <c r="AF44" s="44"/>
      <c r="AG44" s="43"/>
      <c r="AH44" s="43"/>
      <c r="AI44" s="44"/>
      <c r="AJ44" s="43"/>
      <c r="AK44" s="43"/>
      <c r="AL44" s="44"/>
      <c r="AM44" s="43"/>
      <c r="AN44" s="43"/>
      <c r="AO44" s="44"/>
      <c r="AP44" s="43"/>
      <c r="AQ44" s="43"/>
      <c r="AR44" s="44"/>
      <c r="AS44" s="43"/>
      <c r="AT44" s="43"/>
      <c r="AU44" s="44"/>
      <c r="AV44" s="43"/>
      <c r="AW44" s="43"/>
      <c r="AX44" s="44"/>
      <c r="AY44" s="43"/>
      <c r="AZ44" s="43"/>
      <c r="BA44" s="36" t="s">
        <v>358</v>
      </c>
      <c r="BB44" s="31" t="s">
        <v>245</v>
      </c>
      <c r="BC44" s="31">
        <v>1</v>
      </c>
      <c r="BD44" s="36"/>
      <c r="BE44" s="31"/>
      <c r="BF44" s="31"/>
      <c r="BG44" s="36"/>
      <c r="BH44" s="31"/>
      <c r="BI44" s="31"/>
      <c r="BJ44" s="36"/>
      <c r="BK44" s="31"/>
      <c r="BL44" s="31"/>
      <c r="BM44" s="36"/>
      <c r="BN44" s="31"/>
      <c r="BO44" s="31"/>
      <c r="BP44" s="36"/>
      <c r="BQ44" s="31"/>
      <c r="BR44" s="31"/>
      <c r="BS44" s="30" t="s">
        <v>145</v>
      </c>
      <c r="BT44" s="37">
        <f t="shared" si="12"/>
        <v>100</v>
      </c>
      <c r="BU44" s="31">
        <f t="shared" si="9"/>
        <v>1</v>
      </c>
      <c r="BV44" s="37">
        <f t="shared" si="10"/>
        <v>100</v>
      </c>
      <c r="BW44" s="38">
        <f t="shared" si="11"/>
        <v>0.01</v>
      </c>
      <c r="BX44" s="33"/>
      <c r="BY44" s="39" t="s">
        <v>214</v>
      </c>
    </row>
    <row r="45" spans="1:77" ht="240" hidden="1" x14ac:dyDescent="0.25">
      <c r="A45" s="46">
        <v>2019</v>
      </c>
      <c r="B45" s="46">
        <v>12</v>
      </c>
      <c r="C45" s="30" t="s">
        <v>44</v>
      </c>
      <c r="D45" s="30" t="s">
        <v>359</v>
      </c>
      <c r="E45" s="30" t="s">
        <v>360</v>
      </c>
      <c r="F45" s="31">
        <v>1</v>
      </c>
      <c r="G45" s="30" t="s">
        <v>361</v>
      </c>
      <c r="H45" s="30" t="s">
        <v>362</v>
      </c>
      <c r="I45" s="30" t="s">
        <v>363</v>
      </c>
      <c r="J45" s="31">
        <v>100</v>
      </c>
      <c r="K45" s="30" t="s">
        <v>19</v>
      </c>
      <c r="L45" s="35">
        <v>43651</v>
      </c>
      <c r="M45" s="35">
        <v>43830</v>
      </c>
      <c r="N45" s="42"/>
      <c r="O45" s="42"/>
      <c r="P45" s="43"/>
      <c r="Q45" s="42"/>
      <c r="R45" s="42"/>
      <c r="S45" s="43"/>
      <c r="T45" s="42"/>
      <c r="U45" s="42"/>
      <c r="V45" s="43"/>
      <c r="W45" s="42"/>
      <c r="X45" s="43"/>
      <c r="Y45" s="43"/>
      <c r="Z45" s="43"/>
      <c r="AA45" s="43"/>
      <c r="AB45" s="43"/>
      <c r="AC45" s="43"/>
      <c r="AD45" s="43"/>
      <c r="AE45" s="43"/>
      <c r="AF45" s="44"/>
      <c r="AG45" s="43"/>
      <c r="AH45" s="43"/>
      <c r="AI45" s="44"/>
      <c r="AJ45" s="43"/>
      <c r="AK45" s="43"/>
      <c r="AL45" s="44"/>
      <c r="AM45" s="43"/>
      <c r="AN45" s="43"/>
      <c r="AO45" s="44"/>
      <c r="AP45" s="43"/>
      <c r="AQ45" s="43"/>
      <c r="AR45" s="44"/>
      <c r="AS45" s="43"/>
      <c r="AT45" s="43"/>
      <c r="AU45" s="44"/>
      <c r="AV45" s="43"/>
      <c r="AW45" s="43"/>
      <c r="AX45" s="44"/>
      <c r="AY45" s="43"/>
      <c r="AZ45" s="43"/>
      <c r="BA45" s="36"/>
      <c r="BB45" s="31"/>
      <c r="BC45" s="31"/>
      <c r="BD45" s="36"/>
      <c r="BE45" s="31"/>
      <c r="BF45" s="31"/>
      <c r="BG45" s="36"/>
      <c r="BH45" s="31"/>
      <c r="BI45" s="31"/>
      <c r="BJ45" s="36"/>
      <c r="BK45" s="31"/>
      <c r="BL45" s="31"/>
      <c r="BM45" s="36"/>
      <c r="BN45" s="31"/>
      <c r="BO45" s="31"/>
      <c r="BP45" s="36"/>
      <c r="BQ45" s="31"/>
      <c r="BR45" s="31"/>
      <c r="BS45" s="30" t="s">
        <v>145</v>
      </c>
      <c r="BT45" s="37">
        <f t="shared" si="12"/>
        <v>100</v>
      </c>
      <c r="BU45" s="84">
        <f t="shared" si="9"/>
        <v>0</v>
      </c>
      <c r="BV45" s="37">
        <f t="shared" si="10"/>
        <v>100</v>
      </c>
      <c r="BW45" s="38">
        <f t="shared" si="11"/>
        <v>0</v>
      </c>
      <c r="BX45" s="33"/>
      <c r="BY45" s="39" t="s">
        <v>364</v>
      </c>
    </row>
    <row r="46" spans="1:77" ht="90" hidden="1" x14ac:dyDescent="0.25">
      <c r="A46" s="46">
        <v>2019</v>
      </c>
      <c r="B46" s="46">
        <v>12</v>
      </c>
      <c r="C46" s="30" t="s">
        <v>45</v>
      </c>
      <c r="D46" s="30" t="s">
        <v>365</v>
      </c>
      <c r="E46" s="30" t="s">
        <v>366</v>
      </c>
      <c r="F46" s="31">
        <v>1</v>
      </c>
      <c r="G46" s="30" t="s">
        <v>367</v>
      </c>
      <c r="H46" s="30" t="s">
        <v>368</v>
      </c>
      <c r="I46" s="30" t="s">
        <v>368</v>
      </c>
      <c r="J46" s="31">
        <v>1</v>
      </c>
      <c r="K46" s="30" t="s">
        <v>25</v>
      </c>
      <c r="L46" s="35">
        <v>43661</v>
      </c>
      <c r="M46" s="35">
        <v>43830</v>
      </c>
      <c r="N46" s="42"/>
      <c r="O46" s="42"/>
      <c r="P46" s="43"/>
      <c r="Q46" s="42"/>
      <c r="R46" s="42"/>
      <c r="S46" s="43"/>
      <c r="T46" s="42"/>
      <c r="U46" s="42"/>
      <c r="V46" s="43"/>
      <c r="W46" s="42"/>
      <c r="X46" s="43"/>
      <c r="Y46" s="43"/>
      <c r="Z46" s="43"/>
      <c r="AA46" s="43"/>
      <c r="AB46" s="43"/>
      <c r="AC46" s="43"/>
      <c r="AD46" s="43"/>
      <c r="AE46" s="43"/>
      <c r="AF46" s="44"/>
      <c r="AG46" s="43"/>
      <c r="AH46" s="43"/>
      <c r="AI46" s="44"/>
      <c r="AJ46" s="43"/>
      <c r="AK46" s="43"/>
      <c r="AL46" s="44"/>
      <c r="AM46" s="43"/>
      <c r="AN46" s="43"/>
      <c r="AO46" s="44"/>
      <c r="AP46" s="43"/>
      <c r="AQ46" s="43"/>
      <c r="AR46" s="44"/>
      <c r="AS46" s="43"/>
      <c r="AT46" s="43"/>
      <c r="AU46" s="44"/>
      <c r="AV46" s="43"/>
      <c r="AW46" s="43"/>
      <c r="AX46" s="44"/>
      <c r="AY46" s="43"/>
      <c r="AZ46" s="43"/>
      <c r="BA46" s="36"/>
      <c r="BB46" s="31"/>
      <c r="BC46" s="31"/>
      <c r="BD46" s="36"/>
      <c r="BE46" s="31"/>
      <c r="BF46" s="31"/>
      <c r="BG46" s="36" t="s">
        <v>369</v>
      </c>
      <c r="BH46" s="31" t="s">
        <v>370</v>
      </c>
      <c r="BI46" s="31">
        <v>0.5</v>
      </c>
      <c r="BJ46" s="36"/>
      <c r="BK46" s="31"/>
      <c r="BL46" s="31"/>
      <c r="BM46" s="36" t="s">
        <v>371</v>
      </c>
      <c r="BN46" s="31" t="s">
        <v>372</v>
      </c>
      <c r="BO46" s="31"/>
      <c r="BP46" s="36"/>
      <c r="BQ46" s="31"/>
      <c r="BR46" s="31"/>
      <c r="BS46" s="30" t="s">
        <v>116</v>
      </c>
      <c r="BT46" s="37">
        <f t="shared" si="12"/>
        <v>1</v>
      </c>
      <c r="BU46" s="31">
        <f t="shared" si="9"/>
        <v>0.5</v>
      </c>
      <c r="BV46" s="37">
        <f t="shared" si="10"/>
        <v>1</v>
      </c>
      <c r="BW46" s="38">
        <f t="shared" si="11"/>
        <v>0.5</v>
      </c>
      <c r="BX46" s="33"/>
      <c r="BY46" s="39" t="s">
        <v>214</v>
      </c>
    </row>
    <row r="47" spans="1:77" ht="150" hidden="1" x14ac:dyDescent="0.25">
      <c r="A47" s="46">
        <v>2019</v>
      </c>
      <c r="B47" s="46">
        <v>18</v>
      </c>
      <c r="C47" s="30" t="s">
        <v>7</v>
      </c>
      <c r="D47" s="30" t="s">
        <v>373</v>
      </c>
      <c r="E47" s="30" t="s">
        <v>374</v>
      </c>
      <c r="F47" s="31">
        <v>1</v>
      </c>
      <c r="G47" s="30" t="s">
        <v>375</v>
      </c>
      <c r="H47" s="30" t="s">
        <v>222</v>
      </c>
      <c r="I47" s="30" t="s">
        <v>376</v>
      </c>
      <c r="J47" s="31">
        <v>4</v>
      </c>
      <c r="K47" s="30" t="s">
        <v>377</v>
      </c>
      <c r="L47" s="35">
        <v>43789</v>
      </c>
      <c r="M47" s="35">
        <v>43830</v>
      </c>
      <c r="N47" s="42"/>
      <c r="O47" s="42"/>
      <c r="P47" s="43"/>
      <c r="Q47" s="42"/>
      <c r="R47" s="42"/>
      <c r="S47" s="43"/>
      <c r="T47" s="42"/>
      <c r="U47" s="42"/>
      <c r="V47" s="43"/>
      <c r="W47" s="42"/>
      <c r="X47" s="43"/>
      <c r="Y47" s="43"/>
      <c r="Z47" s="43"/>
      <c r="AA47" s="43"/>
      <c r="AB47" s="43"/>
      <c r="AC47" s="43"/>
      <c r="AD47" s="43"/>
      <c r="AE47" s="43"/>
      <c r="AF47" s="44"/>
      <c r="AG47" s="43"/>
      <c r="AH47" s="43"/>
      <c r="AI47" s="44"/>
      <c r="AJ47" s="43"/>
      <c r="AK47" s="43"/>
      <c r="AL47" s="44"/>
      <c r="AM47" s="43"/>
      <c r="AN47" s="43"/>
      <c r="AO47" s="44"/>
      <c r="AP47" s="43"/>
      <c r="AQ47" s="43"/>
      <c r="AR47" s="44"/>
      <c r="AS47" s="43"/>
      <c r="AT47" s="43"/>
      <c r="AU47" s="44"/>
      <c r="AV47" s="43"/>
      <c r="AW47" s="43"/>
      <c r="AX47" s="44"/>
      <c r="AY47" s="43"/>
      <c r="AZ47" s="43"/>
      <c r="BA47" s="43"/>
      <c r="BB47" s="43"/>
      <c r="BC47" s="43"/>
      <c r="BD47" s="43"/>
      <c r="BE47" s="43"/>
      <c r="BF47" s="43"/>
      <c r="BG47" s="43"/>
      <c r="BH47" s="43"/>
      <c r="BI47" s="43"/>
      <c r="BJ47" s="43"/>
      <c r="BK47" s="43"/>
      <c r="BL47" s="43"/>
      <c r="BM47" s="36"/>
      <c r="BN47" s="31"/>
      <c r="BO47" s="31"/>
      <c r="BP47" s="36"/>
      <c r="BQ47" s="31"/>
      <c r="BR47" s="31"/>
      <c r="BS47" s="30" t="s">
        <v>116</v>
      </c>
      <c r="BT47" s="37"/>
      <c r="BU47" s="31"/>
      <c r="BV47" s="37"/>
      <c r="BW47" s="38">
        <v>0</v>
      </c>
      <c r="BX47" s="33"/>
      <c r="BY47" s="39" t="s">
        <v>214</v>
      </c>
    </row>
    <row r="48" spans="1:77" ht="165" hidden="1" x14ac:dyDescent="0.25">
      <c r="A48" s="46">
        <v>2019</v>
      </c>
      <c r="B48" s="46">
        <v>18</v>
      </c>
      <c r="C48" s="30" t="s">
        <v>38</v>
      </c>
      <c r="D48" s="30" t="s">
        <v>378</v>
      </c>
      <c r="E48" s="30" t="s">
        <v>379</v>
      </c>
      <c r="F48" s="31">
        <v>1</v>
      </c>
      <c r="G48" s="30" t="s">
        <v>380</v>
      </c>
      <c r="H48" s="30" t="s">
        <v>222</v>
      </c>
      <c r="I48" s="30" t="s">
        <v>376</v>
      </c>
      <c r="J48" s="31">
        <v>1</v>
      </c>
      <c r="K48" s="30" t="s">
        <v>377</v>
      </c>
      <c r="L48" s="35">
        <v>43789</v>
      </c>
      <c r="M48" s="35">
        <v>43830</v>
      </c>
      <c r="N48" s="42"/>
      <c r="O48" s="42"/>
      <c r="P48" s="43"/>
      <c r="Q48" s="42"/>
      <c r="R48" s="42"/>
      <c r="S48" s="43"/>
      <c r="T48" s="42"/>
      <c r="U48" s="42"/>
      <c r="V48" s="43"/>
      <c r="W48" s="42"/>
      <c r="X48" s="43"/>
      <c r="Y48" s="43"/>
      <c r="Z48" s="43"/>
      <c r="AA48" s="43"/>
      <c r="AB48" s="43"/>
      <c r="AC48" s="43"/>
      <c r="AD48" s="43"/>
      <c r="AE48" s="43"/>
      <c r="AF48" s="44"/>
      <c r="AG48" s="43"/>
      <c r="AH48" s="43"/>
      <c r="AI48" s="44"/>
      <c r="AJ48" s="43"/>
      <c r="AK48" s="43"/>
      <c r="AL48" s="44"/>
      <c r="AM48" s="43"/>
      <c r="AN48" s="43"/>
      <c r="AO48" s="44"/>
      <c r="AP48" s="43"/>
      <c r="AQ48" s="43"/>
      <c r="AR48" s="44"/>
      <c r="AS48" s="43"/>
      <c r="AT48" s="43"/>
      <c r="AU48" s="44"/>
      <c r="AV48" s="43"/>
      <c r="AW48" s="43"/>
      <c r="AX48" s="44"/>
      <c r="AY48" s="43"/>
      <c r="AZ48" s="43"/>
      <c r="BA48" s="43"/>
      <c r="BB48" s="43"/>
      <c r="BC48" s="43"/>
      <c r="BD48" s="43"/>
      <c r="BE48" s="43"/>
      <c r="BF48" s="43"/>
      <c r="BG48" s="43"/>
      <c r="BH48" s="43"/>
      <c r="BI48" s="43"/>
      <c r="BJ48" s="43"/>
      <c r="BK48" s="43"/>
      <c r="BL48" s="43"/>
      <c r="BM48" s="36"/>
      <c r="BN48" s="31"/>
      <c r="BO48" s="31"/>
      <c r="BP48" s="36"/>
      <c r="BQ48" s="31"/>
      <c r="BR48" s="31"/>
      <c r="BS48" s="30" t="s">
        <v>116</v>
      </c>
      <c r="BT48" s="37"/>
      <c r="BU48" s="31"/>
      <c r="BV48" s="37"/>
      <c r="BW48" s="38">
        <v>0</v>
      </c>
      <c r="BX48" s="33"/>
      <c r="BY48" s="39" t="s">
        <v>214</v>
      </c>
    </row>
    <row r="49" spans="1:77" ht="150" hidden="1" x14ac:dyDescent="0.25">
      <c r="A49" s="46">
        <v>2019</v>
      </c>
      <c r="B49" s="46">
        <v>18</v>
      </c>
      <c r="C49" s="30" t="s">
        <v>40</v>
      </c>
      <c r="D49" s="30" t="s">
        <v>381</v>
      </c>
      <c r="E49" s="30" t="s">
        <v>382</v>
      </c>
      <c r="F49" s="31">
        <v>1</v>
      </c>
      <c r="G49" s="30" t="s">
        <v>383</v>
      </c>
      <c r="H49" s="30" t="s">
        <v>222</v>
      </c>
      <c r="I49" s="30" t="s">
        <v>376</v>
      </c>
      <c r="J49" s="31">
        <v>1</v>
      </c>
      <c r="K49" s="30" t="s">
        <v>377</v>
      </c>
      <c r="L49" s="35">
        <v>43789</v>
      </c>
      <c r="M49" s="35">
        <v>43830</v>
      </c>
      <c r="N49" s="42"/>
      <c r="O49" s="42"/>
      <c r="P49" s="43"/>
      <c r="Q49" s="42"/>
      <c r="R49" s="42"/>
      <c r="S49" s="43"/>
      <c r="T49" s="42"/>
      <c r="U49" s="42"/>
      <c r="V49" s="43"/>
      <c r="W49" s="42"/>
      <c r="X49" s="43"/>
      <c r="Y49" s="43"/>
      <c r="Z49" s="43"/>
      <c r="AA49" s="43"/>
      <c r="AB49" s="43"/>
      <c r="AC49" s="43"/>
      <c r="AD49" s="43"/>
      <c r="AE49" s="43"/>
      <c r="AF49" s="44"/>
      <c r="AG49" s="43"/>
      <c r="AH49" s="43"/>
      <c r="AI49" s="44"/>
      <c r="AJ49" s="43"/>
      <c r="AK49" s="43"/>
      <c r="AL49" s="44"/>
      <c r="AM49" s="43"/>
      <c r="AN49" s="43"/>
      <c r="AO49" s="44"/>
      <c r="AP49" s="43"/>
      <c r="AQ49" s="43"/>
      <c r="AR49" s="44"/>
      <c r="AS49" s="43"/>
      <c r="AT49" s="43"/>
      <c r="AU49" s="44"/>
      <c r="AV49" s="43"/>
      <c r="AW49" s="43"/>
      <c r="AX49" s="44"/>
      <c r="AY49" s="43"/>
      <c r="AZ49" s="43"/>
      <c r="BA49" s="43"/>
      <c r="BB49" s="43"/>
      <c r="BC49" s="43"/>
      <c r="BD49" s="43"/>
      <c r="BE49" s="43"/>
      <c r="BF49" s="43"/>
      <c r="BG49" s="43"/>
      <c r="BH49" s="43"/>
      <c r="BI49" s="43"/>
      <c r="BJ49" s="43"/>
      <c r="BK49" s="43"/>
      <c r="BL49" s="43"/>
      <c r="BM49" s="36"/>
      <c r="BN49" s="31"/>
      <c r="BO49" s="31"/>
      <c r="BP49" s="36"/>
      <c r="BQ49" s="31"/>
      <c r="BR49" s="31"/>
      <c r="BS49" s="30" t="s">
        <v>116</v>
      </c>
      <c r="BT49" s="37"/>
      <c r="BU49" s="31"/>
      <c r="BV49" s="37"/>
      <c r="BW49" s="38">
        <v>0</v>
      </c>
      <c r="BX49" s="33"/>
      <c r="BY49" s="39" t="s">
        <v>214</v>
      </c>
    </row>
    <row r="50" spans="1:77" ht="180" hidden="1" x14ac:dyDescent="0.25">
      <c r="A50" s="46">
        <v>2019</v>
      </c>
      <c r="B50" s="46">
        <v>18</v>
      </c>
      <c r="C50" s="30" t="s">
        <v>47</v>
      </c>
      <c r="D50" s="30" t="s">
        <v>384</v>
      </c>
      <c r="E50" s="30" t="s">
        <v>385</v>
      </c>
      <c r="F50" s="31">
        <v>1</v>
      </c>
      <c r="G50" s="30" t="s">
        <v>386</v>
      </c>
      <c r="H50" s="30" t="s">
        <v>387</v>
      </c>
      <c r="I50" s="30" t="s">
        <v>388</v>
      </c>
      <c r="J50" s="31">
        <v>6</v>
      </c>
      <c r="K50" s="30" t="s">
        <v>389</v>
      </c>
      <c r="L50" s="35">
        <v>43789</v>
      </c>
      <c r="M50" s="35">
        <v>43830</v>
      </c>
      <c r="N50" s="42"/>
      <c r="O50" s="42"/>
      <c r="P50" s="43"/>
      <c r="Q50" s="42"/>
      <c r="R50" s="42"/>
      <c r="S50" s="43"/>
      <c r="T50" s="42"/>
      <c r="U50" s="42"/>
      <c r="V50" s="43"/>
      <c r="W50" s="42"/>
      <c r="X50" s="43"/>
      <c r="Y50" s="43"/>
      <c r="Z50" s="43"/>
      <c r="AA50" s="43"/>
      <c r="AB50" s="43"/>
      <c r="AC50" s="43"/>
      <c r="AD50" s="43"/>
      <c r="AE50" s="43"/>
      <c r="AF50" s="44"/>
      <c r="AG50" s="43"/>
      <c r="AH50" s="43"/>
      <c r="AI50" s="44"/>
      <c r="AJ50" s="43"/>
      <c r="AK50" s="43"/>
      <c r="AL50" s="44"/>
      <c r="AM50" s="43"/>
      <c r="AN50" s="43"/>
      <c r="AO50" s="44"/>
      <c r="AP50" s="43"/>
      <c r="AQ50" s="43"/>
      <c r="AR50" s="44"/>
      <c r="AS50" s="43"/>
      <c r="AT50" s="43"/>
      <c r="AU50" s="44"/>
      <c r="AV50" s="43"/>
      <c r="AW50" s="43"/>
      <c r="AX50" s="44"/>
      <c r="AY50" s="43"/>
      <c r="AZ50" s="43"/>
      <c r="BA50" s="43"/>
      <c r="BB50" s="43"/>
      <c r="BC50" s="43"/>
      <c r="BD50" s="43"/>
      <c r="BE50" s="43"/>
      <c r="BF50" s="43"/>
      <c r="BG50" s="43"/>
      <c r="BH50" s="43"/>
      <c r="BI50" s="43"/>
      <c r="BJ50" s="43"/>
      <c r="BK50" s="43"/>
      <c r="BL50" s="43"/>
      <c r="BM50" s="36"/>
      <c r="BN50" s="31"/>
      <c r="BO50" s="31"/>
      <c r="BP50" s="36"/>
      <c r="BQ50" s="31"/>
      <c r="BR50" s="31"/>
      <c r="BS50" s="30" t="s">
        <v>116</v>
      </c>
      <c r="BT50" s="37"/>
      <c r="BU50" s="31"/>
      <c r="BV50" s="37"/>
      <c r="BW50" s="38">
        <v>0</v>
      </c>
      <c r="BX50" s="33"/>
      <c r="BY50" s="39" t="s">
        <v>214</v>
      </c>
    </row>
  </sheetData>
  <autoFilter ref="A6:BZ50" xr:uid="{00000000-0009-0000-0000-000000000000}">
    <filterColumn colId="10">
      <filters>
        <filter val="Dirección Administrativa"/>
      </filters>
    </filterColumn>
  </autoFilter>
  <mergeCells count="23">
    <mergeCell ref="B2:G2"/>
    <mergeCell ref="AO5:AQ5"/>
    <mergeCell ref="BG5:BI5"/>
    <mergeCell ref="BJ5:BL5"/>
    <mergeCell ref="BM5:BO5"/>
    <mergeCell ref="AR5:AT5"/>
    <mergeCell ref="AU5:AW5"/>
    <mergeCell ref="AX5:AZ5"/>
    <mergeCell ref="BA5:BC5"/>
    <mergeCell ref="BD5:BF5"/>
    <mergeCell ref="BY5:BY6"/>
    <mergeCell ref="B3:G3"/>
    <mergeCell ref="BS5:BX5"/>
    <mergeCell ref="N5:P5"/>
    <mergeCell ref="Q5:S5"/>
    <mergeCell ref="T5:V5"/>
    <mergeCell ref="W5:Y5"/>
    <mergeCell ref="Z5:AB5"/>
    <mergeCell ref="AC5:AE5"/>
    <mergeCell ref="AF5:AH5"/>
    <mergeCell ref="AI5:AK5"/>
    <mergeCell ref="AL5:AN5"/>
    <mergeCell ref="BP5:BR5"/>
  </mergeCells>
  <dataValidations count="8">
    <dataValidation type="date" allowBlank="1" showInputMessage="1" errorTitle="Entrada no válida" error="Por favor escriba una fecha válida (AAAA/MM/DD)" promptTitle="Ingrese una fecha (AAAA/MM/DD)" sqref="L7:M50" xr:uid="{00000000-0002-0000-0000-000000000000}">
      <formula1>1900/1/1</formula1>
      <formula2>3000/1/1</formula2>
    </dataValidation>
    <dataValidation type="textLength" allowBlank="1" showInputMessage="1" showErrorMessage="1" errorTitle="Entrada no válida" error="Escriba un texto  Maximo 20 Caracteres" promptTitle="Cualquier contenido Maximo 20 Caracteres" sqref="A7:C50" xr:uid="{00000000-0002-0000-0000-000006000000}">
      <formula1>0</formula1>
      <formula2>20</formula2>
    </dataValidation>
    <dataValidation type="textLength" allowBlank="1" showInputMessage="1" showErrorMessage="1" errorTitle="Entrada no válida" error="Escriba un texto  Maximo 100 Caracteres" promptTitle="Cualquier contenido Maximo 100 Caracteres" sqref="H7:H50 K7:K50" xr:uid="{00000000-0002-0000-0000-000001000000}">
      <formula1>0</formula1>
      <formula2>100</formula2>
    </dataValidation>
    <dataValidation type="decimal" allowBlank="1" showInputMessage="1" showErrorMessage="1" errorTitle="Entrada no válida" error="Por favor escriba un número" promptTitle="Escriba un número en esta casilla" sqref="J7:J50" xr:uid="{00000000-0002-0000-0000-000002000000}">
      <formula1>-999999</formula1>
      <formula2>999999</formula2>
    </dataValidation>
    <dataValidation type="textLength" allowBlank="1" showInputMessage="1" showErrorMessage="1" errorTitle="Entrada no válida" error="Escriba un texto  Maximo 200 Caracteres" promptTitle="Cualquier contenido Maximo 200 Caracteres" sqref="I7:I50" xr:uid="{00000000-0002-0000-0000-000003000000}">
      <formula1>0</formula1>
      <formula2>200</formula2>
    </dataValidation>
    <dataValidation type="textLength" allowBlank="1" showInputMessage="1" showErrorMessage="1" errorTitle="Entrada no válida" error="Escriba un texto  Maximo 500 Caracteres" promptTitle="Cualquier contenido Maximo 500 Caracteres" sqref="G7:G50 E7:E50" xr:uid="{00000000-0002-0000-0000-000004000000}">
      <formula1>0</formula1>
      <formula2>500</formula2>
    </dataValidation>
    <dataValidation type="whole" allowBlank="1" showInputMessage="1" showErrorMessage="1" errorTitle="Entrada no válida" error="Por favor escriba un número entero" promptTitle="Escriba un número entero en esta casilla" sqref="F7:F50" xr:uid="{00000000-0002-0000-0000-000005000000}">
      <formula1>-999</formula1>
      <formula2>999</formula2>
    </dataValidation>
    <dataValidation type="textLength" allowBlank="1" showInputMessage="1" error="Escriba un texto  Maximo 100 Caracteres" promptTitle="Cualquier contenido Maximo 100 Caracteres" sqref="N7:BY50" xr:uid="{00000000-0002-0000-0000-000007000000}">
      <formula1>0</formula1>
      <formula2>100</formula2>
    </dataValidation>
  </dataValidations>
  <pageMargins left="0.70866141732283472" right="0.70866141732283472" top="0.74803149606299213" bottom="0.74803149606299213" header="0.31496062992125984" footer="0.31496062992125984"/>
  <pageSetup scale="80" orientation="landscape" r:id="rId1"/>
  <extLst>
    <ext xmlns:x14="http://schemas.microsoft.com/office/spreadsheetml/2009/9/main" uri="{78C0D931-6437-407d-A8EE-F0AAD7539E65}">
      <x14:conditionalFormattings>
        <x14:conditionalFormatting xmlns:xm="http://schemas.microsoft.com/office/excel/2006/main">
          <x14:cfRule type="containsText" priority="77" operator="containsText" id="{D61FB4C7-DF1F-4FB3-88F4-9CB144D45363}">
            <xm:f>NOT(ISERROR(SEARCH(#REF!,BX7)))</xm:f>
            <xm:f>#REF!</xm:f>
            <x14:dxf>
              <font>
                <b/>
                <i val="0"/>
                <color rgb="FFFF0000"/>
              </font>
            </x14:dxf>
          </x14:cfRule>
          <x14:cfRule type="containsText" priority="78" operator="containsText" id="{37C55313-C521-4B3D-B342-C8C9775EFDE2}">
            <xm:f>NOT(ISERROR(SEARCH(#REF!,BX7)))</xm:f>
            <xm:f>#REF!</xm:f>
            <x14:dxf>
              <font>
                <b/>
                <i val="0"/>
                <color rgb="FF00B050"/>
              </font>
            </x14:dxf>
          </x14:cfRule>
          <xm:sqref>BX7:BX16</xm:sqref>
        </x14:conditionalFormatting>
        <x14:conditionalFormatting xmlns:xm="http://schemas.microsoft.com/office/excel/2006/main">
          <x14:cfRule type="containsText" priority="71" operator="containsText" id="{C2F9EABC-30E1-4D6E-AFC5-D7462570604A}">
            <xm:f>NOT(ISERROR(SEARCH(#REF!,BY7)))</xm:f>
            <xm:f>#REF!</xm:f>
            <x14:dxf>
              <font>
                <b/>
                <i val="0"/>
                <color rgb="FFFF0000"/>
              </font>
            </x14:dxf>
          </x14:cfRule>
          <x14:cfRule type="containsText" priority="72" operator="containsText" id="{E311B48A-388C-46B0-9596-8B0C11EDA3F4}">
            <xm:f>NOT(ISERROR(SEARCH(#REF!,BY7)))</xm:f>
            <xm:f>#REF!</xm:f>
            <x14:dxf>
              <font>
                <b/>
                <i val="0"/>
                <color rgb="FF00B050"/>
              </font>
            </x14:dxf>
          </x14:cfRule>
          <xm:sqref>BY7</xm:sqref>
        </x14:conditionalFormatting>
        <x14:conditionalFormatting xmlns:xm="http://schemas.microsoft.com/office/excel/2006/main">
          <x14:cfRule type="containsText" priority="69" operator="containsText" id="{A9A19F6E-ED01-4278-A22A-CF45AC51D32C}">
            <xm:f>NOT(ISERROR(SEARCH(#REF!,BY8)))</xm:f>
            <xm:f>#REF!</xm:f>
            <x14:dxf>
              <font>
                <b/>
                <i val="0"/>
                <color rgb="FFFF0000"/>
              </font>
            </x14:dxf>
          </x14:cfRule>
          <x14:cfRule type="containsText" priority="70" operator="containsText" id="{CC9E034D-850A-4944-B2D0-D8A675959307}">
            <xm:f>NOT(ISERROR(SEARCH(#REF!,BY8)))</xm:f>
            <xm:f>#REF!</xm:f>
            <x14:dxf>
              <font>
                <b/>
                <i val="0"/>
                <color rgb="FF00B050"/>
              </font>
            </x14:dxf>
          </x14:cfRule>
          <xm:sqref>BY8</xm:sqref>
        </x14:conditionalFormatting>
        <x14:conditionalFormatting xmlns:xm="http://schemas.microsoft.com/office/excel/2006/main">
          <x14:cfRule type="containsText" priority="5" operator="containsText" id="{182C5CE0-AB57-44C3-8514-DE7DC1055CDC}">
            <xm:f>NOT(ISERROR(SEARCH(#REF!,BX17)))</xm:f>
            <xm:f>#REF!</xm:f>
            <x14:dxf>
              <font>
                <b/>
                <i val="0"/>
                <color rgb="FFFF0000"/>
              </font>
            </x14:dxf>
          </x14:cfRule>
          <x14:cfRule type="containsText" priority="6" operator="containsText" id="{51CE1F6D-798D-4F7F-8D27-5D957751AE52}">
            <xm:f>NOT(ISERROR(SEARCH(#REF!,BX17)))</xm:f>
            <xm:f>#REF!</xm:f>
            <x14:dxf>
              <font>
                <b/>
                <i val="0"/>
                <color rgb="FF00B050"/>
              </font>
            </x14:dxf>
          </x14:cfRule>
          <xm:sqref>BX17:BX50</xm:sqref>
        </x14:conditionalFormatting>
        <x14:conditionalFormatting xmlns:xm="http://schemas.microsoft.com/office/excel/2006/main">
          <x14:cfRule type="containsText" priority="3" operator="containsText" id="{47549ADF-EB6F-4BB2-8DC8-0B53680B76F4}">
            <xm:f>NOT(ISERROR(SEARCH(#REF!,BY23)))</xm:f>
            <xm:f>#REF!</xm:f>
            <x14:dxf>
              <font>
                <b/>
                <i val="0"/>
                <color rgb="FFFF0000"/>
              </font>
            </x14:dxf>
          </x14:cfRule>
          <x14:cfRule type="containsText" priority="4" operator="containsText" id="{865029A6-5DA3-41B0-8729-E76F3BCE33E1}">
            <xm:f>NOT(ISERROR(SEARCH(#REF!,BY23)))</xm:f>
            <xm:f>#REF!</xm:f>
            <x14:dxf>
              <font>
                <b/>
                <i val="0"/>
                <color rgb="FF00B050"/>
              </font>
            </x14:dxf>
          </x14:cfRule>
          <xm:sqref>BY23</xm:sqref>
        </x14:conditionalFormatting>
        <x14:conditionalFormatting xmlns:xm="http://schemas.microsoft.com/office/excel/2006/main">
          <x14:cfRule type="containsText" priority="1" operator="containsText" id="{BCD8EEAC-7028-405D-B5D8-C588CAD19C97}">
            <xm:f>NOT(ISERROR(SEARCH(#REF!,BY25)))</xm:f>
            <xm:f>#REF!</xm:f>
            <x14:dxf>
              <font>
                <b/>
                <i val="0"/>
                <color rgb="FFFF0000"/>
              </font>
            </x14:dxf>
          </x14:cfRule>
          <x14:cfRule type="containsText" priority="2" operator="containsText" id="{3AC4F2A1-914F-4AC8-B508-1E834B477FFE}">
            <xm:f>NOT(ISERROR(SEARCH(#REF!,BY25)))</xm:f>
            <xm:f>#REF!</xm:f>
            <x14:dxf>
              <font>
                <b/>
                <i val="0"/>
                <color rgb="FF00B050"/>
              </font>
            </x14:dxf>
          </x14:cfRule>
          <xm:sqref>BY25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F94A5-AE32-4F63-8268-059155288628}">
  <dimension ref="A1:M28"/>
  <sheetViews>
    <sheetView workbookViewId="0">
      <selection activeCell="E25" sqref="E25"/>
    </sheetView>
  </sheetViews>
  <sheetFormatPr baseColWidth="10" defaultColWidth="11.42578125" defaultRowHeight="11.25" x14ac:dyDescent="0.2"/>
  <cols>
    <col min="1" max="1" width="5.85546875" style="66" customWidth="1"/>
    <col min="2" max="2" width="13.28515625" style="66" customWidth="1"/>
    <col min="3" max="3" width="15" style="66" customWidth="1"/>
    <col min="4" max="4" width="14.5703125" style="66" customWidth="1"/>
    <col min="5" max="5" width="30.85546875" style="60" customWidth="1"/>
    <col min="6" max="6" width="9.42578125" style="66" customWidth="1"/>
    <col min="7" max="7" width="46.42578125" style="60" customWidth="1"/>
    <col min="8" max="8" width="13" style="60" customWidth="1"/>
    <col min="9" max="9" width="52.28515625" style="67" customWidth="1"/>
    <col min="10" max="10" width="16.42578125" style="60" customWidth="1"/>
    <col min="11" max="13" width="27" style="60" customWidth="1"/>
    <col min="14" max="16384" width="11.42578125" style="60"/>
  </cols>
  <sheetData>
    <row r="1" spans="1:13" s="14" customFormat="1" ht="19.5" x14ac:dyDescent="0.25">
      <c r="B1" s="114" t="s">
        <v>390</v>
      </c>
      <c r="C1" s="114"/>
      <c r="D1" s="114"/>
      <c r="E1" s="114"/>
      <c r="F1" s="114"/>
      <c r="G1" s="114"/>
      <c r="H1" s="21"/>
      <c r="I1" s="21"/>
      <c r="J1" s="21"/>
      <c r="K1" s="21"/>
      <c r="L1" s="21"/>
      <c r="M1" s="21"/>
    </row>
    <row r="2" spans="1:13" s="14" customFormat="1" ht="19.5" x14ac:dyDescent="0.25">
      <c r="B2" s="114" t="s">
        <v>391</v>
      </c>
      <c r="C2" s="114"/>
      <c r="D2" s="114"/>
      <c r="E2" s="114"/>
      <c r="F2" s="114"/>
      <c r="G2" s="114"/>
      <c r="H2" s="21"/>
      <c r="I2" s="21"/>
      <c r="J2" s="21"/>
      <c r="K2" s="21"/>
      <c r="L2" s="21"/>
      <c r="M2" s="21"/>
    </row>
    <row r="3" spans="1:13" s="69" customFormat="1" x14ac:dyDescent="0.2">
      <c r="A3" s="68"/>
      <c r="B3" s="68"/>
      <c r="C3" s="68"/>
      <c r="D3" s="68"/>
      <c r="F3" s="68"/>
      <c r="I3" s="70"/>
    </row>
    <row r="4" spans="1:13" ht="45" x14ac:dyDescent="0.2">
      <c r="A4" s="58" t="s">
        <v>392</v>
      </c>
      <c r="B4" s="58" t="s">
        <v>393</v>
      </c>
      <c r="C4" s="58" t="s">
        <v>394</v>
      </c>
      <c r="D4" s="58" t="s">
        <v>77</v>
      </c>
      <c r="E4" s="58" t="s">
        <v>395</v>
      </c>
      <c r="F4" s="58" t="s">
        <v>396</v>
      </c>
      <c r="G4" s="58" t="s">
        <v>397</v>
      </c>
      <c r="H4" s="58" t="s">
        <v>87</v>
      </c>
      <c r="I4" s="58" t="s">
        <v>398</v>
      </c>
      <c r="J4" s="59" t="s">
        <v>399</v>
      </c>
      <c r="K4" s="59" t="s">
        <v>400</v>
      </c>
      <c r="L4" s="59" t="s">
        <v>401</v>
      </c>
      <c r="M4" s="59" t="s">
        <v>402</v>
      </c>
    </row>
    <row r="5" spans="1:13" ht="157.5" hidden="1" x14ac:dyDescent="0.2">
      <c r="A5" s="61">
        <v>1</v>
      </c>
      <c r="B5" s="61">
        <v>2014</v>
      </c>
      <c r="C5" s="61">
        <v>800</v>
      </c>
      <c r="D5" s="61" t="s">
        <v>403</v>
      </c>
      <c r="E5" s="62" t="s">
        <v>404</v>
      </c>
      <c r="F5" s="61">
        <v>1</v>
      </c>
      <c r="G5" s="62" t="s">
        <v>405</v>
      </c>
      <c r="H5" s="62" t="s">
        <v>406</v>
      </c>
      <c r="I5" s="63" t="s">
        <v>407</v>
      </c>
      <c r="J5" s="64" t="s">
        <v>408</v>
      </c>
      <c r="K5" s="64" t="s">
        <v>409</v>
      </c>
      <c r="L5" s="64" t="s">
        <v>410</v>
      </c>
      <c r="M5" s="64" t="s">
        <v>411</v>
      </c>
    </row>
    <row r="6" spans="1:13" ht="157.5" hidden="1" x14ac:dyDescent="0.2">
      <c r="A6" s="61">
        <v>2</v>
      </c>
      <c r="B6" s="61">
        <v>2014</v>
      </c>
      <c r="C6" s="61">
        <v>800</v>
      </c>
      <c r="D6" s="61" t="s">
        <v>403</v>
      </c>
      <c r="E6" s="62" t="s">
        <v>404</v>
      </c>
      <c r="F6" s="61">
        <v>2</v>
      </c>
      <c r="G6" s="62" t="s">
        <v>412</v>
      </c>
      <c r="H6" s="62" t="s">
        <v>413</v>
      </c>
      <c r="I6" s="63" t="s">
        <v>414</v>
      </c>
      <c r="J6" s="64" t="s">
        <v>408</v>
      </c>
      <c r="K6" s="64" t="s">
        <v>409</v>
      </c>
      <c r="L6" s="64" t="s">
        <v>410</v>
      </c>
      <c r="M6" s="64" t="s">
        <v>411</v>
      </c>
    </row>
    <row r="7" spans="1:13" ht="135" hidden="1" x14ac:dyDescent="0.2">
      <c r="A7" s="61">
        <v>3</v>
      </c>
      <c r="B7" s="61">
        <v>2014</v>
      </c>
      <c r="C7" s="61">
        <v>800</v>
      </c>
      <c r="D7" s="61" t="s">
        <v>403</v>
      </c>
      <c r="E7" s="62" t="s">
        <v>404</v>
      </c>
      <c r="F7" s="61">
        <v>3</v>
      </c>
      <c r="G7" s="62" t="s">
        <v>415</v>
      </c>
      <c r="H7" s="62" t="s">
        <v>406</v>
      </c>
      <c r="I7" s="63" t="s">
        <v>416</v>
      </c>
      <c r="J7" s="64" t="s">
        <v>417</v>
      </c>
      <c r="K7" s="64" t="s">
        <v>418</v>
      </c>
      <c r="L7" s="64" t="s">
        <v>419</v>
      </c>
      <c r="M7" s="65" t="s">
        <v>420</v>
      </c>
    </row>
    <row r="8" spans="1:13" ht="90" hidden="1" x14ac:dyDescent="0.2">
      <c r="A8" s="61">
        <v>4</v>
      </c>
      <c r="B8" s="61">
        <v>2015</v>
      </c>
      <c r="C8" s="61">
        <v>42</v>
      </c>
      <c r="D8" s="61" t="s">
        <v>421</v>
      </c>
      <c r="E8" s="62" t="s">
        <v>422</v>
      </c>
      <c r="F8" s="61">
        <v>1</v>
      </c>
      <c r="G8" s="62" t="s">
        <v>423</v>
      </c>
      <c r="H8" s="62" t="s">
        <v>424</v>
      </c>
      <c r="I8" s="63" t="s">
        <v>425</v>
      </c>
      <c r="J8" s="64" t="s">
        <v>426</v>
      </c>
      <c r="K8" s="64" t="s">
        <v>427</v>
      </c>
      <c r="L8" s="64" t="s">
        <v>428</v>
      </c>
      <c r="M8" s="64" t="s">
        <v>429</v>
      </c>
    </row>
    <row r="9" spans="1:13" ht="90" hidden="1" x14ac:dyDescent="0.2">
      <c r="A9" s="61">
        <v>5</v>
      </c>
      <c r="B9" s="61">
        <v>2015</v>
      </c>
      <c r="C9" s="61">
        <v>42</v>
      </c>
      <c r="D9" s="61" t="s">
        <v>421</v>
      </c>
      <c r="E9" s="62" t="s">
        <v>422</v>
      </c>
      <c r="F9" s="61">
        <v>2</v>
      </c>
      <c r="G9" s="62" t="s">
        <v>430</v>
      </c>
      <c r="H9" s="62" t="s">
        <v>431</v>
      </c>
      <c r="I9" s="63" t="s">
        <v>432</v>
      </c>
      <c r="J9" s="64" t="s">
        <v>426</v>
      </c>
      <c r="K9" s="64" t="s">
        <v>427</v>
      </c>
      <c r="L9" s="64" t="s">
        <v>428</v>
      </c>
      <c r="M9" s="64" t="s">
        <v>429</v>
      </c>
    </row>
    <row r="10" spans="1:13" ht="90" hidden="1" x14ac:dyDescent="0.2">
      <c r="A10" s="61">
        <v>6</v>
      </c>
      <c r="B10" s="61">
        <v>2015</v>
      </c>
      <c r="C10" s="61">
        <v>42</v>
      </c>
      <c r="D10" s="61" t="s">
        <v>421</v>
      </c>
      <c r="E10" s="62" t="s">
        <v>422</v>
      </c>
      <c r="F10" s="61">
        <v>3</v>
      </c>
      <c r="G10" s="62" t="s">
        <v>433</v>
      </c>
      <c r="H10" s="62" t="s">
        <v>434</v>
      </c>
      <c r="I10" s="63" t="s">
        <v>435</v>
      </c>
      <c r="J10" s="64" t="s">
        <v>426</v>
      </c>
      <c r="K10" s="64" t="s">
        <v>427</v>
      </c>
      <c r="L10" s="64" t="s">
        <v>428</v>
      </c>
      <c r="M10" s="64" t="s">
        <v>429</v>
      </c>
    </row>
    <row r="11" spans="1:13" ht="67.5" hidden="1" x14ac:dyDescent="0.2">
      <c r="A11" s="61">
        <v>7</v>
      </c>
      <c r="B11" s="61">
        <v>2015</v>
      </c>
      <c r="C11" s="61">
        <v>42</v>
      </c>
      <c r="D11" s="61" t="s">
        <v>436</v>
      </c>
      <c r="E11" s="62" t="s">
        <v>437</v>
      </c>
      <c r="F11" s="61">
        <v>1</v>
      </c>
      <c r="G11" s="62" t="s">
        <v>438</v>
      </c>
      <c r="H11" s="62" t="s">
        <v>439</v>
      </c>
      <c r="I11" s="63" t="s">
        <v>440</v>
      </c>
      <c r="J11" s="64" t="s">
        <v>441</v>
      </c>
      <c r="K11" s="64" t="s">
        <v>442</v>
      </c>
      <c r="L11" s="64" t="s">
        <v>442</v>
      </c>
      <c r="M11" s="64" t="s">
        <v>442</v>
      </c>
    </row>
    <row r="12" spans="1:13" ht="157.5" hidden="1" x14ac:dyDescent="0.2">
      <c r="A12" s="61">
        <v>8</v>
      </c>
      <c r="B12" s="61">
        <v>2015</v>
      </c>
      <c r="C12" s="61">
        <v>42</v>
      </c>
      <c r="D12" s="61" t="s">
        <v>443</v>
      </c>
      <c r="E12" s="62" t="s">
        <v>444</v>
      </c>
      <c r="F12" s="61">
        <v>1</v>
      </c>
      <c r="G12" s="62" t="s">
        <v>445</v>
      </c>
      <c r="H12" s="62" t="s">
        <v>406</v>
      </c>
      <c r="I12" s="63" t="s">
        <v>446</v>
      </c>
      <c r="J12" s="64" t="s">
        <v>408</v>
      </c>
      <c r="K12" s="64" t="s">
        <v>409</v>
      </c>
      <c r="L12" s="64" t="s">
        <v>410</v>
      </c>
      <c r="M12" s="64" t="s">
        <v>411</v>
      </c>
    </row>
    <row r="13" spans="1:13" ht="157.5" hidden="1" x14ac:dyDescent="0.2">
      <c r="A13" s="61">
        <v>9</v>
      </c>
      <c r="B13" s="61">
        <v>2015</v>
      </c>
      <c r="C13" s="61">
        <v>42</v>
      </c>
      <c r="D13" s="61" t="s">
        <v>443</v>
      </c>
      <c r="E13" s="62" t="s">
        <v>444</v>
      </c>
      <c r="F13" s="61">
        <v>2</v>
      </c>
      <c r="G13" s="62" t="s">
        <v>447</v>
      </c>
      <c r="H13" s="62" t="s">
        <v>413</v>
      </c>
      <c r="I13" s="63" t="s">
        <v>448</v>
      </c>
      <c r="J13" s="64" t="s">
        <v>408</v>
      </c>
      <c r="K13" s="64" t="s">
        <v>409</v>
      </c>
      <c r="L13" s="64" t="s">
        <v>410</v>
      </c>
      <c r="M13" s="64" t="s">
        <v>411</v>
      </c>
    </row>
    <row r="14" spans="1:13" ht="157.5" hidden="1" x14ac:dyDescent="0.2">
      <c r="A14" s="61">
        <v>10</v>
      </c>
      <c r="B14" s="61">
        <v>2015</v>
      </c>
      <c r="C14" s="61">
        <v>42</v>
      </c>
      <c r="D14" s="61" t="s">
        <v>443</v>
      </c>
      <c r="E14" s="62" t="s">
        <v>444</v>
      </c>
      <c r="F14" s="61">
        <v>3</v>
      </c>
      <c r="G14" s="62" t="s">
        <v>449</v>
      </c>
      <c r="H14" s="62" t="s">
        <v>406</v>
      </c>
      <c r="I14" s="63" t="s">
        <v>450</v>
      </c>
      <c r="J14" s="64" t="s">
        <v>408</v>
      </c>
      <c r="K14" s="64" t="s">
        <v>409</v>
      </c>
      <c r="L14" s="64" t="s">
        <v>410</v>
      </c>
      <c r="M14" s="64" t="s">
        <v>411</v>
      </c>
    </row>
    <row r="15" spans="1:13" ht="157.5" hidden="1" x14ac:dyDescent="0.2">
      <c r="A15" s="61">
        <v>11</v>
      </c>
      <c r="B15" s="61">
        <v>2015</v>
      </c>
      <c r="C15" s="61">
        <v>42</v>
      </c>
      <c r="D15" s="61" t="s">
        <v>443</v>
      </c>
      <c r="E15" s="62" t="s">
        <v>444</v>
      </c>
      <c r="F15" s="61">
        <v>4</v>
      </c>
      <c r="G15" s="62" t="s">
        <v>451</v>
      </c>
      <c r="H15" s="62" t="s">
        <v>406</v>
      </c>
      <c r="I15" s="63" t="s">
        <v>452</v>
      </c>
      <c r="J15" s="64" t="s">
        <v>408</v>
      </c>
      <c r="K15" s="64" t="s">
        <v>409</v>
      </c>
      <c r="L15" s="64" t="s">
        <v>410</v>
      </c>
      <c r="M15" s="64" t="s">
        <v>411</v>
      </c>
    </row>
    <row r="16" spans="1:13" ht="135" hidden="1" x14ac:dyDescent="0.2">
      <c r="A16" s="61">
        <v>12</v>
      </c>
      <c r="B16" s="61">
        <v>2015</v>
      </c>
      <c r="C16" s="61">
        <v>42</v>
      </c>
      <c r="D16" s="61" t="s">
        <v>453</v>
      </c>
      <c r="E16" s="62" t="s">
        <v>454</v>
      </c>
      <c r="F16" s="61">
        <v>1</v>
      </c>
      <c r="G16" s="62" t="s">
        <v>455</v>
      </c>
      <c r="H16" s="62" t="s">
        <v>406</v>
      </c>
      <c r="I16" s="63" t="s">
        <v>456</v>
      </c>
      <c r="J16" s="64" t="s">
        <v>417</v>
      </c>
      <c r="K16" s="64" t="s">
        <v>418</v>
      </c>
      <c r="L16" s="64" t="s">
        <v>419</v>
      </c>
      <c r="M16" s="65" t="s">
        <v>420</v>
      </c>
    </row>
    <row r="17" spans="1:13" ht="135" hidden="1" x14ac:dyDescent="0.2">
      <c r="A17" s="61">
        <v>13</v>
      </c>
      <c r="B17" s="61">
        <v>2015</v>
      </c>
      <c r="C17" s="61">
        <v>42</v>
      </c>
      <c r="D17" s="61" t="s">
        <v>453</v>
      </c>
      <c r="E17" s="62" t="s">
        <v>454</v>
      </c>
      <c r="F17" s="61">
        <v>2</v>
      </c>
      <c r="G17" s="62" t="s">
        <v>412</v>
      </c>
      <c r="H17" s="62" t="s">
        <v>413</v>
      </c>
      <c r="I17" s="63" t="s">
        <v>457</v>
      </c>
      <c r="J17" s="64" t="s">
        <v>417</v>
      </c>
      <c r="K17" s="64" t="s">
        <v>418</v>
      </c>
      <c r="L17" s="64" t="s">
        <v>419</v>
      </c>
      <c r="M17" s="65" t="s">
        <v>420</v>
      </c>
    </row>
    <row r="18" spans="1:13" ht="135" hidden="1" x14ac:dyDescent="0.2">
      <c r="A18" s="61">
        <v>14</v>
      </c>
      <c r="B18" s="61">
        <v>2015</v>
      </c>
      <c r="C18" s="61">
        <v>42</v>
      </c>
      <c r="D18" s="61" t="s">
        <v>453</v>
      </c>
      <c r="E18" s="62" t="s">
        <v>454</v>
      </c>
      <c r="F18" s="61">
        <v>3</v>
      </c>
      <c r="G18" s="62" t="s">
        <v>458</v>
      </c>
      <c r="H18" s="62" t="s">
        <v>406</v>
      </c>
      <c r="I18" s="63" t="s">
        <v>459</v>
      </c>
      <c r="J18" s="64" t="s">
        <v>417</v>
      </c>
      <c r="K18" s="64" t="s">
        <v>418</v>
      </c>
      <c r="L18" s="64" t="s">
        <v>419</v>
      </c>
      <c r="M18" s="65" t="s">
        <v>420</v>
      </c>
    </row>
    <row r="19" spans="1:13" ht="135" hidden="1" x14ac:dyDescent="0.2">
      <c r="A19" s="61">
        <v>15</v>
      </c>
      <c r="B19" s="61">
        <v>2015</v>
      </c>
      <c r="C19" s="61">
        <v>42</v>
      </c>
      <c r="D19" s="61" t="s">
        <v>453</v>
      </c>
      <c r="E19" s="62" t="s">
        <v>454</v>
      </c>
      <c r="F19" s="61">
        <v>4</v>
      </c>
      <c r="G19" s="62" t="s">
        <v>460</v>
      </c>
      <c r="H19" s="62" t="s">
        <v>406</v>
      </c>
      <c r="I19" s="63" t="s">
        <v>461</v>
      </c>
      <c r="J19" s="64" t="s">
        <v>417</v>
      </c>
      <c r="K19" s="64" t="s">
        <v>418</v>
      </c>
      <c r="L19" s="64" t="s">
        <v>419</v>
      </c>
      <c r="M19" s="65" t="s">
        <v>420</v>
      </c>
    </row>
    <row r="20" spans="1:13" ht="135" hidden="1" x14ac:dyDescent="0.2">
      <c r="A20" s="61">
        <v>16</v>
      </c>
      <c r="B20" s="61">
        <v>2015</v>
      </c>
      <c r="C20" s="61">
        <v>42</v>
      </c>
      <c r="D20" s="61" t="s">
        <v>462</v>
      </c>
      <c r="E20" s="62" t="s">
        <v>463</v>
      </c>
      <c r="F20" s="61">
        <v>1</v>
      </c>
      <c r="G20" s="62" t="s">
        <v>464</v>
      </c>
      <c r="H20" s="62" t="s">
        <v>465</v>
      </c>
      <c r="I20" s="63" t="s">
        <v>466</v>
      </c>
      <c r="J20" s="64" t="s">
        <v>467</v>
      </c>
      <c r="K20" s="64" t="s">
        <v>468</v>
      </c>
      <c r="L20" s="64" t="s">
        <v>469</v>
      </c>
      <c r="M20" s="65" t="s">
        <v>470</v>
      </c>
    </row>
    <row r="21" spans="1:13" ht="101.25" x14ac:dyDescent="0.2">
      <c r="A21" s="61">
        <v>17</v>
      </c>
      <c r="B21" s="61">
        <v>2015</v>
      </c>
      <c r="C21" s="61">
        <v>42</v>
      </c>
      <c r="D21" s="61" t="s">
        <v>471</v>
      </c>
      <c r="E21" s="62" t="s">
        <v>472</v>
      </c>
      <c r="F21" s="61">
        <v>7</v>
      </c>
      <c r="G21" s="62" t="s">
        <v>473</v>
      </c>
      <c r="H21" s="62" t="s">
        <v>474</v>
      </c>
      <c r="I21" s="63" t="s">
        <v>475</v>
      </c>
      <c r="J21" s="64" t="s">
        <v>476</v>
      </c>
      <c r="K21" s="64" t="s">
        <v>477</v>
      </c>
      <c r="L21" s="64" t="s">
        <v>478</v>
      </c>
      <c r="M21" s="64" t="s">
        <v>479</v>
      </c>
    </row>
    <row r="22" spans="1:13" ht="101.25" x14ac:dyDescent="0.2">
      <c r="A22" s="61">
        <v>18</v>
      </c>
      <c r="B22" s="61">
        <v>2015</v>
      </c>
      <c r="C22" s="61">
        <v>42</v>
      </c>
      <c r="D22" s="61" t="s">
        <v>471</v>
      </c>
      <c r="E22" s="62" t="s">
        <v>472</v>
      </c>
      <c r="F22" s="61">
        <v>8</v>
      </c>
      <c r="G22" s="62" t="s">
        <v>480</v>
      </c>
      <c r="H22" s="62" t="s">
        <v>481</v>
      </c>
      <c r="I22" s="63" t="s">
        <v>482</v>
      </c>
      <c r="J22" s="64" t="s">
        <v>476</v>
      </c>
      <c r="K22" s="64" t="s">
        <v>477</v>
      </c>
      <c r="L22" s="64" t="s">
        <v>478</v>
      </c>
      <c r="M22" s="64" t="s">
        <v>479</v>
      </c>
    </row>
    <row r="23" spans="1:13" ht="101.25" x14ac:dyDescent="0.2">
      <c r="A23" s="61">
        <v>19</v>
      </c>
      <c r="B23" s="61">
        <v>2015</v>
      </c>
      <c r="C23" s="61">
        <v>42</v>
      </c>
      <c r="D23" s="61" t="s">
        <v>471</v>
      </c>
      <c r="E23" s="62" t="s">
        <v>472</v>
      </c>
      <c r="F23" s="61">
        <v>9</v>
      </c>
      <c r="G23" s="62" t="s">
        <v>483</v>
      </c>
      <c r="H23" s="62" t="s">
        <v>484</v>
      </c>
      <c r="I23" s="63" t="s">
        <v>485</v>
      </c>
      <c r="J23" s="64" t="s">
        <v>476</v>
      </c>
      <c r="K23" s="64" t="s">
        <v>477</v>
      </c>
      <c r="L23" s="64" t="s">
        <v>478</v>
      </c>
      <c r="M23" s="64" t="s">
        <v>479</v>
      </c>
    </row>
    <row r="24" spans="1:13" ht="101.25" x14ac:dyDescent="0.2">
      <c r="A24" s="61">
        <v>20</v>
      </c>
      <c r="B24" s="61">
        <v>2015</v>
      </c>
      <c r="C24" s="61">
        <v>42</v>
      </c>
      <c r="D24" s="61" t="s">
        <v>486</v>
      </c>
      <c r="E24" s="62" t="s">
        <v>487</v>
      </c>
      <c r="F24" s="61">
        <v>1</v>
      </c>
      <c r="G24" s="62" t="s">
        <v>488</v>
      </c>
      <c r="H24" s="62" t="s">
        <v>431</v>
      </c>
      <c r="I24" s="63" t="s">
        <v>489</v>
      </c>
      <c r="J24" s="64" t="s">
        <v>476</v>
      </c>
      <c r="K24" s="64" t="s">
        <v>477</v>
      </c>
      <c r="L24" s="64" t="s">
        <v>478</v>
      </c>
      <c r="M24" s="64" t="s">
        <v>479</v>
      </c>
    </row>
    <row r="25" spans="1:13" ht="78.75" x14ac:dyDescent="0.2">
      <c r="A25" s="61">
        <v>21</v>
      </c>
      <c r="B25" s="61">
        <v>2015</v>
      </c>
      <c r="C25" s="61">
        <v>42</v>
      </c>
      <c r="D25" s="61" t="s">
        <v>490</v>
      </c>
      <c r="E25" s="62" t="s">
        <v>491</v>
      </c>
      <c r="F25" s="61">
        <v>1</v>
      </c>
      <c r="G25" s="62" t="s">
        <v>492</v>
      </c>
      <c r="H25" s="62" t="s">
        <v>431</v>
      </c>
      <c r="I25" s="63" t="s">
        <v>493</v>
      </c>
      <c r="J25" s="64" t="s">
        <v>494</v>
      </c>
      <c r="K25" s="64" t="s">
        <v>495</v>
      </c>
      <c r="L25" s="65" t="s">
        <v>495</v>
      </c>
      <c r="M25" s="65" t="s">
        <v>495</v>
      </c>
    </row>
    <row r="26" spans="1:13" ht="112.5" hidden="1" x14ac:dyDescent="0.2">
      <c r="A26" s="61">
        <v>22</v>
      </c>
      <c r="B26" s="61">
        <v>2015</v>
      </c>
      <c r="C26" s="61">
        <v>249</v>
      </c>
      <c r="D26" s="61" t="s">
        <v>496</v>
      </c>
      <c r="E26" s="62" t="s">
        <v>497</v>
      </c>
      <c r="F26" s="61">
        <v>1</v>
      </c>
      <c r="G26" s="62" t="s">
        <v>498</v>
      </c>
      <c r="H26" s="62" t="s">
        <v>431</v>
      </c>
      <c r="I26" s="63" t="s">
        <v>499</v>
      </c>
      <c r="J26" s="64" t="s">
        <v>500</v>
      </c>
      <c r="K26" s="64" t="s">
        <v>501</v>
      </c>
      <c r="L26" s="65" t="s">
        <v>502</v>
      </c>
      <c r="M26" s="65" t="s">
        <v>502</v>
      </c>
    </row>
    <row r="27" spans="1:13" ht="112.5" hidden="1" x14ac:dyDescent="0.2">
      <c r="A27" s="61">
        <v>23</v>
      </c>
      <c r="B27" s="61">
        <v>2015</v>
      </c>
      <c r="C27" s="61">
        <v>249</v>
      </c>
      <c r="D27" s="61" t="s">
        <v>503</v>
      </c>
      <c r="E27" s="62" t="s">
        <v>504</v>
      </c>
      <c r="F27" s="61">
        <v>1</v>
      </c>
      <c r="G27" s="62" t="s">
        <v>505</v>
      </c>
      <c r="H27" s="62" t="s">
        <v>506</v>
      </c>
      <c r="I27" s="63" t="s">
        <v>507</v>
      </c>
      <c r="J27" s="64" t="s">
        <v>500</v>
      </c>
      <c r="K27" s="64" t="s">
        <v>501</v>
      </c>
      <c r="L27" s="65" t="s">
        <v>502</v>
      </c>
      <c r="M27" s="65" t="s">
        <v>502</v>
      </c>
    </row>
    <row r="28" spans="1:13" ht="112.5" hidden="1" x14ac:dyDescent="0.2">
      <c r="A28" s="61">
        <v>24</v>
      </c>
      <c r="B28" s="61">
        <v>2015</v>
      </c>
      <c r="C28" s="61">
        <v>249</v>
      </c>
      <c r="D28" s="61" t="s">
        <v>508</v>
      </c>
      <c r="E28" s="62" t="s">
        <v>509</v>
      </c>
      <c r="F28" s="61">
        <v>1</v>
      </c>
      <c r="G28" s="62" t="s">
        <v>510</v>
      </c>
      <c r="H28" s="62" t="s">
        <v>511</v>
      </c>
      <c r="I28" s="63" t="s">
        <v>512</v>
      </c>
      <c r="J28" s="64" t="s">
        <v>500</v>
      </c>
      <c r="K28" s="64" t="s">
        <v>501</v>
      </c>
      <c r="L28" s="65" t="s">
        <v>502</v>
      </c>
      <c r="M28" s="65" t="s">
        <v>502</v>
      </c>
    </row>
  </sheetData>
  <mergeCells count="2">
    <mergeCell ref="B1:G1"/>
    <mergeCell ref="B2:G2"/>
  </mergeCells>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19053-C99F-4673-946D-913DBD34DBF8}">
  <dimension ref="A1:XFD34"/>
  <sheetViews>
    <sheetView workbookViewId="0">
      <selection activeCell="A3" sqref="A3"/>
    </sheetView>
  </sheetViews>
  <sheetFormatPr baseColWidth="10" defaultColWidth="0" defaultRowHeight="15" x14ac:dyDescent="0.25"/>
  <cols>
    <col min="1" max="1" width="11.42578125" style="14" customWidth="1"/>
    <col min="2" max="2" width="41.7109375" style="14" customWidth="1"/>
    <col min="3" max="3" width="14.7109375" style="14" customWidth="1"/>
    <col min="4" max="4" width="13.5703125" style="14" customWidth="1"/>
    <col min="5" max="5" width="12.140625" style="14" customWidth="1"/>
    <col min="6" max="6" width="13.85546875" style="14" customWidth="1"/>
    <col min="7" max="7" width="15.85546875" style="14" customWidth="1"/>
    <col min="8" max="8" width="15.140625" style="14" customWidth="1"/>
    <col min="9" max="9" width="40.85546875" style="14" hidden="1"/>
    <col min="10" max="10" width="18.5703125" style="14" hidden="1"/>
    <col min="11" max="11" width="11.42578125" style="14" customWidth="1"/>
    <col min="12" max="16382" width="11.42578125" style="14" hidden="1"/>
    <col min="16383" max="16383" width="9.140625" style="14" hidden="1"/>
    <col min="16384" max="16384" width="9.7109375" style="14" hidden="1"/>
  </cols>
  <sheetData>
    <row r="1" spans="1:11 16384:16384" x14ac:dyDescent="0.25">
      <c r="D1" s="15" t="s">
        <v>156</v>
      </c>
      <c r="E1" s="49">
        <v>0</v>
      </c>
    </row>
    <row r="3" spans="1:11 16384:16384" ht="18" customHeight="1" x14ac:dyDescent="0.25">
      <c r="B3" s="115" t="s">
        <v>513</v>
      </c>
      <c r="C3" s="115"/>
      <c r="D3" s="115"/>
      <c r="E3" s="115"/>
      <c r="F3" s="115"/>
      <c r="G3" s="115"/>
      <c r="H3" s="115"/>
      <c r="I3" s="115"/>
    </row>
    <row r="6" spans="1:11 16384:16384" ht="18" customHeight="1" x14ac:dyDescent="0.25">
      <c r="B6" s="115" t="s">
        <v>514</v>
      </c>
      <c r="C6" s="115"/>
      <c r="D6" s="115"/>
      <c r="E6" s="115"/>
      <c r="F6" s="115"/>
      <c r="G6" s="115"/>
      <c r="H6" s="115"/>
      <c r="I6" s="115"/>
    </row>
    <row r="8" spans="1:11 16384:16384" s="2" customFormat="1" ht="60" x14ac:dyDescent="0.25">
      <c r="A8" s="16"/>
      <c r="B8" s="2" t="s">
        <v>515</v>
      </c>
      <c r="C8" s="2" t="s">
        <v>516</v>
      </c>
      <c r="D8" s="2" t="s">
        <v>517</v>
      </c>
      <c r="E8" s="2" t="s">
        <v>518</v>
      </c>
      <c r="F8" s="2" t="s">
        <v>519</v>
      </c>
      <c r="G8" s="2" t="s">
        <v>520</v>
      </c>
      <c r="H8" s="2" t="s">
        <v>521</v>
      </c>
      <c r="I8" s="2" t="s">
        <v>522</v>
      </c>
      <c r="J8" s="2" t="s">
        <v>523</v>
      </c>
      <c r="K8" s="16"/>
      <c r="XFD8" s="16"/>
    </row>
    <row r="9" spans="1:11 16384:16384" s="1" customFormat="1" x14ac:dyDescent="0.25">
      <c r="A9" s="14"/>
      <c r="B9" s="6" t="s">
        <v>21</v>
      </c>
      <c r="C9" s="7">
        <f>COUNTIF(Completo!$K$7:$K$50,Tabla15[[#This Row],[Dependencia]])</f>
        <v>5</v>
      </c>
      <c r="D9" s="2">
        <f>COUNTIFS(Completo!$K$7:$K$50,Tabla15[[#This Row],[Dependencia]],Completo!$BX$7:$BX$50,$D$1)</f>
        <v>0</v>
      </c>
      <c r="E9" s="2">
        <f t="shared" ref="E9:E15" si="0">+C9-D9</f>
        <v>5</v>
      </c>
      <c r="F9" s="3">
        <f t="shared" ref="F9:F15" si="1">+D9/C9</f>
        <v>0</v>
      </c>
      <c r="G9" s="48">
        <f>COUNTIFS(Completo!$K$7:$K$46,Tabla15[[#This Row],[Dependencia]],Completo!$BW$7:$BW$46,$E$1)</f>
        <v>2</v>
      </c>
      <c r="H9" s="4">
        <f>AVERAGEIFS(Completo!$BW$7:$BW$50,Completo!$K$7:$K$50,Tabla15[[#This Row],[Dependencia]])</f>
        <v>0.20200000000000001</v>
      </c>
      <c r="I9" s="13" t="s">
        <v>524</v>
      </c>
      <c r="J9" s="19">
        <f>+Tabla15[[#This Row],[Promedio cumplimiento acciones - Total]]</f>
        <v>0.20200000000000001</v>
      </c>
      <c r="K9" s="14"/>
      <c r="XFD9" s="14"/>
    </row>
    <row r="10" spans="1:11 16384:16384" s="1" customFormat="1" x14ac:dyDescent="0.25">
      <c r="A10" s="14"/>
      <c r="B10" s="6" t="s">
        <v>17</v>
      </c>
      <c r="C10" s="7">
        <f>COUNTIF(Completo!$K$7:$K$50,Tabla15[[#This Row],[Dependencia]])</f>
        <v>1</v>
      </c>
      <c r="D10" s="2">
        <f>COUNTIFS(Completo!$K$7:$K$50,Tabla15[[#This Row],[Dependencia]],Completo!$BX$7:$BX$50,$D$1)</f>
        <v>1</v>
      </c>
      <c r="E10" s="2">
        <f t="shared" si="0"/>
        <v>0</v>
      </c>
      <c r="F10" s="3">
        <f t="shared" si="1"/>
        <v>1</v>
      </c>
      <c r="G10" s="48">
        <f>COUNTIFS(Completo!$K$7:$K$46,Tabla15[[#This Row],[Dependencia]],Completo!$BW$7:$BW$46,$E$1)</f>
        <v>0</v>
      </c>
      <c r="H10" s="4">
        <f>AVERAGEIFS(Completo!$BW$7:$BW$50,Completo!$K$7:$K$50,Tabla15[[#This Row],[Dependencia]])</f>
        <v>1</v>
      </c>
      <c r="I10" s="13"/>
      <c r="J10" s="19">
        <f>+Tabla15[[#This Row],[Promedio cumplimiento acciones - Total]]</f>
        <v>1</v>
      </c>
      <c r="K10" s="14"/>
      <c r="XFD10" s="14"/>
    </row>
    <row r="11" spans="1:11 16384:16384" s="1" customFormat="1" ht="30" x14ac:dyDescent="0.25">
      <c r="A11" s="14"/>
      <c r="B11" s="6" t="s">
        <v>19</v>
      </c>
      <c r="C11" s="7">
        <f>COUNTIF(Completo!$K$7:$K$50,Tabla15[[#This Row],[Dependencia]])</f>
        <v>4</v>
      </c>
      <c r="D11" s="2">
        <f>COUNTIFS(Completo!$K$7:$K$50,Tabla15[[#This Row],[Dependencia]],Completo!$BX$7:$BX$50,$D$1)</f>
        <v>1</v>
      </c>
      <c r="E11" s="2">
        <f t="shared" si="0"/>
        <v>3</v>
      </c>
      <c r="F11" s="3">
        <f t="shared" si="1"/>
        <v>0.25</v>
      </c>
      <c r="G11" s="48">
        <f>COUNTIFS(Completo!$K$7:$K$46,Tabla15[[#This Row],[Dependencia]],Completo!$BW$7:$BW$46,$E$1)</f>
        <v>2</v>
      </c>
      <c r="H11" s="4">
        <f>AVERAGEIFS(Completo!$BW$7:$BW$50,Completo!$K$7:$K$50,Tabla15[[#This Row],[Dependencia]])</f>
        <v>0.375</v>
      </c>
      <c r="I11" s="13" t="s">
        <v>525</v>
      </c>
      <c r="J11" s="19">
        <v>0.81</v>
      </c>
      <c r="K11" s="14"/>
      <c r="XFD11" s="14"/>
    </row>
    <row r="12" spans="1:11 16384:16384" s="1" customFormat="1" ht="90" x14ac:dyDescent="0.25">
      <c r="A12" s="14"/>
      <c r="B12" s="6" t="s">
        <v>15</v>
      </c>
      <c r="C12" s="7">
        <f>COUNTIF(Completo!$K$7:$K$50,Tabla15[[#This Row],[Dependencia]])</f>
        <v>15</v>
      </c>
      <c r="D12" s="2">
        <f>COUNTIFS(Completo!$K$7:$K$50,Tabla15[[#This Row],[Dependencia]],Completo!$BX$7:$BX$50,$D$1)</f>
        <v>5</v>
      </c>
      <c r="E12" s="2">
        <f t="shared" si="0"/>
        <v>10</v>
      </c>
      <c r="F12" s="3">
        <f t="shared" si="1"/>
        <v>0.33333333333333331</v>
      </c>
      <c r="G12" s="48">
        <f>COUNTIFS(Completo!$K$7:$K$46,Tabla15[[#This Row],[Dependencia]],Completo!$BW$7:$BW$46,$E$1)</f>
        <v>6</v>
      </c>
      <c r="H12" s="4">
        <f>AVERAGEIFS(Completo!$BW$7:$BW$50,Completo!$K$7:$K$50,Tabla15[[#This Row],[Dependencia]])</f>
        <v>0.46799999999999997</v>
      </c>
      <c r="I12" s="13" t="s">
        <v>526</v>
      </c>
      <c r="J12" s="19">
        <f>+Tabla15[[#This Row],[Promedio cumplimiento acciones - Total]]</f>
        <v>0.46799999999999997</v>
      </c>
      <c r="K12" s="14"/>
      <c r="XFD12" s="14"/>
    </row>
    <row r="13" spans="1:11 16384:16384" s="1" customFormat="1" ht="45" x14ac:dyDescent="0.25">
      <c r="A13" s="14"/>
      <c r="B13" s="6" t="s">
        <v>25</v>
      </c>
      <c r="C13" s="7">
        <f>COUNTIF(Completo!$K$7:$K$50,Tabla15[[#This Row],[Dependencia]])</f>
        <v>3</v>
      </c>
      <c r="D13" s="2">
        <f>COUNTIFS(Completo!$K$7:$K$50,Tabla15[[#This Row],[Dependencia]],Completo!$BX$7:$BX$50,$D$1)</f>
        <v>1</v>
      </c>
      <c r="E13" s="2">
        <f t="shared" si="0"/>
        <v>2</v>
      </c>
      <c r="F13" s="3">
        <f t="shared" si="1"/>
        <v>0.33333333333333331</v>
      </c>
      <c r="G13" s="48">
        <f>COUNTIFS(Completo!$K$7:$K$46,Tabla15[[#This Row],[Dependencia]],Completo!$BW$7:$BW$46,$E$1)</f>
        <v>0</v>
      </c>
      <c r="H13" s="4">
        <f>AVERAGEIFS(Completo!$BW$7:$BW$50,Completo!$K$7:$K$50,Tabla15[[#This Row],[Dependencia]])</f>
        <v>0.66666666666666663</v>
      </c>
      <c r="I13" s="13" t="s">
        <v>527</v>
      </c>
      <c r="J13" s="19">
        <v>0.7</v>
      </c>
      <c r="K13" s="14"/>
      <c r="XFD13" s="14"/>
    </row>
    <row r="14" spans="1:11 16384:16384" s="1" customFormat="1" ht="75" x14ac:dyDescent="0.25">
      <c r="A14" s="14"/>
      <c r="B14" s="6" t="s">
        <v>13</v>
      </c>
      <c r="C14" s="7">
        <f>COUNTIF(Completo!$K$7:$K$50,Tabla15[[#This Row],[Dependencia]])</f>
        <v>4</v>
      </c>
      <c r="D14" s="2">
        <f>COUNTIFS(Completo!$K$7:$K$50,Tabla15[[#This Row],[Dependencia]],Completo!$BX$7:$BX$50,$D$1)</f>
        <v>4</v>
      </c>
      <c r="E14" s="2">
        <f t="shared" si="0"/>
        <v>0</v>
      </c>
      <c r="F14" s="3">
        <f t="shared" si="1"/>
        <v>1</v>
      </c>
      <c r="G14" s="48">
        <f>COUNTIFS(Completo!$K$7:$K$46,Tabla15[[#This Row],[Dependencia]],Completo!$BW$7:$BW$46,$E$1)</f>
        <v>0</v>
      </c>
      <c r="H14" s="4">
        <f>AVERAGEIFS(Completo!$BW$7:$BW$50,Completo!$K$7:$K$50,Tabla15[[#This Row],[Dependencia]])</f>
        <v>1</v>
      </c>
      <c r="I14" s="13" t="s">
        <v>528</v>
      </c>
      <c r="J14" s="19">
        <v>0.62</v>
      </c>
      <c r="K14" s="14"/>
      <c r="XFD14" s="14"/>
    </row>
    <row r="15" spans="1:11 16384:16384" s="1" customFormat="1" ht="30" x14ac:dyDescent="0.25">
      <c r="A15" s="14"/>
      <c r="B15" s="6" t="s">
        <v>262</v>
      </c>
      <c r="C15" s="7">
        <f>COUNTIF(Completo!$K$7:$K$50,Tabla15[[#This Row],[Dependencia]])</f>
        <v>1</v>
      </c>
      <c r="D15" s="2">
        <f>COUNTIFS(Completo!$K$7:$K$50,Tabla15[[#This Row],[Dependencia]],Completo!$BX$7:$BX$50,$D$1)</f>
        <v>1</v>
      </c>
      <c r="E15" s="2">
        <f t="shared" si="0"/>
        <v>0</v>
      </c>
      <c r="F15" s="3">
        <f t="shared" si="1"/>
        <v>1</v>
      </c>
      <c r="G15" s="48">
        <f>COUNTIFS(Completo!$K$7:$K$46,Tabla15[[#This Row],[Dependencia]],Completo!$BW$7:$BW$46,$E$1)</f>
        <v>0</v>
      </c>
      <c r="H15" s="4">
        <f>AVERAGEIFS(Completo!$BW$7:$BW$50,Completo!$K$7:$K$50,Tabla15[[#This Row],[Dependencia]])</f>
        <v>1</v>
      </c>
      <c r="I15" s="13" t="s">
        <v>529</v>
      </c>
      <c r="J15" s="19" t="s">
        <v>136</v>
      </c>
      <c r="K15" s="14"/>
      <c r="XFD15" s="14"/>
    </row>
    <row r="16" spans="1:11 16384:16384" s="1" customFormat="1" ht="30" x14ac:dyDescent="0.25">
      <c r="A16" s="14"/>
      <c r="B16" s="6" t="s">
        <v>169</v>
      </c>
      <c r="C16" s="75">
        <f>COUNTIF(Completo!$K$7:$K$50,Tabla15[[#This Row],[Dependencia]])</f>
        <v>1</v>
      </c>
      <c r="D16" s="2">
        <f>COUNTIFS(Completo!$K$7:$K$50,Tabla15[[#This Row],[Dependencia]],Completo!$BX$7:$BX$50,$D$1)</f>
        <v>1</v>
      </c>
      <c r="E16" s="2">
        <f>+C16-D16</f>
        <v>0</v>
      </c>
      <c r="F16" s="76">
        <f>+D16/C16</f>
        <v>1</v>
      </c>
      <c r="G16" s="48">
        <f>COUNTIFS(Completo!$K$7:$K$46,Tabla15[[#This Row],[Dependencia]],Completo!$BW$7:$BW$46,$E$1)</f>
        <v>0</v>
      </c>
      <c r="H16" s="4">
        <f>AVERAGEIFS(Completo!$BW$7:$BW$50,Completo!$K$7:$K$50,Tabla15[[#This Row],[Dependencia]])</f>
        <v>1</v>
      </c>
      <c r="I16" s="13"/>
      <c r="J16" s="19">
        <f>6/6</f>
        <v>1</v>
      </c>
      <c r="K16" s="14"/>
      <c r="XFD16" s="14"/>
    </row>
    <row r="17" spans="1:11 16384:16384" s="1" customFormat="1" x14ac:dyDescent="0.25">
      <c r="A17" s="14"/>
      <c r="B17" s="6" t="s">
        <v>270</v>
      </c>
      <c r="C17" s="75">
        <f>COUNTIF(Completo!$K$7:$K$50,Tabla15[[#This Row],[Dependencia]])</f>
        <v>1</v>
      </c>
      <c r="D17" s="78">
        <f>COUNTIFS(Completo!$K$7:$K$50,Tabla15[[#This Row],[Dependencia]],Completo!$BX$7:$BX$50,$D$1)</f>
        <v>0</v>
      </c>
      <c r="E17" s="2">
        <f>+C17-D17</f>
        <v>1</v>
      </c>
      <c r="F17" s="76">
        <f>+D17/C17</f>
        <v>0</v>
      </c>
      <c r="G17" s="88">
        <f>COUNTIFS(Completo!$K$7:$K$46,Tabla15[[#This Row],[Dependencia]],Completo!$BW$7:$BW$46,$E$1)</f>
        <v>0</v>
      </c>
      <c r="H17" s="4">
        <f>AVERAGEIFS(Completo!$BW$7:$BW$50,Completo!$K$7:$K$50,Tabla15[[#This Row],[Dependencia]])</f>
        <v>0.03</v>
      </c>
      <c r="I17" s="13"/>
      <c r="J17" s="19">
        <f>6/6</f>
        <v>1</v>
      </c>
      <c r="K17" s="14"/>
      <c r="XFD17" s="14"/>
    </row>
    <row r="18" spans="1:11 16384:16384" s="1" customFormat="1" x14ac:dyDescent="0.25">
      <c r="A18" s="14"/>
      <c r="B18" s="6" t="s">
        <v>203</v>
      </c>
      <c r="C18" s="75">
        <f>COUNTIF(Completo!$K$7:$K$50,Tabla15[[#This Row],[Dependencia]])</f>
        <v>1</v>
      </c>
      <c r="D18" s="2">
        <f>COUNTIFS(Completo!$K$7:$K$50,Tabla15[[#This Row],[Dependencia]],Completo!$BX$7:$BX$50,$D$1)</f>
        <v>0</v>
      </c>
      <c r="E18" s="2">
        <f>+C18-D18</f>
        <v>1</v>
      </c>
      <c r="F18" s="76">
        <f>+D18/C18</f>
        <v>0</v>
      </c>
      <c r="G18" s="48">
        <f>COUNTIFS(Completo!$K$7:$K$46,Tabla15[[#This Row],[Dependencia]],Completo!$BW$7:$BW$46,$E$1)</f>
        <v>0</v>
      </c>
      <c r="H18" s="4">
        <f>AVERAGEIFS(Completo!$BW$7:$BW$50,Completo!$K$7:$K$50,Tabla15[[#This Row],[Dependencia]])</f>
        <v>0.7142857142857143</v>
      </c>
      <c r="I18" s="13"/>
      <c r="J18" s="19">
        <f>6/6</f>
        <v>1</v>
      </c>
      <c r="K18" s="14"/>
      <c r="XFD18" s="14"/>
    </row>
    <row r="19" spans="1:11 16384:16384" s="1" customFormat="1" x14ac:dyDescent="0.25">
      <c r="A19" s="14"/>
      <c r="B19" s="6" t="s">
        <v>377</v>
      </c>
      <c r="C19" s="75">
        <f>COUNTIF(Completo!$K$7:$K$50,Tabla15[[#This Row],[Dependencia]])</f>
        <v>3</v>
      </c>
      <c r="D19" s="78">
        <f>COUNTIFS(Completo!$K$7:$K$50,Tabla15[[#This Row],[Dependencia]],Completo!$BX$7:$BX$50,$D$1)</f>
        <v>0</v>
      </c>
      <c r="E19" s="2">
        <f>+C19-D19</f>
        <v>3</v>
      </c>
      <c r="F19" s="76">
        <f>+D19/C19</f>
        <v>0</v>
      </c>
      <c r="G19" s="48">
        <f>COUNTIFS(Completo!$K$7:$K$46,Tabla15[[#This Row],[Dependencia]],Completo!$BW$7:$BW$46,$E$1)</f>
        <v>0</v>
      </c>
      <c r="H19" s="4">
        <f>AVERAGEIFS(Completo!$BW$7:$BW$50,Completo!$K$7:$K$50,Tabla15[[#This Row],[Dependencia]])</f>
        <v>0</v>
      </c>
      <c r="I19" s="13"/>
      <c r="J19" s="19">
        <f>6/6</f>
        <v>1</v>
      </c>
      <c r="K19" s="14"/>
      <c r="XFD19" s="14"/>
    </row>
    <row r="20" spans="1:11 16384:16384" s="1" customFormat="1" x14ac:dyDescent="0.25">
      <c r="A20" s="14"/>
      <c r="B20" s="8" t="s">
        <v>74</v>
      </c>
      <c r="C20" s="5">
        <f>SUBTOTAL(109,Tabla15[Total Acciones])</f>
        <v>39</v>
      </c>
      <c r="D20" s="2">
        <f>SUBTOTAL(109,Tabla15[Acciones Cumplidas])</f>
        <v>14</v>
      </c>
      <c r="E20" s="2">
        <f>+Tabla15[[#Totals],[Total Acciones]]-Tabla15[[#Totals],[Acciones Cumplidas]]</f>
        <v>25</v>
      </c>
      <c r="F20" s="17">
        <f>+Tabla15[[#Totals],[Acciones Cumplidas]]/Tabla15[[#Totals],[Total Acciones]]</f>
        <v>0.35897435897435898</v>
      </c>
      <c r="G20" s="79">
        <f>SUBTOTAL(109,Tabla15['# Acciones cumplimiento 0%])</f>
        <v>10</v>
      </c>
      <c r="H20" s="18"/>
      <c r="I20"/>
      <c r="J20"/>
      <c r="K20" s="14"/>
      <c r="XFD20" s="14"/>
    </row>
    <row r="24" spans="1:11 16384:16384" ht="18" customHeight="1" x14ac:dyDescent="0.25">
      <c r="B24" s="115" t="s">
        <v>530</v>
      </c>
      <c r="C24" s="115"/>
      <c r="D24" s="115"/>
      <c r="E24" s="115"/>
      <c r="F24" s="115"/>
      <c r="G24" s="115"/>
      <c r="H24" s="115"/>
      <c r="I24" s="115"/>
    </row>
    <row r="25" spans="1:11 16384:16384" s="16" customFormat="1" x14ac:dyDescent="0.25">
      <c r="B25" s="14"/>
      <c r="C25" s="14"/>
      <c r="D25" s="14"/>
      <c r="E25" s="14"/>
      <c r="F25" s="14"/>
      <c r="G25" s="14"/>
    </row>
    <row r="26" spans="1:11 16384:16384" s="1" customFormat="1" ht="60" x14ac:dyDescent="0.25">
      <c r="A26" s="14"/>
      <c r="B26" s="2" t="s">
        <v>515</v>
      </c>
      <c r="C26" s="2" t="s">
        <v>516</v>
      </c>
      <c r="D26" s="2" t="s">
        <v>517</v>
      </c>
      <c r="E26" s="2" t="s">
        <v>518</v>
      </c>
      <c r="F26" s="2" t="s">
        <v>519</v>
      </c>
      <c r="G26" s="2" t="s">
        <v>520</v>
      </c>
      <c r="H26" s="2" t="s">
        <v>531</v>
      </c>
      <c r="I26" s="2" t="s">
        <v>522</v>
      </c>
      <c r="J26" s="2" t="s">
        <v>523</v>
      </c>
      <c r="K26" s="14"/>
      <c r="XFD26" s="14"/>
    </row>
    <row r="27" spans="1:11 16384:16384" s="1" customFormat="1" ht="30" x14ac:dyDescent="0.25">
      <c r="A27" s="14"/>
      <c r="B27" s="6" t="s">
        <v>302</v>
      </c>
      <c r="C27" s="2">
        <f>COUNTIF(Completo!$K$7:$K$50,Tabla26[[#This Row],[Dependencia]])</f>
        <v>3</v>
      </c>
      <c r="D27" s="2">
        <f>COUNTIFS(Completo!$K$7:$K$46,Tabla26[[#This Row],[Dependencia]],Completo!$BX$7:$BX$46,$D$1)</f>
        <v>3</v>
      </c>
      <c r="E27" s="2">
        <f>+C27-D27</f>
        <v>0</v>
      </c>
      <c r="F27" s="3">
        <f>+D27/C27</f>
        <v>1</v>
      </c>
      <c r="G27" s="88">
        <f>COUNTIFS(Completo!$K$7:$K$46,Tabla26[[#This Row],[Dependencia]],Completo!$BW$7:$BW$46,$E$1)</f>
        <v>0</v>
      </c>
      <c r="H27" s="4">
        <f>AVERAGEIFS(Completo!$BW$7:$BW$50,Completo!$K$7:$K$50,Tabla26[[#This Row],[Dependencia]])</f>
        <v>1</v>
      </c>
      <c r="I27" s="13"/>
      <c r="J27" s="19">
        <v>1</v>
      </c>
      <c r="K27" s="14"/>
      <c r="XFD27" s="14"/>
    </row>
    <row r="28" spans="1:11 16384:16384" s="1" customFormat="1" ht="30" x14ac:dyDescent="0.25">
      <c r="A28" s="14"/>
      <c r="B28" s="6" t="s">
        <v>241</v>
      </c>
      <c r="C28" s="2">
        <f>COUNTIF(Completo!$K$7:$K$50,Tabla26[[#This Row],[Dependencia]])</f>
        <v>1</v>
      </c>
      <c r="D28" s="2">
        <f>COUNTIFS(Completo!$K$7:$K$46,Tabla26[[#This Row],[Dependencia]],Completo!$BX$7:$BX$46,$D$1)</f>
        <v>0</v>
      </c>
      <c r="E28" s="2">
        <f>+C28-D28</f>
        <v>1</v>
      </c>
      <c r="F28" s="3">
        <f>+D28/C28</f>
        <v>0</v>
      </c>
      <c r="G28" s="88">
        <f>COUNTIFS(Completo!$K$7:$K$46,Tabla26[[#This Row],[Dependencia]],Completo!$BW$7:$BW$46,$E$1)</f>
        <v>1</v>
      </c>
      <c r="H28" s="4">
        <f>AVERAGEIFS(Completo!$BW$7:$BW$50,Completo!$K$7:$K$50,Tabla26[[#This Row],[Dependencia]])</f>
        <v>0</v>
      </c>
      <c r="I28" s="13"/>
      <c r="J28" s="19">
        <v>1</v>
      </c>
      <c r="K28" s="14"/>
      <c r="XFD28" s="14"/>
    </row>
    <row r="29" spans="1:11 16384:16384" s="1" customFormat="1" ht="30" x14ac:dyDescent="0.25">
      <c r="A29" s="14"/>
      <c r="B29" s="6" t="s">
        <v>389</v>
      </c>
      <c r="C29" s="87">
        <f>COUNTIF(Completo!$K$7:$K$50,Tabla26[[#This Row],[Dependencia]])</f>
        <v>1</v>
      </c>
      <c r="D29" s="78">
        <f>COUNTIFS(Completo!$K$7:$K$46,Tabla26[[#This Row],[Dependencia]],Completo!$BX$7:$BX$46,$D$1)</f>
        <v>0</v>
      </c>
      <c r="E29" s="2">
        <f>+C29-D29</f>
        <v>1</v>
      </c>
      <c r="F29" s="3">
        <f>+D29/C29</f>
        <v>0</v>
      </c>
      <c r="G29" s="48">
        <f>COUNTIFS(Completo!$K$7:$K$46,Tabla26[[#This Row],[Dependencia]],Completo!$BW$7:$BW$46,$E$1)</f>
        <v>0</v>
      </c>
      <c r="H29" s="4">
        <f>AVERAGEIFS(Completo!$BW$7:$BW$50,Completo!$K$7:$K$50,Tabla26[[#This Row],[Dependencia]])</f>
        <v>0</v>
      </c>
      <c r="I29" s="13"/>
      <c r="J29" s="85" t="e">
        <f>+#REF!</f>
        <v>#REF!</v>
      </c>
      <c r="K29" s="14"/>
      <c r="XFD29" s="14"/>
    </row>
    <row r="30" spans="1:11 16384:16384" s="1" customFormat="1" x14ac:dyDescent="0.25">
      <c r="A30" s="14"/>
      <c r="B30" s="6" t="s">
        <v>74</v>
      </c>
      <c r="C30" s="9">
        <f>SUBTOTAL(109,Tabla26[Total Acciones])</f>
        <v>5</v>
      </c>
      <c r="D30" s="2">
        <f>SUBTOTAL(109,Tabla26[Acciones Cumplidas])</f>
        <v>3</v>
      </c>
      <c r="E30" s="2">
        <f>+Tabla26[[#Totals],[Total Acciones]]-Tabla26[[#Totals],[Acciones Cumplidas]]</f>
        <v>2</v>
      </c>
      <c r="F30" s="20">
        <f>+Tabla26[[#Totals],[Acciones Cumplidas]]/Tabla26[[#Totals],[Total Acciones]]</f>
        <v>0.6</v>
      </c>
      <c r="G30" s="18">
        <f>SUBTOTAL(109,Tabla26['# Acciones cumplimiento 0%])</f>
        <v>1</v>
      </c>
      <c r="H30"/>
      <c r="I30"/>
      <c r="J30"/>
      <c r="K30" s="14"/>
      <c r="XFD30" s="14"/>
    </row>
    <row r="31" spans="1:11 16384:16384" x14ac:dyDescent="0.25">
      <c r="C31" s="16"/>
      <c r="D31" s="16"/>
      <c r="E31" s="16"/>
      <c r="F31" s="16"/>
    </row>
    <row r="32" spans="1:11 16384:16384" x14ac:dyDescent="0.25">
      <c r="C32" s="16"/>
      <c r="D32" s="16"/>
      <c r="E32" s="16"/>
      <c r="F32" s="16"/>
    </row>
    <row r="33" spans="1:11 16384:16384" s="1" customFormat="1" ht="45" x14ac:dyDescent="0.25">
      <c r="A33" s="14"/>
      <c r="B33" s="10" t="s">
        <v>532</v>
      </c>
      <c r="C33" s="12" t="s">
        <v>516</v>
      </c>
      <c r="D33" s="12" t="s">
        <v>517</v>
      </c>
      <c r="E33" s="12" t="s">
        <v>518</v>
      </c>
      <c r="F33" s="12" t="s">
        <v>519</v>
      </c>
      <c r="G33" s="12" t="s">
        <v>531</v>
      </c>
      <c r="H33" s="14"/>
      <c r="I33" s="14"/>
      <c r="J33" s="14"/>
      <c r="K33" s="14"/>
      <c r="XFD33" s="14"/>
    </row>
    <row r="34" spans="1:11 16384:16384" s="1" customFormat="1" x14ac:dyDescent="0.25">
      <c r="A34" s="14"/>
      <c r="B34" s="10" t="s">
        <v>74</v>
      </c>
      <c r="C34" s="2">
        <f>+Tabla15[[#Totals],[Total Acciones]]+Tabla26[[#Totals],[Total Acciones]]</f>
        <v>44</v>
      </c>
      <c r="D34" s="2">
        <f>+Tabla15[[#Totals],[Acciones Cumplidas]]+Tabla26[[#Totals],[Acciones Cumplidas]]</f>
        <v>17</v>
      </c>
      <c r="E34" s="2">
        <f>+Tabla15[[#Totals],[Acciones por Cumplir]]+Tabla26[[#Totals],[Acciones por Cumplir]]</f>
        <v>27</v>
      </c>
      <c r="F34" s="11">
        <f>+Tabla37[Acciones Cumplidas]/Tabla37[Total Acciones]</f>
        <v>0.38636363636363635</v>
      </c>
      <c r="G34" s="47">
        <f>AVERAGE(Completo!BW7:BW21)</f>
        <v>0.84761904761904761</v>
      </c>
      <c r="H34" s="14"/>
      <c r="I34" s="14"/>
      <c r="J34" s="14"/>
      <c r="K34" s="14"/>
      <c r="XFD34" s="14"/>
    </row>
  </sheetData>
  <mergeCells count="3">
    <mergeCell ref="B3:I3"/>
    <mergeCell ref="B6:I6"/>
    <mergeCell ref="B24:I24"/>
  </mergeCells>
  <conditionalFormatting sqref="J9:J19">
    <cfRule type="colorScale" priority="12">
      <colorScale>
        <cfvo type="min"/>
        <cfvo type="percentile" val="50"/>
        <cfvo type="max"/>
        <color rgb="FFF8696B"/>
        <color rgb="FFFFEB84"/>
        <color rgb="FF63BE7B"/>
      </colorScale>
    </cfRule>
  </conditionalFormatting>
  <conditionalFormatting sqref="J27:J29">
    <cfRule type="colorScale" priority="75">
      <colorScale>
        <cfvo type="min"/>
        <cfvo type="percentile" val="50"/>
        <cfvo type="max"/>
        <color rgb="FFF8696B"/>
        <color rgb="FFFFEB84"/>
        <color rgb="FF63BE7B"/>
      </colorScale>
    </cfRule>
  </conditionalFormatting>
  <dataValidations count="1">
    <dataValidation type="textLength" allowBlank="1" showInputMessage="1" showErrorMessage="1" errorTitle="Entrada no válida" error="Escriba un texto  Maximo 100 Caracteres" promptTitle="Cualquier contenido Maximo 100 Caracteres" sqref="B9:B19 B27:B29" xr:uid="{714EF502-2F31-4292-B5C6-E916ECD67A38}">
      <formula1>0</formula1>
      <formula2>100</formula2>
    </dataValidation>
  </dataValidations>
  <pageMargins left="0.7" right="0.7" top="0.75" bottom="0.75" header="0.3" footer="0.3"/>
  <tableParts count="3">
    <tablePart r:id="rId1"/>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1BFFB4411CFC54CA6A3FA228255AE4E" ma:contentTypeVersion="13" ma:contentTypeDescription="Crear nuevo documento." ma:contentTypeScope="" ma:versionID="e2e22b6c5eaabac9adbefd5ef190b3a3">
  <xsd:schema xmlns:xsd="http://www.w3.org/2001/XMLSchema" xmlns:xs="http://www.w3.org/2001/XMLSchema" xmlns:p="http://schemas.microsoft.com/office/2006/metadata/properties" xmlns:ns2="4d1d2e24-7be0-47eb-a1db-99cc6d75caff" xmlns:ns3="d6eaa91c-3afb-4015-aba1-5ff992c1a5ca" targetNamespace="http://schemas.microsoft.com/office/2006/metadata/properties" ma:root="true" ma:fieldsID="acd4d6c81697b1595029b94e0ac1a92c" ns2:_="" ns3:_="">
    <xsd:import namespace="4d1d2e24-7be0-47eb-a1db-99cc6d75caff"/>
    <xsd:import namespace="d6eaa91c-3afb-4015-aba1-5ff992c1a5c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_Flow_SignoffStatu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1d2e24-7be0-47eb-a1db-99cc6d75ca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_Flow_SignoffStatus" ma:index="18" nillable="true" ma:displayName="Estado de aprobación" ma:internalName="Estado_x0020_de_x0020_aprobaci_x00f3_n">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eaa91c-3afb-4015-aba1-5ff992c1a5c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4d1d2e24-7be0-47eb-a1db-99cc6d75caf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3A724F-1A32-4895-842C-5E41454EAD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1d2e24-7be0-47eb-a1db-99cc6d75caff"/>
    <ds:schemaRef ds:uri="d6eaa91c-3afb-4015-aba1-5ff992c1a5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A09D8D-C6A9-4B5A-9065-F65F523859B5}">
  <ds:schemaRefs>
    <ds:schemaRef ds:uri="http://schemas.microsoft.com/office/2006/documentManagement/types"/>
    <ds:schemaRef ds:uri="http://schemas.openxmlformats.org/package/2006/metadata/core-properties"/>
    <ds:schemaRef ds:uri="http://purl.org/dc/dcmitype/"/>
    <ds:schemaRef ds:uri="4d1d2e24-7be0-47eb-a1db-99cc6d75caff"/>
    <ds:schemaRef ds:uri="d6eaa91c-3afb-4015-aba1-5ff992c1a5ca"/>
    <ds:schemaRef ds:uri="http://purl.org/dc/elements/1.1/"/>
    <ds:schemaRef ds:uri="http://schemas.microsoft.com/office/2006/metadata/properties"/>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743EDC20-7BE6-42CC-BCFA-5EC251409D0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Hoja2</vt:lpstr>
      <vt:lpstr>Portada</vt:lpstr>
      <vt:lpstr>Completo</vt:lpstr>
      <vt:lpstr>Acciones Inefectivas</vt:lpstr>
      <vt:lpstr>Resumen - Vigente</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Lizeth Jahira Gonzalez Vargas</dc:creator>
  <cp:keywords/>
  <dc:description/>
  <cp:lastModifiedBy>Martha Stephanny Barreto Mantilla</cp:lastModifiedBy>
  <cp:revision/>
  <dcterms:created xsi:type="dcterms:W3CDTF">2017-11-30T20:46:44Z</dcterms:created>
  <dcterms:modified xsi:type="dcterms:W3CDTF">2020-01-02T15:47:54Z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0x01010041BFFB4411CFC54CA6A3FA228255AE4E</vt:lpwstr>
  </property>
</Properties>
</file>